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81806\Desktop\運営2021\献立\"/>
    </mc:Choice>
  </mc:AlternateContent>
  <xr:revisionPtr revIDLastSave="0" documentId="13_ncr:1_{067D2C85-20C3-420D-9763-58C3A6BBAE27}" xr6:coauthVersionLast="47" xr6:coauthVersionMax="47" xr10:uidLastSave="{00000000-0000-0000-0000-000000000000}"/>
  <bookViews>
    <workbookView xWindow="-120" yWindow="-120" windowWidth="20730" windowHeight="11160" xr2:uid="{998A7404-F6B3-4FA8-859B-F9ADE76B3AF4}"/>
  </bookViews>
  <sheets>
    <sheet name="キッズ月間(昼)" sheetId="1" r:id="rId1"/>
    <sheet name="1月4日（火）" sheetId="2" r:id="rId2"/>
    <sheet name="1月5日（水）" sheetId="3" r:id="rId3"/>
    <sheet name="1月6日（木）" sheetId="4" r:id="rId4"/>
    <sheet name="1月7日（金）" sheetId="5" r:id="rId5"/>
    <sheet name="1月11日（火）" sheetId="6" r:id="rId6"/>
    <sheet name="1月12日（水）" sheetId="7" r:id="rId7"/>
    <sheet name="1月13日（木）" sheetId="8" r:id="rId8"/>
    <sheet name="1月14日（金）" sheetId="9" r:id="rId9"/>
    <sheet name="1月17日（月）" sheetId="10" r:id="rId10"/>
    <sheet name="1月18日（火）" sheetId="11" r:id="rId11"/>
    <sheet name="1月19日（水）" sheetId="12" r:id="rId12"/>
    <sheet name="1月20日（木）" sheetId="13" r:id="rId13"/>
    <sheet name="1月21日（金）" sheetId="14" r:id="rId14"/>
    <sheet name="1月24日（月）" sheetId="15" r:id="rId15"/>
    <sheet name="1月25日（火）" sheetId="16" r:id="rId16"/>
    <sheet name="1月26日（水）" sheetId="17" r:id="rId17"/>
    <sheet name="1月27日（木）" sheetId="18" r:id="rId18"/>
    <sheet name="1月28日（金）" sheetId="19" r:id="rId19"/>
    <sheet name="1月31日（月）" sheetId="20" r:id="rId20"/>
  </sheets>
  <definedNames>
    <definedName name="_xlnm.Print_Area" localSheetId="0">'キッズ月間(昼)'!$A$1:$AC$79</definedName>
    <definedName name="_xlnm.Print_Are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27" i="20" l="1"/>
  <c r="T27" i="20" s="1"/>
  <c r="J27" i="20"/>
  <c r="M27" i="20" s="1"/>
  <c r="N27" i="20" s="1"/>
  <c r="S26" i="20"/>
  <c r="T26" i="20" s="1"/>
  <c r="J26" i="20"/>
  <c r="M26" i="20" s="1"/>
  <c r="N26" i="20" s="1"/>
  <c r="T25" i="20"/>
  <c r="S25" i="20"/>
  <c r="M25" i="20"/>
  <c r="N25" i="20" s="1"/>
  <c r="J25" i="20"/>
  <c r="S24" i="20"/>
  <c r="T24" i="20" s="1"/>
  <c r="M24" i="20"/>
  <c r="N24" i="20" s="1"/>
  <c r="J24" i="20"/>
  <c r="S21" i="20"/>
  <c r="T21" i="20" s="1"/>
  <c r="T20" i="20"/>
  <c r="S20" i="20"/>
  <c r="M20" i="20"/>
  <c r="N20" i="20" s="1"/>
  <c r="J20" i="20"/>
  <c r="S19" i="20"/>
  <c r="T19" i="20" s="1"/>
  <c r="M19" i="20"/>
  <c r="N19" i="20" s="1"/>
  <c r="J19" i="20"/>
  <c r="S17" i="20"/>
  <c r="T17" i="20" s="1"/>
  <c r="T16" i="20"/>
  <c r="S16" i="20"/>
  <c r="S15" i="20"/>
  <c r="T15" i="20" s="1"/>
  <c r="S14" i="20"/>
  <c r="T14" i="20" s="1"/>
  <c r="J14" i="20"/>
  <c r="M14" i="20" s="1"/>
  <c r="N14" i="20" s="1"/>
  <c r="S13" i="20"/>
  <c r="T13" i="20" s="1"/>
  <c r="N13" i="20"/>
  <c r="M13" i="20"/>
  <c r="J13" i="20"/>
  <c r="S12" i="20"/>
  <c r="T12" i="20" s="1"/>
  <c r="J12" i="20"/>
  <c r="M12" i="20" s="1"/>
  <c r="N12" i="20" s="1"/>
  <c r="S10" i="20"/>
  <c r="T10" i="20" s="1"/>
  <c r="J24" i="19"/>
  <c r="M24" i="19" s="1"/>
  <c r="N24" i="19" s="1"/>
  <c r="T22" i="19"/>
  <c r="S22" i="19"/>
  <c r="S21" i="19"/>
  <c r="T21" i="19" s="1"/>
  <c r="J21" i="19"/>
  <c r="M21" i="19" s="1"/>
  <c r="N21" i="19" s="1"/>
  <c r="S20" i="19"/>
  <c r="T20" i="19" s="1"/>
  <c r="J20" i="19"/>
  <c r="M20" i="19" s="1"/>
  <c r="N20" i="19" s="1"/>
  <c r="T19" i="19"/>
  <c r="S19" i="19"/>
  <c r="M19" i="19"/>
  <c r="N19" i="19" s="1"/>
  <c r="J19" i="19"/>
  <c r="S14" i="19"/>
  <c r="T14" i="19" s="1"/>
  <c r="M14" i="19"/>
  <c r="N14" i="19" s="1"/>
  <c r="J14" i="19"/>
  <c r="S13" i="19"/>
  <c r="T13" i="19" s="1"/>
  <c r="N13" i="19"/>
  <c r="M13" i="19"/>
  <c r="J13" i="19"/>
  <c r="T12" i="19"/>
  <c r="S12" i="19"/>
  <c r="M12" i="19"/>
  <c r="N12" i="19" s="1"/>
  <c r="J12" i="19"/>
  <c r="T11" i="19"/>
  <c r="S11" i="19"/>
  <c r="M11" i="19"/>
  <c r="N11" i="19" s="1"/>
  <c r="J11" i="19"/>
  <c r="T10" i="19"/>
  <c r="S10" i="19"/>
  <c r="J10" i="19"/>
  <c r="M10" i="19" s="1"/>
  <c r="N10" i="19" s="1"/>
  <c r="J33" i="18"/>
  <c r="M33" i="18" s="1"/>
  <c r="N33" i="18" s="1"/>
  <c r="S31" i="18"/>
  <c r="T31" i="18" s="1"/>
  <c r="T30" i="18"/>
  <c r="S30" i="18"/>
  <c r="T29" i="18"/>
  <c r="S29" i="18"/>
  <c r="S28" i="18"/>
  <c r="T28" i="18" s="1"/>
  <c r="M28" i="18"/>
  <c r="N28" i="18" s="1"/>
  <c r="J28" i="18"/>
  <c r="T27" i="18"/>
  <c r="S27" i="18"/>
  <c r="M27" i="18"/>
  <c r="N27" i="18" s="1"/>
  <c r="J27" i="18"/>
  <c r="T23" i="18"/>
  <c r="S23" i="18"/>
  <c r="S22" i="18"/>
  <c r="T22" i="18" s="1"/>
  <c r="M22" i="18"/>
  <c r="N22" i="18" s="1"/>
  <c r="J22" i="18"/>
  <c r="T21" i="18"/>
  <c r="S21" i="18"/>
  <c r="M21" i="18"/>
  <c r="N21" i="18" s="1"/>
  <c r="J21" i="18"/>
  <c r="T20" i="18"/>
  <c r="S20" i="18"/>
  <c r="J20" i="18"/>
  <c r="M20" i="18" s="1"/>
  <c r="N20" i="18" s="1"/>
  <c r="T19" i="18"/>
  <c r="S19" i="18"/>
  <c r="N19" i="18"/>
  <c r="M19" i="18"/>
  <c r="J19" i="18"/>
  <c r="N14" i="18"/>
  <c r="M14" i="18"/>
  <c r="J14" i="18"/>
  <c r="J13" i="18"/>
  <c r="M13" i="18" s="1"/>
  <c r="N13" i="18" s="1"/>
  <c r="S12" i="18"/>
  <c r="T12" i="18" s="1"/>
  <c r="M12" i="18"/>
  <c r="N12" i="18" s="1"/>
  <c r="J12" i="18"/>
  <c r="S11" i="18"/>
  <c r="T11" i="18" s="1"/>
  <c r="N11" i="18"/>
  <c r="M11" i="18"/>
  <c r="J11" i="18"/>
  <c r="S10" i="18"/>
  <c r="T10" i="18" s="1"/>
  <c r="M10" i="18"/>
  <c r="N10" i="18" s="1"/>
  <c r="J10" i="18"/>
  <c r="T24" i="17"/>
  <c r="S24" i="17"/>
  <c r="M24" i="17"/>
  <c r="N24" i="17" s="1"/>
  <c r="J24" i="17"/>
  <c r="T23" i="17"/>
  <c r="S23" i="17"/>
  <c r="J23" i="17"/>
  <c r="M23" i="17" s="1"/>
  <c r="N23" i="17" s="1"/>
  <c r="T21" i="17"/>
  <c r="S21" i="17"/>
  <c r="N21" i="17"/>
  <c r="M21" i="17"/>
  <c r="J21" i="17"/>
  <c r="T20" i="17"/>
  <c r="S20" i="17"/>
  <c r="J20" i="17"/>
  <c r="M20" i="17" s="1"/>
  <c r="N20" i="17" s="1"/>
  <c r="S19" i="17"/>
  <c r="T19" i="17" s="1"/>
  <c r="J19" i="17"/>
  <c r="M19" i="17" s="1"/>
  <c r="N19" i="17" s="1"/>
  <c r="J17" i="17"/>
  <c r="M17" i="17" s="1"/>
  <c r="N17" i="17" s="1"/>
  <c r="N16" i="17"/>
  <c r="M16" i="17"/>
  <c r="J16" i="17"/>
  <c r="J15" i="17"/>
  <c r="M15" i="17" s="1"/>
  <c r="N15" i="17" s="1"/>
  <c r="T14" i="17"/>
  <c r="S14" i="17"/>
  <c r="N14" i="17"/>
  <c r="M14" i="17"/>
  <c r="J14" i="17"/>
  <c r="T13" i="17"/>
  <c r="S13" i="17"/>
  <c r="J13" i="17"/>
  <c r="M13" i="17" s="1"/>
  <c r="N13" i="17" s="1"/>
  <c r="S12" i="17"/>
  <c r="T12" i="17" s="1"/>
  <c r="J12" i="17"/>
  <c r="M12" i="17" s="1"/>
  <c r="N12" i="17" s="1"/>
  <c r="T10" i="17"/>
  <c r="S10" i="17"/>
  <c r="N31" i="16"/>
  <c r="M31" i="16"/>
  <c r="J31" i="16"/>
  <c r="S29" i="16"/>
  <c r="T29" i="16" s="1"/>
  <c r="J29" i="16"/>
  <c r="M29" i="16" s="1"/>
  <c r="N29" i="16" s="1"/>
  <c r="S28" i="16"/>
  <c r="T28" i="16" s="1"/>
  <c r="J28" i="16"/>
  <c r="M28" i="16" s="1"/>
  <c r="N28" i="16" s="1"/>
  <c r="T26" i="16"/>
  <c r="S26" i="16"/>
  <c r="S25" i="16"/>
  <c r="T25" i="16" s="1"/>
  <c r="S24" i="16"/>
  <c r="T24" i="16" s="1"/>
  <c r="J24" i="16"/>
  <c r="M24" i="16" s="1"/>
  <c r="N24" i="16" s="1"/>
  <c r="T23" i="16"/>
  <c r="S23" i="16"/>
  <c r="J23" i="16"/>
  <c r="M23" i="16" s="1"/>
  <c r="N23" i="16" s="1"/>
  <c r="S22" i="16"/>
  <c r="T22" i="16" s="1"/>
  <c r="J22" i="16"/>
  <c r="M22" i="16" s="1"/>
  <c r="N22" i="16" s="1"/>
  <c r="S21" i="16"/>
  <c r="T21" i="16" s="1"/>
  <c r="J21" i="16"/>
  <c r="M21" i="16" s="1"/>
  <c r="N21" i="16" s="1"/>
  <c r="S19" i="16"/>
  <c r="T19" i="16" s="1"/>
  <c r="S18" i="16"/>
  <c r="T18" i="16" s="1"/>
  <c r="S17" i="16"/>
  <c r="T17" i="16" s="1"/>
  <c r="T16" i="16"/>
  <c r="S16" i="16"/>
  <c r="T15" i="16"/>
  <c r="S15" i="16"/>
  <c r="S14" i="16"/>
  <c r="T14" i="16" s="1"/>
  <c r="S13" i="16"/>
  <c r="T13" i="16" s="1"/>
  <c r="M13" i="16"/>
  <c r="N13" i="16" s="1"/>
  <c r="J13" i="16"/>
  <c r="S12" i="16"/>
  <c r="T12" i="16" s="1"/>
  <c r="M12" i="16"/>
  <c r="N12" i="16" s="1"/>
  <c r="J12" i="16"/>
  <c r="S10" i="16"/>
  <c r="T10" i="16" s="1"/>
  <c r="M10" i="16"/>
  <c r="N10" i="16" s="1"/>
  <c r="J10" i="16"/>
  <c r="J25" i="15"/>
  <c r="M25" i="15" s="1"/>
  <c r="N25" i="15" s="1"/>
  <c r="T21" i="15"/>
  <c r="S21" i="15"/>
  <c r="T20" i="15"/>
  <c r="S20" i="15"/>
  <c r="S19" i="15"/>
  <c r="T19" i="15" s="1"/>
  <c r="S18" i="15"/>
  <c r="T18" i="15" s="1"/>
  <c r="M18" i="15"/>
  <c r="N18" i="15" s="1"/>
  <c r="J18" i="15"/>
  <c r="M16" i="15"/>
  <c r="N16" i="15" s="1"/>
  <c r="J16" i="15"/>
  <c r="N15" i="15"/>
  <c r="M15" i="15"/>
  <c r="J15" i="15"/>
  <c r="J14" i="15"/>
  <c r="M14" i="15" s="1"/>
  <c r="N14" i="15" s="1"/>
  <c r="S13" i="15"/>
  <c r="T13" i="15" s="1"/>
  <c r="J13" i="15"/>
  <c r="M13" i="15" s="1"/>
  <c r="N13" i="15" s="1"/>
  <c r="S12" i="15"/>
  <c r="T12" i="15" s="1"/>
  <c r="J12" i="15"/>
  <c r="M12" i="15" s="1"/>
  <c r="N12" i="15" s="1"/>
  <c r="S11" i="15"/>
  <c r="T11" i="15" s="1"/>
  <c r="M11" i="15"/>
  <c r="N11" i="15" s="1"/>
  <c r="J11" i="15"/>
  <c r="S10" i="15"/>
  <c r="T10" i="15" s="1"/>
  <c r="M10" i="15"/>
  <c r="N10" i="15" s="1"/>
  <c r="J10" i="15"/>
  <c r="M32" i="14"/>
  <c r="N32" i="14" s="1"/>
  <c r="J32" i="14"/>
  <c r="T30" i="14"/>
  <c r="S30" i="14"/>
  <c r="J30" i="14"/>
  <c r="M30" i="14" s="1"/>
  <c r="N30" i="14" s="1"/>
  <c r="T29" i="14"/>
  <c r="S29" i="14"/>
  <c r="N29" i="14"/>
  <c r="M29" i="14"/>
  <c r="J29" i="14"/>
  <c r="T27" i="14"/>
  <c r="S27" i="14"/>
  <c r="T26" i="14"/>
  <c r="S26" i="14"/>
  <c r="T25" i="14"/>
  <c r="S25" i="14"/>
  <c r="M25" i="14"/>
  <c r="N25" i="14" s="1"/>
  <c r="J25" i="14"/>
  <c r="T24" i="14"/>
  <c r="S24" i="14"/>
  <c r="M24" i="14"/>
  <c r="N24" i="14" s="1"/>
  <c r="J24" i="14"/>
  <c r="T23" i="14"/>
  <c r="S23" i="14"/>
  <c r="J23" i="14"/>
  <c r="M23" i="14" s="1"/>
  <c r="N23" i="14" s="1"/>
  <c r="T21" i="14"/>
  <c r="S21" i="14"/>
  <c r="T20" i="14"/>
  <c r="S20" i="14"/>
  <c r="S19" i="14"/>
  <c r="T19" i="14" s="1"/>
  <c r="S18" i="14"/>
  <c r="T18" i="14" s="1"/>
  <c r="M18" i="14"/>
  <c r="N18" i="14" s="1"/>
  <c r="J18" i="14"/>
  <c r="S17" i="14"/>
  <c r="T17" i="14" s="1"/>
  <c r="M17" i="14"/>
  <c r="N17" i="14" s="1"/>
  <c r="J17" i="14"/>
  <c r="S16" i="14"/>
  <c r="T16" i="14" s="1"/>
  <c r="M16" i="14"/>
  <c r="N16" i="14" s="1"/>
  <c r="J16" i="14"/>
  <c r="T14" i="14"/>
  <c r="S14" i="14"/>
  <c r="S13" i="14"/>
  <c r="T13" i="14" s="1"/>
  <c r="S12" i="14"/>
  <c r="T12" i="14" s="1"/>
  <c r="T11" i="14"/>
  <c r="S11" i="14"/>
  <c r="J11" i="14"/>
  <c r="M11" i="14" s="1"/>
  <c r="N11" i="14" s="1"/>
  <c r="S10" i="14"/>
  <c r="T10" i="14" s="1"/>
  <c r="J10" i="14"/>
  <c r="M10" i="14" s="1"/>
  <c r="N10" i="14" s="1"/>
  <c r="S28" i="13"/>
  <c r="T28" i="13" s="1"/>
  <c r="T27" i="13"/>
  <c r="S27" i="13"/>
  <c r="J27" i="13"/>
  <c r="M27" i="13" s="1"/>
  <c r="N27" i="13" s="1"/>
  <c r="S26" i="13"/>
  <c r="T26" i="13" s="1"/>
  <c r="J26" i="13"/>
  <c r="M26" i="13" s="1"/>
  <c r="N26" i="13" s="1"/>
  <c r="S21" i="13"/>
  <c r="T21" i="13" s="1"/>
  <c r="J21" i="13"/>
  <c r="M21" i="13" s="1"/>
  <c r="N21" i="13" s="1"/>
  <c r="S20" i="13"/>
  <c r="T20" i="13" s="1"/>
  <c r="M20" i="13"/>
  <c r="N20" i="13" s="1"/>
  <c r="J20" i="13"/>
  <c r="S19" i="13"/>
  <c r="T19" i="13" s="1"/>
  <c r="M19" i="13"/>
  <c r="N19" i="13" s="1"/>
  <c r="J19" i="13"/>
  <c r="S17" i="13"/>
  <c r="T17" i="13" s="1"/>
  <c r="S16" i="13"/>
  <c r="T16" i="13" s="1"/>
  <c r="S15" i="13"/>
  <c r="T15" i="13" s="1"/>
  <c r="J15" i="13"/>
  <c r="M15" i="13" s="1"/>
  <c r="N15" i="13" s="1"/>
  <c r="S14" i="13"/>
  <c r="T14" i="13" s="1"/>
  <c r="J14" i="13"/>
  <c r="M14" i="13" s="1"/>
  <c r="N14" i="13" s="1"/>
  <c r="S13" i="13"/>
  <c r="T13" i="13" s="1"/>
  <c r="M13" i="13"/>
  <c r="N13" i="13" s="1"/>
  <c r="J13" i="13"/>
  <c r="S12" i="13"/>
  <c r="T12" i="13" s="1"/>
  <c r="M12" i="13"/>
  <c r="N12" i="13" s="1"/>
  <c r="J12" i="13"/>
  <c r="S10" i="13"/>
  <c r="T10" i="13" s="1"/>
  <c r="S29" i="12"/>
  <c r="T29" i="12" s="1"/>
  <c r="S28" i="12"/>
  <c r="T28" i="12" s="1"/>
  <c r="J28" i="12"/>
  <c r="M28" i="12" s="1"/>
  <c r="N28" i="12" s="1"/>
  <c r="S26" i="12"/>
  <c r="T26" i="12" s="1"/>
  <c r="J26" i="12"/>
  <c r="M26" i="12" s="1"/>
  <c r="N26" i="12" s="1"/>
  <c r="S25" i="12"/>
  <c r="T25" i="12" s="1"/>
  <c r="M25" i="12"/>
  <c r="N25" i="12" s="1"/>
  <c r="J25" i="12"/>
  <c r="S23" i="12"/>
  <c r="T23" i="12" s="1"/>
  <c r="S22" i="12"/>
  <c r="T22" i="12" s="1"/>
  <c r="J22" i="12"/>
  <c r="M22" i="12" s="1"/>
  <c r="N22" i="12" s="1"/>
  <c r="S21" i="12"/>
  <c r="T21" i="12" s="1"/>
  <c r="M21" i="12"/>
  <c r="N21" i="12" s="1"/>
  <c r="J21" i="12"/>
  <c r="S20" i="12"/>
  <c r="T20" i="12" s="1"/>
  <c r="M20" i="12"/>
  <c r="N20" i="12" s="1"/>
  <c r="J20" i="12"/>
  <c r="S18" i="12"/>
  <c r="T18" i="12" s="1"/>
  <c r="S17" i="12"/>
  <c r="T17" i="12" s="1"/>
  <c r="S16" i="12"/>
  <c r="T16" i="12" s="1"/>
  <c r="S15" i="12"/>
  <c r="T15" i="12" s="1"/>
  <c r="T14" i="12"/>
  <c r="S14" i="12"/>
  <c r="N14" i="12"/>
  <c r="M14" i="12"/>
  <c r="J14" i="12"/>
  <c r="T13" i="12"/>
  <c r="S13" i="12"/>
  <c r="J13" i="12"/>
  <c r="M13" i="12" s="1"/>
  <c r="N13" i="12" s="1"/>
  <c r="S12" i="12"/>
  <c r="T12" i="12" s="1"/>
  <c r="J12" i="12"/>
  <c r="M12" i="12" s="1"/>
  <c r="N12" i="12" s="1"/>
  <c r="T10" i="12"/>
  <c r="S10" i="12"/>
  <c r="J25" i="11"/>
  <c r="M25" i="11" s="1"/>
  <c r="N25" i="11" s="1"/>
  <c r="S23" i="11"/>
  <c r="T23" i="11" s="1"/>
  <c r="S22" i="11"/>
  <c r="T22" i="11" s="1"/>
  <c r="T21" i="11"/>
  <c r="S21" i="11"/>
  <c r="N21" i="11"/>
  <c r="M21" i="11"/>
  <c r="J21" i="11"/>
  <c r="T20" i="11"/>
  <c r="S20" i="11"/>
  <c r="J20" i="11"/>
  <c r="M20" i="11" s="1"/>
  <c r="N20" i="11" s="1"/>
  <c r="J18" i="11"/>
  <c r="M18" i="11" s="1"/>
  <c r="N18" i="11" s="1"/>
  <c r="M17" i="11"/>
  <c r="N17" i="11" s="1"/>
  <c r="J17" i="11"/>
  <c r="M16" i="11"/>
  <c r="N16" i="11" s="1"/>
  <c r="J16" i="11"/>
  <c r="J15" i="11"/>
  <c r="M15" i="11" s="1"/>
  <c r="N15" i="11" s="1"/>
  <c r="J14" i="11"/>
  <c r="M14" i="11" s="1"/>
  <c r="N14" i="11" s="1"/>
  <c r="S13" i="11"/>
  <c r="T13" i="11" s="1"/>
  <c r="J13" i="11"/>
  <c r="M13" i="11" s="1"/>
  <c r="N13" i="11" s="1"/>
  <c r="S12" i="11"/>
  <c r="T12" i="11" s="1"/>
  <c r="M12" i="11"/>
  <c r="N12" i="11" s="1"/>
  <c r="J12" i="11"/>
  <c r="S10" i="11"/>
  <c r="T10" i="11" s="1"/>
  <c r="M10" i="11"/>
  <c r="N10" i="11" s="1"/>
  <c r="J10" i="11"/>
  <c r="S27" i="10"/>
  <c r="T27" i="10" s="1"/>
  <c r="M27" i="10"/>
  <c r="N27" i="10" s="1"/>
  <c r="J27" i="10"/>
  <c r="T26" i="10"/>
  <c r="S26" i="10"/>
  <c r="M26" i="10"/>
  <c r="N26" i="10" s="1"/>
  <c r="J26" i="10"/>
  <c r="T25" i="10"/>
  <c r="S25" i="10"/>
  <c r="M25" i="10"/>
  <c r="N25" i="10" s="1"/>
  <c r="J25" i="10"/>
  <c r="T24" i="10"/>
  <c r="S24" i="10"/>
  <c r="J24" i="10"/>
  <c r="M24" i="10" s="1"/>
  <c r="N24" i="10" s="1"/>
  <c r="T21" i="10"/>
  <c r="S21" i="10"/>
  <c r="T20" i="10"/>
  <c r="S20" i="10"/>
  <c r="M20" i="10"/>
  <c r="N20" i="10" s="1"/>
  <c r="J20" i="10"/>
  <c r="T19" i="10"/>
  <c r="S19" i="10"/>
  <c r="J19" i="10"/>
  <c r="M19" i="10" s="1"/>
  <c r="N19" i="10" s="1"/>
  <c r="T17" i="10"/>
  <c r="S17" i="10"/>
  <c r="T16" i="10"/>
  <c r="S16" i="10"/>
  <c r="S15" i="10"/>
  <c r="T15" i="10" s="1"/>
  <c r="S14" i="10"/>
  <c r="T14" i="10" s="1"/>
  <c r="M14" i="10"/>
  <c r="N14" i="10" s="1"/>
  <c r="J14" i="10"/>
  <c r="S13" i="10"/>
  <c r="T13" i="10" s="1"/>
  <c r="M13" i="10"/>
  <c r="N13" i="10" s="1"/>
  <c r="J13" i="10"/>
  <c r="S12" i="10"/>
  <c r="T12" i="10" s="1"/>
  <c r="M12" i="10"/>
  <c r="N12" i="10" s="1"/>
  <c r="J12" i="10"/>
  <c r="T10" i="10"/>
  <c r="S10" i="10"/>
  <c r="M24" i="9"/>
  <c r="N24" i="9" s="1"/>
  <c r="J24" i="9"/>
  <c r="T22" i="9"/>
  <c r="S22" i="9"/>
  <c r="S21" i="9"/>
  <c r="T21" i="9" s="1"/>
  <c r="M21" i="9"/>
  <c r="N21" i="9" s="1"/>
  <c r="J21" i="9"/>
  <c r="T20" i="9"/>
  <c r="S20" i="9"/>
  <c r="M20" i="9"/>
  <c r="N20" i="9" s="1"/>
  <c r="J20" i="9"/>
  <c r="T19" i="9"/>
  <c r="S19" i="9"/>
  <c r="M19" i="9"/>
  <c r="N19" i="9" s="1"/>
  <c r="J19" i="9"/>
  <c r="T14" i="9"/>
  <c r="S14" i="9"/>
  <c r="J14" i="9"/>
  <c r="M14" i="9" s="1"/>
  <c r="N14" i="9" s="1"/>
  <c r="T13" i="9"/>
  <c r="S13" i="9"/>
  <c r="N13" i="9"/>
  <c r="M13" i="9"/>
  <c r="J13" i="9"/>
  <c r="T12" i="9"/>
  <c r="S12" i="9"/>
  <c r="J12" i="9"/>
  <c r="M12" i="9" s="1"/>
  <c r="N12" i="9" s="1"/>
  <c r="S11" i="9"/>
  <c r="T11" i="9" s="1"/>
  <c r="J11" i="9"/>
  <c r="M11" i="9" s="1"/>
  <c r="N11" i="9" s="1"/>
  <c r="T10" i="9"/>
  <c r="S10" i="9"/>
  <c r="J10" i="9"/>
  <c r="M10" i="9" s="1"/>
  <c r="N10" i="9" s="1"/>
  <c r="M30" i="8"/>
  <c r="N30" i="8" s="1"/>
  <c r="J30" i="8"/>
  <c r="S28" i="8"/>
  <c r="T28" i="8" s="1"/>
  <c r="S27" i="8"/>
  <c r="T27" i="8" s="1"/>
  <c r="T26" i="8"/>
  <c r="S26" i="8"/>
  <c r="T25" i="8"/>
  <c r="S25" i="8"/>
  <c r="J25" i="8"/>
  <c r="M25" i="8" s="1"/>
  <c r="N25" i="8" s="1"/>
  <c r="S24" i="8"/>
  <c r="T24" i="8" s="1"/>
  <c r="J24" i="8"/>
  <c r="M24" i="8" s="1"/>
  <c r="N24" i="8" s="1"/>
  <c r="T20" i="8"/>
  <c r="S20" i="8"/>
  <c r="T19" i="8"/>
  <c r="S19" i="8"/>
  <c r="J19" i="8"/>
  <c r="M19" i="8" s="1"/>
  <c r="N19" i="8" s="1"/>
  <c r="S18" i="8"/>
  <c r="T18" i="8" s="1"/>
  <c r="J18" i="8"/>
  <c r="M18" i="8" s="1"/>
  <c r="N18" i="8" s="1"/>
  <c r="T17" i="8"/>
  <c r="S17" i="8"/>
  <c r="J17" i="8"/>
  <c r="M17" i="8" s="1"/>
  <c r="N17" i="8" s="1"/>
  <c r="S16" i="8"/>
  <c r="T16" i="8" s="1"/>
  <c r="J16" i="8"/>
  <c r="M16" i="8" s="1"/>
  <c r="N16" i="8" s="1"/>
  <c r="S13" i="8"/>
  <c r="T13" i="8" s="1"/>
  <c r="T12" i="8"/>
  <c r="S12" i="8"/>
  <c r="J12" i="8"/>
  <c r="M12" i="8" s="1"/>
  <c r="N12" i="8" s="1"/>
  <c r="S11" i="8"/>
  <c r="T11" i="8" s="1"/>
  <c r="J11" i="8"/>
  <c r="M11" i="8" s="1"/>
  <c r="N11" i="8" s="1"/>
  <c r="S10" i="8"/>
  <c r="T10" i="8" s="1"/>
  <c r="J10" i="8"/>
  <c r="M10" i="8" s="1"/>
  <c r="N10" i="8" s="1"/>
  <c r="S24" i="7"/>
  <c r="T24" i="7" s="1"/>
  <c r="M24" i="7"/>
  <c r="N24" i="7" s="1"/>
  <c r="J24" i="7"/>
  <c r="S23" i="7"/>
  <c r="T23" i="7" s="1"/>
  <c r="M23" i="7"/>
  <c r="N23" i="7" s="1"/>
  <c r="J23" i="7"/>
  <c r="S21" i="7"/>
  <c r="T21" i="7" s="1"/>
  <c r="M21" i="7"/>
  <c r="N21" i="7" s="1"/>
  <c r="J21" i="7"/>
  <c r="T20" i="7"/>
  <c r="S20" i="7"/>
  <c r="M20" i="7"/>
  <c r="N20" i="7" s="1"/>
  <c r="J20" i="7"/>
  <c r="T19" i="7"/>
  <c r="S19" i="7"/>
  <c r="M19" i="7"/>
  <c r="N19" i="7" s="1"/>
  <c r="J19" i="7"/>
  <c r="J17" i="7"/>
  <c r="M17" i="7" s="1"/>
  <c r="N17" i="7" s="1"/>
  <c r="J16" i="7"/>
  <c r="M16" i="7" s="1"/>
  <c r="N16" i="7" s="1"/>
  <c r="M15" i="7"/>
  <c r="N15" i="7" s="1"/>
  <c r="J15" i="7"/>
  <c r="S14" i="7"/>
  <c r="T14" i="7" s="1"/>
  <c r="M14" i="7"/>
  <c r="N14" i="7" s="1"/>
  <c r="J14" i="7"/>
  <c r="T13" i="7"/>
  <c r="S13" i="7"/>
  <c r="M13" i="7"/>
  <c r="N13" i="7" s="1"/>
  <c r="J13" i="7"/>
  <c r="T12" i="7"/>
  <c r="S12" i="7"/>
  <c r="M12" i="7"/>
  <c r="N12" i="7" s="1"/>
  <c r="J12" i="7"/>
  <c r="T10" i="7"/>
  <c r="S10" i="7"/>
  <c r="J31" i="6"/>
  <c r="M31" i="6" s="1"/>
  <c r="N31" i="6" s="1"/>
  <c r="T29" i="6"/>
  <c r="S29" i="6"/>
  <c r="N29" i="6"/>
  <c r="M29" i="6"/>
  <c r="J29" i="6"/>
  <c r="T28" i="6"/>
  <c r="S28" i="6"/>
  <c r="J28" i="6"/>
  <c r="M28" i="6" s="1"/>
  <c r="N28" i="6" s="1"/>
  <c r="S26" i="6"/>
  <c r="T26" i="6" s="1"/>
  <c r="T25" i="6"/>
  <c r="S25" i="6"/>
  <c r="T24" i="6"/>
  <c r="S24" i="6"/>
  <c r="M24" i="6"/>
  <c r="N24" i="6" s="1"/>
  <c r="J24" i="6"/>
  <c r="T23" i="6"/>
  <c r="S23" i="6"/>
  <c r="J23" i="6"/>
  <c r="M23" i="6" s="1"/>
  <c r="N23" i="6" s="1"/>
  <c r="T22" i="6"/>
  <c r="S22" i="6"/>
  <c r="N22" i="6"/>
  <c r="M22" i="6"/>
  <c r="J22" i="6"/>
  <c r="T21" i="6"/>
  <c r="S21" i="6"/>
  <c r="J21" i="6"/>
  <c r="M21" i="6" s="1"/>
  <c r="N21" i="6" s="1"/>
  <c r="S19" i="6"/>
  <c r="T19" i="6" s="1"/>
  <c r="T18" i="6"/>
  <c r="S18" i="6"/>
  <c r="T17" i="6"/>
  <c r="S17" i="6"/>
  <c r="S16" i="6"/>
  <c r="T16" i="6" s="1"/>
  <c r="S15" i="6"/>
  <c r="T15" i="6" s="1"/>
  <c r="S14" i="6"/>
  <c r="T14" i="6" s="1"/>
  <c r="S13" i="6"/>
  <c r="T13" i="6" s="1"/>
  <c r="J13" i="6"/>
  <c r="M13" i="6" s="1"/>
  <c r="N13" i="6" s="1"/>
  <c r="T12" i="6"/>
  <c r="S12" i="6"/>
  <c r="J12" i="6"/>
  <c r="M12" i="6" s="1"/>
  <c r="N12" i="6" s="1"/>
  <c r="S10" i="6"/>
  <c r="T10" i="6" s="1"/>
  <c r="J10" i="6"/>
  <c r="M10" i="6" s="1"/>
  <c r="N10" i="6" s="1"/>
  <c r="M32" i="5"/>
  <c r="N32" i="5" s="1"/>
  <c r="J32" i="5"/>
  <c r="S30" i="5"/>
  <c r="T30" i="5" s="1"/>
  <c r="M30" i="5"/>
  <c r="N30" i="5" s="1"/>
  <c r="J30" i="5"/>
  <c r="T29" i="5"/>
  <c r="S29" i="5"/>
  <c r="M29" i="5"/>
  <c r="N29" i="5" s="1"/>
  <c r="J29" i="5"/>
  <c r="T27" i="5"/>
  <c r="S27" i="5"/>
  <c r="S26" i="5"/>
  <c r="T26" i="5" s="1"/>
  <c r="S25" i="5"/>
  <c r="T25" i="5" s="1"/>
  <c r="M25" i="5"/>
  <c r="N25" i="5" s="1"/>
  <c r="J25" i="5"/>
  <c r="S24" i="5"/>
  <c r="T24" i="5" s="1"/>
  <c r="M24" i="5"/>
  <c r="N24" i="5" s="1"/>
  <c r="J24" i="5"/>
  <c r="S23" i="5"/>
  <c r="T23" i="5" s="1"/>
  <c r="M23" i="5"/>
  <c r="N23" i="5" s="1"/>
  <c r="J23" i="5"/>
  <c r="T21" i="5"/>
  <c r="S21" i="5"/>
  <c r="S20" i="5"/>
  <c r="T20" i="5" s="1"/>
  <c r="S19" i="5"/>
  <c r="T19" i="5" s="1"/>
  <c r="T18" i="5"/>
  <c r="S18" i="5"/>
  <c r="J18" i="5"/>
  <c r="M18" i="5" s="1"/>
  <c r="N18" i="5" s="1"/>
  <c r="S17" i="5"/>
  <c r="T17" i="5" s="1"/>
  <c r="J17" i="5"/>
  <c r="M17" i="5" s="1"/>
  <c r="N17" i="5" s="1"/>
  <c r="S16" i="5"/>
  <c r="T16" i="5" s="1"/>
  <c r="J16" i="5"/>
  <c r="M16" i="5" s="1"/>
  <c r="N16" i="5" s="1"/>
  <c r="S14" i="5"/>
  <c r="T14" i="5" s="1"/>
  <c r="S13" i="5"/>
  <c r="T13" i="5" s="1"/>
  <c r="S12" i="5"/>
  <c r="T12" i="5" s="1"/>
  <c r="T11" i="5"/>
  <c r="S11" i="5"/>
  <c r="N11" i="5"/>
  <c r="M11" i="5"/>
  <c r="J11" i="5"/>
  <c r="T10" i="5"/>
  <c r="S10" i="5"/>
  <c r="J10" i="5"/>
  <c r="M10" i="5" s="1"/>
  <c r="N10" i="5" s="1"/>
  <c r="S27" i="4"/>
  <c r="T27" i="4" s="1"/>
  <c r="T26" i="4"/>
  <c r="S26" i="4"/>
  <c r="N26" i="4"/>
  <c r="M26" i="4"/>
  <c r="J26" i="4"/>
  <c r="T25" i="4"/>
  <c r="S25" i="4"/>
  <c r="J25" i="4"/>
  <c r="M25" i="4" s="1"/>
  <c r="N25" i="4" s="1"/>
  <c r="S21" i="4"/>
  <c r="T21" i="4" s="1"/>
  <c r="J21" i="4"/>
  <c r="M21" i="4" s="1"/>
  <c r="N21" i="4" s="1"/>
  <c r="T20" i="4"/>
  <c r="S20" i="4"/>
  <c r="J20" i="4"/>
  <c r="M20" i="4" s="1"/>
  <c r="N20" i="4" s="1"/>
  <c r="S19" i="4"/>
  <c r="T19" i="4" s="1"/>
  <c r="J19" i="4"/>
  <c r="M19" i="4" s="1"/>
  <c r="N19" i="4" s="1"/>
  <c r="S17" i="4"/>
  <c r="T17" i="4" s="1"/>
  <c r="T16" i="4"/>
  <c r="S16" i="4"/>
  <c r="T15" i="4"/>
  <c r="S15" i="4"/>
  <c r="J15" i="4"/>
  <c r="M15" i="4" s="1"/>
  <c r="N15" i="4" s="1"/>
  <c r="S14" i="4"/>
  <c r="T14" i="4" s="1"/>
  <c r="J14" i="4"/>
  <c r="M14" i="4" s="1"/>
  <c r="N14" i="4" s="1"/>
  <c r="T13" i="4"/>
  <c r="S13" i="4"/>
  <c r="J13" i="4"/>
  <c r="M13" i="4" s="1"/>
  <c r="N13" i="4" s="1"/>
  <c r="S12" i="4"/>
  <c r="T12" i="4" s="1"/>
  <c r="J12" i="4"/>
  <c r="M12" i="4" s="1"/>
  <c r="N12" i="4" s="1"/>
  <c r="S10" i="4"/>
  <c r="T10" i="4" s="1"/>
  <c r="J28" i="3"/>
  <c r="M28" i="3" s="1"/>
  <c r="N28" i="3" s="1"/>
  <c r="S26" i="3"/>
  <c r="T26" i="3" s="1"/>
  <c r="M26" i="3"/>
  <c r="N26" i="3" s="1"/>
  <c r="J26" i="3"/>
  <c r="S25" i="3"/>
  <c r="T25" i="3" s="1"/>
  <c r="M25" i="3"/>
  <c r="N25" i="3" s="1"/>
  <c r="J25" i="3"/>
  <c r="S23" i="3"/>
  <c r="T23" i="3" s="1"/>
  <c r="S22" i="3"/>
  <c r="T22" i="3" s="1"/>
  <c r="M22" i="3"/>
  <c r="N22" i="3" s="1"/>
  <c r="J22" i="3"/>
  <c r="S21" i="3"/>
  <c r="T21" i="3" s="1"/>
  <c r="M21" i="3"/>
  <c r="N21" i="3" s="1"/>
  <c r="J21" i="3"/>
  <c r="S20" i="3"/>
  <c r="T20" i="3" s="1"/>
  <c r="M20" i="3"/>
  <c r="N20" i="3" s="1"/>
  <c r="J20" i="3"/>
  <c r="T18" i="3"/>
  <c r="S18" i="3"/>
  <c r="S17" i="3"/>
  <c r="T17" i="3" s="1"/>
  <c r="S16" i="3"/>
  <c r="T16" i="3" s="1"/>
  <c r="T15" i="3"/>
  <c r="S15" i="3"/>
  <c r="T14" i="3"/>
  <c r="S14" i="3"/>
  <c r="J14" i="3"/>
  <c r="M14" i="3" s="1"/>
  <c r="N14" i="3" s="1"/>
  <c r="S13" i="3"/>
  <c r="T13" i="3" s="1"/>
  <c r="J13" i="3"/>
  <c r="M13" i="3" s="1"/>
  <c r="N13" i="3" s="1"/>
  <c r="T12" i="3"/>
  <c r="S12" i="3"/>
  <c r="J12" i="3"/>
  <c r="M12" i="3" s="1"/>
  <c r="N12" i="3" s="1"/>
  <c r="S10" i="3"/>
  <c r="T10" i="3" s="1"/>
  <c r="J25" i="2"/>
  <c r="M25" i="2" s="1"/>
  <c r="T23" i="2"/>
  <c r="S23" i="2"/>
  <c r="T22" i="2"/>
  <c r="S22" i="2"/>
  <c r="S21" i="2"/>
  <c r="T21" i="2" s="1"/>
  <c r="M21" i="2"/>
  <c r="N21" i="2" s="1"/>
  <c r="J21" i="2"/>
  <c r="T20" i="2"/>
  <c r="S20" i="2"/>
  <c r="M20" i="2"/>
  <c r="N20" i="2" s="1"/>
  <c r="J20" i="2"/>
  <c r="N18" i="2"/>
  <c r="M18" i="2"/>
  <c r="J18" i="2"/>
  <c r="J17" i="2"/>
  <c r="M17" i="2" s="1"/>
  <c r="N17" i="2" s="1"/>
  <c r="M16" i="2"/>
  <c r="N16" i="2" s="1"/>
  <c r="J16" i="2"/>
  <c r="M15" i="2"/>
  <c r="N15" i="2" s="1"/>
  <c r="J15" i="2"/>
  <c r="N14" i="2"/>
  <c r="M14" i="2"/>
  <c r="J14" i="2"/>
  <c r="T13" i="2"/>
  <c r="S13" i="2"/>
  <c r="J13" i="2"/>
  <c r="M13" i="2" s="1"/>
  <c r="N13" i="2" s="1"/>
  <c r="S12" i="2"/>
  <c r="T12" i="2" s="1"/>
  <c r="J12" i="2"/>
  <c r="M12" i="2" s="1"/>
  <c r="N12" i="2" s="1"/>
  <c r="T10" i="2"/>
  <c r="S10" i="2"/>
  <c r="J10" i="2"/>
  <c r="M10" i="2" s="1"/>
  <c r="N10" i="2" s="1"/>
  <c r="K71" i="1"/>
  <c r="G71" i="1"/>
  <c r="F71" i="1"/>
  <c r="E71" i="1"/>
  <c r="D71" i="1"/>
  <c r="K70" i="1"/>
  <c r="G70" i="1"/>
  <c r="F70" i="1"/>
  <c r="E70" i="1"/>
  <c r="D70" i="1"/>
  <c r="Z11" i="1"/>
  <c r="Z10" i="1"/>
  <c r="Z9" i="1"/>
  <c r="Z8" i="1"/>
  <c r="Z7" i="1"/>
  <c r="Z72" i="1"/>
  <c r="K67" i="1"/>
  <c r="Z71" i="1"/>
  <c r="K66" i="1"/>
  <c r="Z70" i="1"/>
  <c r="K65" i="1"/>
  <c r="Z69" i="1"/>
  <c r="K64" i="1"/>
  <c r="Z68" i="1"/>
  <c r="K63" i="1"/>
  <c r="Z59" i="1"/>
  <c r="K54" i="1"/>
  <c r="Z58" i="1"/>
  <c r="K53" i="1"/>
  <c r="Z57" i="1"/>
  <c r="K52" i="1"/>
  <c r="Z56" i="1"/>
  <c r="K51" i="1"/>
  <c r="Z55" i="1"/>
  <c r="K50" i="1"/>
  <c r="Z54" i="1"/>
  <c r="K49" i="1"/>
  <c r="Z53" i="1"/>
  <c r="K48" i="1"/>
  <c r="Z52" i="1"/>
  <c r="K47" i="1"/>
  <c r="Z51" i="1"/>
  <c r="K46" i="1"/>
  <c r="Z50" i="1"/>
  <c r="K45" i="1"/>
  <c r="Z49" i="1"/>
  <c r="K44" i="1"/>
  <c r="Z48" i="1"/>
  <c r="K43" i="1"/>
  <c r="Z47" i="1"/>
  <c r="K42" i="1"/>
  <c r="Z46" i="1"/>
  <c r="K41" i="1"/>
  <c r="Z45" i="1"/>
  <c r="K40" i="1"/>
  <c r="Z44" i="1"/>
  <c r="K39" i="1"/>
  <c r="Z43" i="1"/>
  <c r="K38" i="1"/>
  <c r="Z42" i="1"/>
  <c r="K37" i="1"/>
  <c r="Z41" i="1"/>
  <c r="K36" i="1"/>
  <c r="Z40" i="1"/>
  <c r="K35" i="1"/>
  <c r="Z39" i="1"/>
  <c r="Z38" i="1"/>
  <c r="Z37" i="1"/>
  <c r="Z36" i="1"/>
  <c r="Z35" i="1"/>
  <c r="K26" i="1"/>
  <c r="K25" i="1"/>
  <c r="K24" i="1"/>
  <c r="K23" i="1"/>
  <c r="K22" i="1"/>
  <c r="Z26" i="1"/>
  <c r="K21" i="1"/>
  <c r="Z25" i="1"/>
  <c r="K20" i="1"/>
  <c r="Z24" i="1"/>
  <c r="K19" i="1"/>
  <c r="Z23" i="1"/>
  <c r="K18" i="1"/>
  <c r="Z22" i="1"/>
  <c r="K17" i="1"/>
  <c r="Z21" i="1"/>
  <c r="K16" i="1"/>
  <c r="Z20" i="1"/>
  <c r="K15" i="1"/>
  <c r="Z19" i="1"/>
  <c r="K14" i="1"/>
  <c r="Z18" i="1"/>
  <c r="K13" i="1"/>
  <c r="Z17" i="1"/>
  <c r="K12" i="1"/>
  <c r="Z16" i="1"/>
  <c r="K11" i="1"/>
  <c r="Z15" i="1"/>
  <c r="K10" i="1"/>
  <c r="Z14" i="1"/>
  <c r="K9" i="1"/>
  <c r="Z13" i="1"/>
  <c r="K8" i="1"/>
  <c r="Z12" i="1"/>
  <c r="K7" i="1"/>
</calcChain>
</file>

<file path=xl/sharedStrings.xml><?xml version="1.0" encoding="utf-8"?>
<sst xmlns="http://schemas.openxmlformats.org/spreadsheetml/2006/main" count="2611" uniqueCount="441">
  <si>
    <t>キッズ</t>
    <phoneticPr fontId="5"/>
  </si>
  <si>
    <t>昼食</t>
    <rPh sb="0" eb="2">
      <t>チュウショク</t>
    </rPh>
    <phoneticPr fontId="5"/>
  </si>
  <si>
    <t>３色食品群</t>
    <rPh sb="1" eb="2">
      <t>ショク</t>
    </rPh>
    <rPh sb="2" eb="5">
      <t>ショクヒングン</t>
    </rPh>
    <phoneticPr fontId="5"/>
  </si>
  <si>
    <t>3色食品群以外の
使用食材</t>
    <rPh sb="1" eb="2">
      <t>ショク</t>
    </rPh>
    <rPh sb="2" eb="5">
      <t>ショクヒングン</t>
    </rPh>
    <rPh sb="5" eb="7">
      <t>イガイ</t>
    </rPh>
    <rPh sb="9" eb="11">
      <t>シヨウ</t>
    </rPh>
    <rPh sb="11" eb="13">
      <t>ショクザイ</t>
    </rPh>
    <phoneticPr fontId="5"/>
  </si>
  <si>
    <t>3～5歳児</t>
    <rPh sb="3" eb="4">
      <t>サイ</t>
    </rPh>
    <rPh sb="4" eb="5">
      <t>ジ</t>
    </rPh>
    <phoneticPr fontId="5"/>
  </si>
  <si>
    <t>1～2歳児</t>
    <rPh sb="3" eb="4">
      <t>サイ</t>
    </rPh>
    <rPh sb="4" eb="5">
      <t>ジ</t>
    </rPh>
    <phoneticPr fontId="5"/>
  </si>
  <si>
    <t>おやつ</t>
    <phoneticPr fontId="5"/>
  </si>
  <si>
    <t>熱や力になるもの</t>
    <rPh sb="0" eb="1">
      <t>ネツ</t>
    </rPh>
    <rPh sb="2" eb="3">
      <t>チカラ</t>
    </rPh>
    <phoneticPr fontId="5"/>
  </si>
  <si>
    <t>血や肉や骨に           なるもの</t>
    <rPh sb="0" eb="1">
      <t>チ</t>
    </rPh>
    <rPh sb="2" eb="3">
      <t>ニク</t>
    </rPh>
    <rPh sb="4" eb="5">
      <t>ホネ</t>
    </rPh>
    <phoneticPr fontId="5"/>
  </si>
  <si>
    <t>体の調子を              整えるもの</t>
    <rPh sb="0" eb="1">
      <t>カラダ</t>
    </rPh>
    <rPh sb="2" eb="4">
      <t>チョウシ</t>
    </rPh>
    <rPh sb="19" eb="20">
      <t>トトノ</t>
    </rPh>
    <phoneticPr fontId="5"/>
  </si>
  <si>
    <t>エネルギー
たんぱく質
脂質
炭水化物
塩分</t>
    <phoneticPr fontId="5"/>
  </si>
  <si>
    <r>
      <t xml:space="preserve">アレルギー
</t>
    </r>
    <r>
      <rPr>
        <sz val="5"/>
        <rFont val="ＭＳ Ｐ明朝"/>
        <family val="1"/>
        <charset val="128"/>
      </rPr>
      <t>（乳・卵・小麦・落花生・そば・えび・かに）</t>
    </r>
    <rPh sb="7" eb="8">
      <t>ニュウ</t>
    </rPh>
    <rPh sb="9" eb="10">
      <t>タマゴ</t>
    </rPh>
    <rPh sb="11" eb="13">
      <t>コムギ</t>
    </rPh>
    <rPh sb="14" eb="17">
      <t>ラッカセイ</t>
    </rPh>
    <phoneticPr fontId="5"/>
  </si>
  <si>
    <t>火</t>
  </si>
  <si>
    <t>鉄分強化！ふりかけご飯</t>
  </si>
  <si>
    <t>ご飯・砂糖・油</t>
  </si>
  <si>
    <t>鶏肉・豆乳</t>
  </si>
  <si>
    <t>かぶ・コーン・ブロッコリー・ほうれん草・みかん缶・玉ねぎ・人参</t>
  </si>
  <si>
    <t>ハウス　クリームシチューミクス・ふりかけ・醤油・酢・水</t>
  </si>
  <si>
    <t>kcal</t>
    <phoneticPr fontId="5"/>
  </si>
  <si>
    <t>乳・小麦_x000D_
※18</t>
    <phoneticPr fontId="5"/>
  </si>
  <si>
    <t>牛乳</t>
  </si>
  <si>
    <t>水</t>
  </si>
  <si>
    <t>ご飯</t>
  </si>
  <si>
    <t>ご飯・砂糖・片栗粉・油</t>
  </si>
  <si>
    <t>シロイトタラ・ヨーグルト・玉子・厚揚げ・味噌</t>
  </si>
  <si>
    <t>ピーマン・玉ねぎ・人参・水菜・大根</t>
  </si>
  <si>
    <t>みりん風調味料・酒・出し汁・醤油・水・精製塩</t>
  </si>
  <si>
    <t>乳・卵・小麦</t>
  </si>
  <si>
    <t>冬野菜の豆乳クリームシチュー</t>
  </si>
  <si>
    <t>ｇ</t>
    <phoneticPr fontId="5"/>
  </si>
  <si>
    <t>白糸タラの竜田揚げ</t>
  </si>
  <si>
    <t>ブロッコリーとコーンのサラダ</t>
  </si>
  <si>
    <t>厚揚げと大根の煮物</t>
  </si>
  <si>
    <t>フルーツ（みかん缶）</t>
  </si>
  <si>
    <t>みそ汁</t>
  </si>
  <si>
    <t>ヨーグルト</t>
  </si>
  <si>
    <t>ご飯・片栗粉・油</t>
  </si>
  <si>
    <t>シロイトタラ・絹厚揚げ・味噌・冷凍絹厚揚げ</t>
  </si>
  <si>
    <t>パイナップル缶・ピーマン・れんこん・玉ねぎ・人参・大根・大根葉</t>
  </si>
  <si>
    <t>みりん風調味料・酒・出し汁・醤油・精製塩</t>
  </si>
  <si>
    <t>小麦</t>
  </si>
  <si>
    <t>木</t>
  </si>
  <si>
    <t>ご飯・ソーメン・マヨネーズ・砂糖・片栗粉・油</t>
  </si>
  <si>
    <t>花かつお・鶏肉</t>
  </si>
  <si>
    <t>キャベツ・ごぼう・玉ねぎ・枝豆・小松菜・人参</t>
  </si>
  <si>
    <t>卵・小麦_x000D_
※14</t>
    <phoneticPr fontId="5"/>
  </si>
  <si>
    <t>鶏ささみと野菜のおかか炒め</t>
  </si>
  <si>
    <t>ごぼうと枝豆のサラダ</t>
  </si>
  <si>
    <t>すまし汁</t>
  </si>
  <si>
    <t>フルーツ（パイン缶）</t>
  </si>
  <si>
    <t>金</t>
  </si>
  <si>
    <t>ひじきご飯</t>
  </si>
  <si>
    <t>ごま・ごま油・ご飯・砂糖・油</t>
  </si>
  <si>
    <t>スケソウタラ・玉子・豆腐・味噌・油揚げ</t>
  </si>
  <si>
    <t>バナナ・ピーマン・ひじき・もやし・人参・白菜</t>
  </si>
  <si>
    <t>こしょう・みりん風調味料・酒・出し汁・醤油・精製塩</t>
  </si>
  <si>
    <t>卵・小麦</t>
  </si>
  <si>
    <t>助宗タラのごま煮</t>
  </si>
  <si>
    <t>白菜の玉子炒め</t>
  </si>
  <si>
    <t>フルーツ（バナナ）</t>
  </si>
  <si>
    <t>土</t>
  </si>
  <si>
    <t>野菜カレーライス</t>
    <rPh sb="0" eb="2">
      <t>ヤサイ</t>
    </rPh>
    <phoneticPr fontId="3"/>
  </si>
  <si>
    <t>ご飯・じゃが芋・砂糖・油</t>
    <rPh sb="6" eb="7">
      <t>イモ</t>
    </rPh>
    <phoneticPr fontId="3"/>
  </si>
  <si>
    <t>豚肉・牛乳・ツナ・ヨーグルト</t>
    <rPh sb="0" eb="2">
      <t>ブタニク</t>
    </rPh>
    <rPh sb="3" eb="5">
      <t>ギュウニュウ</t>
    </rPh>
    <phoneticPr fontId="3"/>
  </si>
  <si>
    <t>玉葱・人参・トマト・南瓜・ほうれん草・ブロッコリー・アスパラ・コーン</t>
    <rPh sb="0" eb="2">
      <t>タマネギ</t>
    </rPh>
    <rPh sb="3" eb="5">
      <t>ニンジン</t>
    </rPh>
    <rPh sb="10" eb="12">
      <t>カボチャ</t>
    </rPh>
    <rPh sb="17" eb="18">
      <t>ソウ</t>
    </rPh>
    <phoneticPr fontId="3"/>
  </si>
  <si>
    <t>とろけるカレー甘口・ケチャップ・酒・水</t>
    <rPh sb="7" eb="9">
      <t>アマクチ</t>
    </rPh>
    <rPh sb="16" eb="17">
      <t>サケ</t>
    </rPh>
    <rPh sb="18" eb="19">
      <t>ミズ</t>
    </rPh>
    <phoneticPr fontId="3"/>
  </si>
  <si>
    <t>乳・小麦</t>
  </si>
  <si>
    <t>kcal</t>
  </si>
  <si>
    <t>乳・卵・小麦</t>
    <rPh sb="2" eb="3">
      <t>タマゴ</t>
    </rPh>
    <phoneticPr fontId="3"/>
  </si>
  <si>
    <t>グリーンサラダ ツナコーンマヨ添え</t>
    <rPh sb="15" eb="16">
      <t>ゾ</t>
    </rPh>
    <phoneticPr fontId="3"/>
  </si>
  <si>
    <t>パイ</t>
    <phoneticPr fontId="3"/>
  </si>
  <si>
    <t>ヨーグルト</t>
    <phoneticPr fontId="3"/>
  </si>
  <si>
    <t>クラッカー</t>
    <phoneticPr fontId="3"/>
  </si>
  <si>
    <t>g</t>
    <phoneticPr fontId="5"/>
  </si>
  <si>
    <t>月</t>
  </si>
  <si>
    <t>あったか鶏の玉子とじうどん</t>
  </si>
  <si>
    <t>うどん・さつま芋・バター・砂糖</t>
  </si>
  <si>
    <t>玉子・鶏肉・油揚げ</t>
  </si>
  <si>
    <t>かぶ・りんご・小松菜・人参</t>
  </si>
  <si>
    <t>みりん風調味料・出し汁・醤油・水・精製塩</t>
  </si>
  <si>
    <t>さつま芋の塩バター煮</t>
  </si>
  <si>
    <t>フルーツ（りんご）</t>
  </si>
  <si>
    <t>鉄分強化！ふりかけごはん</t>
  </si>
  <si>
    <t>ご飯・砂糖・小麦粉・油</t>
  </si>
  <si>
    <t>スケソウタラ・豚肉・味噌</t>
  </si>
  <si>
    <t>オレンジ・キャベツ・ワカメ・玉ねぎ・枝豆・人参・切干大根</t>
  </si>
  <si>
    <t>ふりかけ・みりん風調味料・酒・出し汁・醤油・水・精製塩</t>
  </si>
  <si>
    <t>小麦_x000D_
※18</t>
    <phoneticPr fontId="5"/>
  </si>
  <si>
    <t>助宗タラの和風焼き</t>
  </si>
  <si>
    <t>切干大根の煮物</t>
  </si>
  <si>
    <t>フルーツ（オレンジ）</t>
  </si>
  <si>
    <t>ごま油・ご飯・スパゲッティ・マヨネーズ・砂糖</t>
  </si>
  <si>
    <t>玉子・鶏肉・味噌</t>
  </si>
  <si>
    <t>きゅうり・コーン・ごぼう・チンゲン菜・玉ねぎ・人参・万能ねぎ</t>
  </si>
  <si>
    <t>オイスターソースＰ・出し汁・醤油・精製塩</t>
  </si>
  <si>
    <t>玉子と野菜のオイスター炒め</t>
  </si>
  <si>
    <t>スパゲッティサラダ</t>
  </si>
  <si>
    <t>13
木</t>
    <rPh sb="3" eb="4">
      <t>モク</t>
    </rPh>
    <phoneticPr fontId="5"/>
  </si>
  <si>
    <t>イベント献立</t>
    <rPh sb="4" eb="6">
      <t>コンダテ</t>
    </rPh>
    <phoneticPr fontId="5"/>
  </si>
  <si>
    <t>●れんこんの炊き込みおにぎり</t>
  </si>
  <si>
    <t>ご飯・さつま芋・マヨネーズ・砂糖・小麦粉・油</t>
  </si>
  <si>
    <t>シロイトタラ・豚肉</t>
  </si>
  <si>
    <t>トマト・パセリ・ピーマン・みかん・れんこん・人参</t>
  </si>
  <si>
    <t>カレーパウダー・こしょう・みりん風調味料・酒・出し汁・醤油・精製塩</t>
  </si>
  <si>
    <t>27
木</t>
    <rPh sb="3" eb="4">
      <t>モク</t>
    </rPh>
    <phoneticPr fontId="5"/>
  </si>
  <si>
    <t>●雪だるまライス</t>
  </si>
  <si>
    <t>ご飯・さつま芋・バター・マヨネーズ・砂糖・小麦粉・油</t>
  </si>
  <si>
    <t>ウインナー・シロイトタラ・チーズ</t>
  </si>
  <si>
    <t>トマト・パセリ・ピーマン・みかん・レーズン・枝豆・人参</t>
  </si>
  <si>
    <t>カレーパウダー・こしょう・コンソメ・みりん風調味料・出し汁・醤油・精製塩</t>
  </si>
  <si>
    <t>乳・卵・小麦_x000D_
※46</t>
    <phoneticPr fontId="5"/>
  </si>
  <si>
    <t>白糸タラのカレーマヨ焼き</t>
  </si>
  <si>
    <t>さつま芋のきんぴら</t>
  </si>
  <si>
    <t>フルーツ（みかん）</t>
  </si>
  <si>
    <t>ハヤシライス</t>
  </si>
  <si>
    <t>豚肉</t>
  </si>
  <si>
    <t>カットトマトパック・グリンピース・コーン・バナナ・玉ねぎ・人参・白菜</t>
  </si>
  <si>
    <t>とろけるハヤシ・酒・醤油・酢・水</t>
  </si>
  <si>
    <t>白菜のサラダ</t>
  </si>
  <si>
    <t>スパゲッティミートソース</t>
    <phoneticPr fontId="5"/>
  </si>
  <si>
    <t>スパゲッティ・バター・砂糖・薄力粉・油・じゃが芋・マヨネーズ</t>
    <rPh sb="11" eb="13">
      <t>サトウ</t>
    </rPh>
    <rPh sb="14" eb="17">
      <t>ハクリキコ</t>
    </rPh>
    <rPh sb="18" eb="19">
      <t>アブラ</t>
    </rPh>
    <rPh sb="23" eb="24">
      <t>イモ</t>
    </rPh>
    <phoneticPr fontId="5"/>
  </si>
  <si>
    <t>豚肉・ツナフレーク缶・</t>
    <phoneticPr fontId="5"/>
  </si>
  <si>
    <t>玉葱・人参・グリンピース・コーン・みかん缶</t>
    <rPh sb="0" eb="2">
      <t>タマネギ</t>
    </rPh>
    <rPh sb="3" eb="5">
      <t>ニンジン</t>
    </rPh>
    <rPh sb="20" eb="21">
      <t>カン</t>
    </rPh>
    <phoneticPr fontId="5"/>
  </si>
  <si>
    <t>精製塩・醬油・酢</t>
    <phoneticPr fontId="5"/>
  </si>
  <si>
    <t>乳・小麦</t>
    <phoneticPr fontId="5"/>
  </si>
  <si>
    <t>牛乳</t>
    <phoneticPr fontId="5"/>
  </si>
  <si>
    <t>ポテトサラダ</t>
    <phoneticPr fontId="5"/>
  </si>
  <si>
    <t>ビスケット</t>
    <phoneticPr fontId="3"/>
  </si>
  <si>
    <t>みかん缶</t>
    <rPh sb="3" eb="4">
      <t>カン</t>
    </rPh>
    <phoneticPr fontId="5"/>
  </si>
  <si>
    <t>ご飯・マヨネーズ・砂糖・片栗粉・油</t>
  </si>
  <si>
    <t>カラスカレイ・豚肉・味噌</t>
  </si>
  <si>
    <t>インゲン・かぼちゃ・玉ねぎ・枝豆・人参・大根・長ねぎ</t>
  </si>
  <si>
    <t>カラスカレイの野菜あんかけ</t>
  </si>
  <si>
    <t>かぼちゃの豆サラダ</t>
  </si>
  <si>
    <t>豚汁</t>
  </si>
  <si>
    <t>牛乳・玉子・鶏肉</t>
  </si>
  <si>
    <t>オレンジ・かぶ・ほうれん草・玉ねぎ・人参・白菜</t>
  </si>
  <si>
    <t>乳・卵・小麦_x000D_
※18</t>
    <phoneticPr fontId="5"/>
  </si>
  <si>
    <t>※3色食品群は食品中に含まれる栄養素を見た目で分かりやすくする為の目安です。　３色食品群に分類されない食材は、「3色食品群以外の使用食材」に記載しております。</t>
    <rPh sb="2" eb="3">
      <t>ショク</t>
    </rPh>
    <rPh sb="3" eb="6">
      <t>ショクヒングン</t>
    </rPh>
    <rPh sb="7" eb="10">
      <t>ショクヒンチュウ</t>
    </rPh>
    <rPh sb="11" eb="12">
      <t>フク</t>
    </rPh>
    <rPh sb="15" eb="18">
      <t>エイヨウソ</t>
    </rPh>
    <rPh sb="19" eb="20">
      <t>ミ</t>
    </rPh>
    <rPh sb="21" eb="22">
      <t>メ</t>
    </rPh>
    <rPh sb="23" eb="24">
      <t>ワ</t>
    </rPh>
    <rPh sb="31" eb="32">
      <t>タメ</t>
    </rPh>
    <rPh sb="33" eb="35">
      <t>メヤス</t>
    </rPh>
    <rPh sb="51" eb="53">
      <t>ショクザイ</t>
    </rPh>
    <rPh sb="67" eb="68">
      <t>ザイ</t>
    </rPh>
    <rPh sb="70" eb="72">
      <t>キサイ</t>
    </rPh>
    <phoneticPr fontId="5"/>
  </si>
  <si>
    <t>冬野菜のクリームシチュー</t>
  </si>
  <si>
    <t>※調味料のアレルギー表示は弊社でお届けしたものに限ります。またアレルギーの詳細は「予定献立表」でご確認下さい。</t>
    <rPh sb="37" eb="39">
      <t>ショウサイ</t>
    </rPh>
    <rPh sb="41" eb="43">
      <t>ヨテイ</t>
    </rPh>
    <rPh sb="43" eb="45">
      <t>コンダテ</t>
    </rPh>
    <rPh sb="45" eb="46">
      <t>ヒョウ</t>
    </rPh>
    <rPh sb="49" eb="52">
      <t>カクニンクダ</t>
    </rPh>
    <phoneticPr fontId="5"/>
  </si>
  <si>
    <t>白菜と玉子のサラダ</t>
  </si>
  <si>
    <t>※都合により、献立を変更する場合がございます。</t>
    <rPh sb="1" eb="3">
      <t>ツゴウ</t>
    </rPh>
    <rPh sb="7" eb="9">
      <t>コンダテ</t>
    </rPh>
    <rPh sb="10" eb="12">
      <t>ヘンコウ</t>
    </rPh>
    <rPh sb="14" eb="16">
      <t>バアイ</t>
    </rPh>
    <phoneticPr fontId="5"/>
  </si>
  <si>
    <t>※14　この商品は「そば・卵」を含む製品と同じ施設で製造しておりますが、混入を最小限に抑えるように十分に配慮して生産されております。</t>
  </si>
  <si>
    <t>※18　本製品で使用している海苔は、えび・かにの生息域で採取しています。</t>
  </si>
  <si>
    <t>年齢</t>
    <rPh sb="0" eb="2">
      <t>ネンレイ</t>
    </rPh>
    <phoneticPr fontId="5"/>
  </si>
  <si>
    <t>給与栄養目標量</t>
    <rPh sb="0" eb="2">
      <t>キュウヨ</t>
    </rPh>
    <rPh sb="2" eb="4">
      <t>エイヨウ</t>
    </rPh>
    <rPh sb="4" eb="6">
      <t>モクヒョウ</t>
    </rPh>
    <rPh sb="6" eb="7">
      <t>リョウ</t>
    </rPh>
    <phoneticPr fontId="5"/>
  </si>
  <si>
    <t>当月平均給与栄養量</t>
    <rPh sb="0" eb="2">
      <t>トウゲツ</t>
    </rPh>
    <rPh sb="2" eb="4">
      <t>ヘイキン</t>
    </rPh>
    <rPh sb="4" eb="6">
      <t>キュウヨ</t>
    </rPh>
    <rPh sb="6" eb="8">
      <t>エイヨウ</t>
    </rPh>
    <rPh sb="8" eb="9">
      <t>リョウ</t>
    </rPh>
    <phoneticPr fontId="5"/>
  </si>
  <si>
    <t>※46　本商品製造工場では、小麦、乳、卵、えび、落花生を含む製品を製造しています。</t>
  </si>
  <si>
    <t>ｴﾈﾙｷﾞｰ/たんぱく質/脂質/炭水化物/塩分</t>
    <rPh sb="11" eb="12">
      <t>シツ</t>
    </rPh>
    <rPh sb="13" eb="15">
      <t>シシツ</t>
    </rPh>
    <rPh sb="16" eb="20">
      <t>タンスイカブツ</t>
    </rPh>
    <rPh sb="21" eb="23">
      <t>エンブン</t>
    </rPh>
    <phoneticPr fontId="5"/>
  </si>
  <si>
    <t>エネルギーkcal</t>
    <phoneticPr fontId="5"/>
  </si>
  <si>
    <t>たんぱく質ｇ</t>
    <rPh sb="4" eb="5">
      <t>シツ</t>
    </rPh>
    <phoneticPr fontId="5"/>
  </si>
  <si>
    <t>脂質ｇ</t>
    <rPh sb="0" eb="2">
      <t>シシツ</t>
    </rPh>
    <phoneticPr fontId="5"/>
  </si>
  <si>
    <t>炭水化物ｇ</t>
    <rPh sb="0" eb="4">
      <t>タンスイカブツ</t>
    </rPh>
    <phoneticPr fontId="5"/>
  </si>
  <si>
    <t>塩分ｇ</t>
    <rPh sb="0" eb="2">
      <t>エンブン</t>
    </rPh>
    <phoneticPr fontId="5"/>
  </si>
  <si>
    <t>※60　本工場では小麦・乳を使用しております。</t>
  </si>
  <si>
    <t>3～5</t>
    <phoneticPr fontId="5"/>
  </si>
  <si>
    <t>歳</t>
    <rPh sb="0" eb="1">
      <t>サイ</t>
    </rPh>
    <phoneticPr fontId="5"/>
  </si>
  <si>
    <t>390/16.1/10.8/57.0/1.1未満</t>
    <rPh sb="22" eb="24">
      <t>ミマン</t>
    </rPh>
    <phoneticPr fontId="5"/>
  </si>
  <si>
    <t>1～2</t>
    <phoneticPr fontId="5"/>
  </si>
  <si>
    <t>285/11.8/7.9/41.7/0.8未満</t>
    <rPh sb="21" eb="23">
      <t>ミマン</t>
    </rPh>
    <phoneticPr fontId="5"/>
  </si>
  <si>
    <t>予　　定　　献　　立　　表　</t>
    <rPh sb="0" eb="1">
      <t>ヨ</t>
    </rPh>
    <rPh sb="3" eb="4">
      <t>サダム</t>
    </rPh>
    <rPh sb="6" eb="7">
      <t>ケン</t>
    </rPh>
    <rPh sb="9" eb="10">
      <t>リツ</t>
    </rPh>
    <rPh sb="12" eb="13">
      <t>ヒョウ</t>
    </rPh>
    <phoneticPr fontId="5"/>
  </si>
  <si>
    <t>&lt;食数&gt;</t>
    <rPh sb="1" eb="2">
      <t>ショク</t>
    </rPh>
    <rPh sb="2" eb="3">
      <t>スウ</t>
    </rPh>
    <phoneticPr fontId="5"/>
  </si>
  <si>
    <t>昼</t>
    <rPh sb="0" eb="1">
      <t>ヒル</t>
    </rPh>
    <phoneticPr fontId="5"/>
  </si>
  <si>
    <t>夕</t>
    <rPh sb="0" eb="1">
      <t>ユウ</t>
    </rPh>
    <phoneticPr fontId="5"/>
  </si>
  <si>
    <t>3‐5歳児</t>
    <rPh sb="3" eb="5">
      <t>サイジ</t>
    </rPh>
    <phoneticPr fontId="5"/>
  </si>
  <si>
    <t>1‐2歳児</t>
    <rPh sb="3" eb="4">
      <t>サイ</t>
    </rPh>
    <rPh sb="4" eb="5">
      <t>ジ</t>
    </rPh>
    <phoneticPr fontId="5"/>
  </si>
  <si>
    <t>職員</t>
    <rPh sb="0" eb="2">
      <t>ショクイン</t>
    </rPh>
    <phoneticPr fontId="5"/>
  </si>
  <si>
    <t>12月30日(木)配達/1月4日(火)食</t>
    <phoneticPr fontId="5"/>
  </si>
  <si>
    <t>献立名</t>
    <rPh sb="0" eb="2">
      <t>コンダテ</t>
    </rPh>
    <rPh sb="2" eb="3">
      <t>メイ</t>
    </rPh>
    <phoneticPr fontId="5"/>
  </si>
  <si>
    <t>材料名</t>
    <rPh sb="0" eb="3">
      <t>ザイリョウメイ</t>
    </rPh>
    <phoneticPr fontId="5"/>
  </si>
  <si>
    <t>特定アレルゲン表示　　　　　　　　　　　　　　　　　　　　　　　　　　　　　　　　　　　　　　　　　　　　　　　　　　　　　　　　　　　　　　　　　　　　　　　　　　　　　　　　　　　　　　　　　　　　　　　　　　　　　　　　　　　　　　　　　　　　　　　　　　　　　　　　　　　　　　　　　　　　　　　　　　　　　　　　　　　　　　　※下記をご確認下さい</t>
    <rPh sb="0" eb="2">
      <t>トクテイ</t>
    </rPh>
    <rPh sb="7" eb="9">
      <t>ヒョウジ</t>
    </rPh>
    <rPh sb="169" eb="171">
      <t>カキ</t>
    </rPh>
    <rPh sb="173" eb="175">
      <t>カクニン</t>
    </rPh>
    <rPh sb="175" eb="176">
      <t>クダ</t>
    </rPh>
    <phoneticPr fontId="5"/>
  </si>
  <si>
    <t>3-5歳児</t>
    <rPh sb="3" eb="4">
      <t>サイ</t>
    </rPh>
    <rPh sb="4" eb="5">
      <t>ジ</t>
    </rPh>
    <phoneticPr fontId="5"/>
  </si>
  <si>
    <t>単位</t>
    <rPh sb="0" eb="2">
      <t>タンイ</t>
    </rPh>
    <phoneticPr fontId="5"/>
  </si>
  <si>
    <t>産地</t>
    <rPh sb="0" eb="2">
      <t>サンチ</t>
    </rPh>
    <phoneticPr fontId="5"/>
  </si>
  <si>
    <t>1-2歳児</t>
    <rPh sb="3" eb="5">
      <t>サイジ</t>
    </rPh>
    <phoneticPr fontId="5"/>
  </si>
  <si>
    <t>総使用量</t>
    <rPh sb="0" eb="1">
      <t>ソウ</t>
    </rPh>
    <rPh sb="1" eb="4">
      <t>シヨウリョウ</t>
    </rPh>
    <phoneticPr fontId="5"/>
  </si>
  <si>
    <t>廃棄込量</t>
    <rPh sb="0" eb="2">
      <t>ハイキ</t>
    </rPh>
    <rPh sb="2" eb="3">
      <t>コミ</t>
    </rPh>
    <rPh sb="3" eb="4">
      <t>リョウ</t>
    </rPh>
    <phoneticPr fontId="5"/>
  </si>
  <si>
    <t>作り方</t>
    <rPh sb="0" eb="1">
      <t>ツク</t>
    </rPh>
    <rPh sb="2" eb="3">
      <t>カタ</t>
    </rPh>
    <phoneticPr fontId="5"/>
  </si>
  <si>
    <t>お手持ち調味料</t>
    <rPh sb="1" eb="3">
      <t>テモ</t>
    </rPh>
    <rPh sb="4" eb="7">
      <t>チョウミリョウ</t>
    </rPh>
    <phoneticPr fontId="5"/>
  </si>
  <si>
    <t>3-5歳児分量
(g)</t>
    <rPh sb="3" eb="5">
      <t>サイジ</t>
    </rPh>
    <rPh sb="5" eb="7">
      <t>ブンリョウ</t>
    </rPh>
    <phoneticPr fontId="5"/>
  </si>
  <si>
    <t>１-2歳児分量
(g)</t>
    <rPh sb="3" eb="4">
      <t>サイ</t>
    </rPh>
    <rPh sb="4" eb="5">
      <t>ジ</t>
    </rPh>
    <rPh sb="5" eb="7">
      <t>ブンリョウ</t>
    </rPh>
    <phoneticPr fontId="5"/>
  </si>
  <si>
    <t>使用量総量</t>
    <rPh sb="0" eb="3">
      <t>シヨウリョウ</t>
    </rPh>
    <rPh sb="3" eb="5">
      <t>ソウリョウ</t>
    </rPh>
    <phoneticPr fontId="5"/>
  </si>
  <si>
    <t>昼</t>
  </si>
  <si>
    <t>鉄ふりかけ　穀物</t>
  </si>
  <si>
    <t>※18</t>
  </si>
  <si>
    <t>Ｐ</t>
  </si>
  <si>
    <t>冬野菜の</t>
    <phoneticPr fontId="5"/>
  </si>
  <si>
    <t>鶏もも小間(加熱用)</t>
  </si>
  <si>
    <t>g</t>
  </si>
  <si>
    <t>タイ</t>
  </si>
  <si>
    <t>①材料は食べやすい大きさに切ります。ほうれん草は下茹でします。_x000D_</t>
  </si>
  <si>
    <t>油</t>
  </si>
  <si>
    <t>豆乳クリームシチュー</t>
  </si>
  <si>
    <t>玉ねぎ</t>
  </si>
  <si>
    <t>②肉・玉ねぎ・人参を炒め、水を加えて煮ます。_x000D_</t>
  </si>
  <si>
    <t>冷凍かぶ乱切りＰ</t>
  </si>
  <si>
    <t>途中でかぶを加えて煮、やわらかくなったらいったん火を止めてルーを溶かします。_x000D_</t>
  </si>
  <si>
    <t>冷凍ほうれん草カット</t>
  </si>
  <si>
    <t>中国</t>
  </si>
  <si>
    <t>③再び火にかけて豆乳を加えて煮、最後にほうれん草を加えて煮て下さい。_x000D_</t>
  </si>
  <si>
    <t>冷凍シャトーキャロットＰ</t>
  </si>
  <si>
    <t>※加熱調理する際は中心部75℃で1分以上加熱したことを確認して下さい。</t>
  </si>
  <si>
    <t>ハウス　クリームシチューミクス</t>
  </si>
  <si>
    <t>有機豆乳無調整</t>
  </si>
  <si>
    <t>cc</t>
  </si>
  <si>
    <t>ブロッコリーとコーンの</t>
    <phoneticPr fontId="5"/>
  </si>
  <si>
    <t>冷凍ブロッコリー</t>
  </si>
  <si>
    <t>①食べやすい大きさに切った野菜・コーンは茹で冷まします。_x000D_</t>
  </si>
  <si>
    <t>上白糖</t>
  </si>
  <si>
    <t>サラダ</t>
  </si>
  <si>
    <t>冷凍カーネルコーンＰ</t>
  </si>
  <si>
    <t>②煮立て冷ました調味料で①を和えて下さい。_x000D_</t>
  </si>
  <si>
    <t>醤油</t>
  </si>
  <si>
    <t>酢</t>
  </si>
  <si>
    <t>みかん缶</t>
  </si>
  <si>
    <t>12月30日(木)配達/1月5日(水)食</t>
    <phoneticPr fontId="5"/>
  </si>
  <si>
    <t>骨抜き白糸タラ３０</t>
  </si>
  <si>
    <t>切</t>
  </si>
  <si>
    <t>・</t>
  </si>
  <si>
    <t>①魚は水けをふきとり食べやすい大きさに切り、みりん・醤油・酒に漬けて下味をつけます。_x000D_</t>
  </si>
  <si>
    <t>みりん風調味料</t>
  </si>
  <si>
    <t>汁気を軽くきって片栗粉をまぶし、揚げます。_x000D_</t>
  </si>
  <si>
    <t>冷凍三色ピーマン</t>
  </si>
  <si>
    <t>②食べやすい大きさに切った野菜は熱した油で炒めて塩をふり、魚に添えて下さい。_x000D_</t>
  </si>
  <si>
    <t>酒</t>
  </si>
  <si>
    <t>片栗粉</t>
  </si>
  <si>
    <t>精製塩</t>
  </si>
  <si>
    <t>冷凍絹厚揚げ</t>
  </si>
  <si>
    <t>ケ</t>
  </si>
  <si>
    <t>①絹厚揚げは熱湯に通し、食べやすい大きさに切ります。_x000D_</t>
  </si>
  <si>
    <t>冷凍大根いちょう切Ｐ</t>
  </si>
  <si>
    <t>②大根を炒め、①・人参を加えて調味料で煮て下さい。_x000D_</t>
  </si>
  <si>
    <t>出し汁</t>
  </si>
  <si>
    <t>冷凍花形人参</t>
  </si>
  <si>
    <t>冷凍レンコンスライスＰ</t>
  </si>
  <si>
    <t>冷凍大根葉カットＰ</t>
  </si>
  <si>
    <t>味噌</t>
  </si>
  <si>
    <t>パイン缶</t>
  </si>
  <si>
    <t>1月5日(水)配達/1月6日(木)食</t>
    <phoneticPr fontId="5"/>
  </si>
  <si>
    <t>鶏ささみと野菜の</t>
    <phoneticPr fontId="5"/>
  </si>
  <si>
    <t>鶏ささみ　(加熱用)</t>
  </si>
  <si>
    <t>①肉は削ぎ切りし、酒をもみ込み片栗粉をまぶします。_x000D_</t>
  </si>
  <si>
    <t>おかか炒め</t>
  </si>
  <si>
    <t>花かつおＰ</t>
  </si>
  <si>
    <t>国内製造</t>
  </si>
  <si>
    <t>②肉・野菜の順に炒め合わせて、花かつお・調味料を加えて絡めて下さい。_x000D_</t>
  </si>
  <si>
    <t>冷凍キャベツカットＰ</t>
  </si>
  <si>
    <t>※加熱調理する際は中心部75℃で1分以上加熱したことを確認して下さい。_x000D_</t>
  </si>
  <si>
    <t>冷凍小松菜カット</t>
  </si>
  <si>
    <t>冷凍ささがきゴボウ</t>
  </si>
  <si>
    <t>①野菜・枝豆は茹で冷まします。_x000D_</t>
  </si>
  <si>
    <t>マヨネーズ</t>
  </si>
  <si>
    <t>冷凍千切り人参Ｐ</t>
  </si>
  <si>
    <t xml:space="preserve">②煮立て冷ました調味料で①を和えて下さい。
</t>
    <phoneticPr fontId="5"/>
  </si>
  <si>
    <t>冷凍むき枝豆Ｐ</t>
  </si>
  <si>
    <t>※誤嚥防止のために豆は軽く潰して下さい。_x000D_</t>
  </si>
  <si>
    <t>ソーメン</t>
  </si>
  <si>
    <t>小麦※14</t>
    <phoneticPr fontId="5"/>
  </si>
  <si>
    <t>1月6日(木)配達/1月7日(金)食</t>
    <phoneticPr fontId="5"/>
  </si>
  <si>
    <t>ひじきＰ</t>
  </si>
  <si>
    <t>①水で戻したひじき・材料を調味料で炒め煮します。_x000D_</t>
  </si>
  <si>
    <t>冷凍カット油揚げ</t>
  </si>
  <si>
    <t>②炊き上がったご飯に混ぜて下さい。_x000D_</t>
  </si>
  <si>
    <t>骨抜き助宗タラ３０</t>
  </si>
  <si>
    <t>①魚は水けをしっかりと拭き取り、酒をふります。_x000D_</t>
  </si>
  <si>
    <t>すり胡麻　白</t>
  </si>
  <si>
    <t xml:space="preserve">②調味料・ごまを煮立て、①・食べやすい大きさに切った人参を重ならないように加えて
</t>
    <rPh sb="29" eb="30">
      <t>カサ</t>
    </rPh>
    <phoneticPr fontId="5"/>
  </si>
  <si>
    <t>人参</t>
  </si>
  <si>
    <t>煮汁が半分ほどになるまで煮て下さい。</t>
    <phoneticPr fontId="5"/>
  </si>
  <si>
    <t>玉子</t>
  </si>
  <si>
    <t>卵</t>
  </si>
  <si>
    <t>ヶ</t>
  </si>
  <si>
    <t>①野菜は食べやすい大きさに切ります。_x000D_</t>
  </si>
  <si>
    <t>白菜</t>
  </si>
  <si>
    <t>②油を熱したフライパンで溶きほぐした玉子を炒めて一旦とりだします。_x000D_</t>
  </si>
  <si>
    <t>ごま油</t>
  </si>
  <si>
    <t>ピーマン</t>
  </si>
  <si>
    <t>③ごま油で野菜を炒めて火が通ったら②を戻し入れて、塩・コショウ・醤油で調味して下さい。_x000D_</t>
  </si>
  <si>
    <t>こしょう</t>
  </si>
  <si>
    <t>もやし</t>
  </si>
  <si>
    <t>充てん豆腐</t>
  </si>
  <si>
    <t>丁</t>
  </si>
  <si>
    <t>バナナ</t>
  </si>
  <si>
    <t>本</t>
  </si>
  <si>
    <t>※原料のまま流水できれいに洗って下さい。</t>
  </si>
  <si>
    <t>1月8日(土)配達/1月11日(火)食</t>
    <phoneticPr fontId="5"/>
  </si>
  <si>
    <t>鉄ふりかけ　大豆</t>
  </si>
  <si>
    <t>小麦※18</t>
    <phoneticPr fontId="5"/>
  </si>
  <si>
    <t>①魚は水けを拭き取り、小麦粉をまぶして油で焼きます。_x000D_</t>
  </si>
  <si>
    <t>小麦粉</t>
  </si>
  <si>
    <t>キャベツ</t>
  </si>
  <si>
    <t>②水・砂糖・醤油・みりんを加えて絡めます。_x000D_</t>
  </si>
  <si>
    <t>③食べやすい大きさに切った野菜は熱した油で炒めて塩をふり、魚に添えて下さい。_x000D_</t>
  </si>
  <si>
    <t>切干大根</t>
  </si>
  <si>
    <t xml:space="preserve">①切干大根は水で戻してザク切りし、肉は食べやすい大きさに切り酒をふります。
</t>
    <phoneticPr fontId="5"/>
  </si>
  <si>
    <t>豚もも小間</t>
  </si>
  <si>
    <t>野菜は食べやすい大きさに切ります。</t>
  </si>
  <si>
    <t>②①・人参を炒め合わせて調味料を加えて煮、茹でた枝豆を散らして下さい。_x000D_</t>
  </si>
  <si>
    <t>カットワカメ</t>
  </si>
  <si>
    <t>ネーブル</t>
  </si>
  <si>
    <t>1月11日(火)配達/1月12日(水)食</t>
    <phoneticPr fontId="5"/>
  </si>
  <si>
    <t>玉子と野菜の</t>
    <phoneticPr fontId="5"/>
  </si>
  <si>
    <t>①肉・野菜は食べやすい大きさに切ります。_x000D_</t>
  </si>
  <si>
    <t>オイスター炒め</t>
  </si>
  <si>
    <t>②フライパンにごま油を熱し、溶き玉子を炒めて半熟状になったら取り出します。_x000D_</t>
  </si>
  <si>
    <t>③②のフライパンに更にごま油を加え、肉・野菜の順に炒めて、_x000D_</t>
  </si>
  <si>
    <t>チンゲン菜</t>
  </si>
  <si>
    <t>火が通ったら②の玉子を加え炒めて、オイスターソース・醤油で調味して下さい。_x000D_</t>
  </si>
  <si>
    <t>オイスターソースＰ</t>
  </si>
  <si>
    <t>スパゲティ160ｇＰ</t>
  </si>
  <si>
    <t>①麺は約４～６分程茹で冷まします。食べやすい大きさに切った野菜・コーンは茹で冷まします。_x000D_</t>
  </si>
  <si>
    <t>きゅうり</t>
  </si>
  <si>
    <t>ごぼう</t>
  </si>
  <si>
    <t>万能ねぎ</t>
  </si>
  <si>
    <t>★イベントメニュー★</t>
  </si>
  <si>
    <t>1月12日(水)配達/1月13日(木)食</t>
    <phoneticPr fontId="5"/>
  </si>
  <si>
    <t>●れんこんの</t>
    <phoneticPr fontId="5"/>
  </si>
  <si>
    <t xml:space="preserve">①れんこんは厚さ2ｍｍ程度のいちょう切りにし、水にさらします。
</t>
    <phoneticPr fontId="5"/>
  </si>
  <si>
    <t>炊き込みおにぎり</t>
  </si>
  <si>
    <t>その他の材料は食べやすい大きさに切り、肉は酒をふります。</t>
  </si>
  <si>
    <t>れんこん</t>
  </si>
  <si>
    <t>②洗った米に、調味料・だし汁又は水(調味料と合わせて通常の炊飯水量)を加えて軽くまぜます。_x000D_</t>
  </si>
  <si>
    <t>上に材料を広げてのせて炊飯し、おにぎりにしてください。_x000D_</t>
  </si>
  <si>
    <t>①魚は水気をよくふき取り、塩・こしょうし、小麦粉をまぶします。_x000D_</t>
  </si>
  <si>
    <t>カレーパウダー</t>
  </si>
  <si>
    <t>②マヨネーズ・カレー粉を混ぜ合わせます。_x000D_</t>
  </si>
  <si>
    <t>パセリ</t>
  </si>
  <si>
    <t>③天板に油をひいて①を並べ、180～200度に温めたオーブンで10～15分焼いていったん取り出します。_x000D_</t>
  </si>
  <si>
    <t>トマト</t>
  </si>
  <si>
    <t>④③の上に②をのせて、再びオーブンで5分くらい焼き、茹でて刻んだパセリを散らします。_x000D_</t>
  </si>
  <si>
    <t>⑤茹でて食べやすい大きさに切ったトマトを添えて下さい。_x000D_</t>
  </si>
  <si>
    <t>※カレー粉には辛味があるので、香りが付く程度に少量入れて下さい。入れ過ぎにご注意ください。_x000D_</t>
  </si>
  <si>
    <t>さつま芋</t>
  </si>
  <si>
    <t>①野菜は食べやすい大きさに切り、芋は水にさらします。_x000D_</t>
  </si>
  <si>
    <t>②芋・ピーマンの順に炒め、だし汁・砂糖・醤油・みりんで炒め煮して下さい。_x000D_</t>
  </si>
  <si>
    <t>※蓋をして蒸し煮にすると火が通りやすくなります。_x000D_</t>
  </si>
  <si>
    <t>みかん</t>
  </si>
  <si>
    <t>1月13日(木)配達/1月14日(金)食</t>
    <phoneticPr fontId="5"/>
  </si>
  <si>
    <t>①材料は食べやすい大きさに切り、肉は酒をふります。_x000D_</t>
  </si>
  <si>
    <t>②熱した油で①を炒め、トマトパック・水・砂糖を加えて煮ます。_x000D_</t>
  </si>
  <si>
    <t>カットトマトパック</t>
  </si>
  <si>
    <t>③アクを取り、ルーを入れて煮ます。_x000D_</t>
  </si>
  <si>
    <t>とろけるハヤシ</t>
  </si>
  <si>
    <t>④ご飯に③を盛り、茹でたグリンピースを散らして下さい。_x000D_</t>
  </si>
  <si>
    <t>冷凍グリンピースＰ</t>
  </si>
  <si>
    <t>※水の量は調節して下さい。_x000D_</t>
  </si>
  <si>
    <t>1月14日(金)配達/1月17日(月)食</t>
    <phoneticPr fontId="5"/>
  </si>
  <si>
    <t>カラスカレイの</t>
    <phoneticPr fontId="5"/>
  </si>
  <si>
    <t>骨抜きカラスカレイ３０</t>
  </si>
  <si>
    <t>①魚は水気をよくふき取り片栗粉をまぶし、熱した油で焼きます。_x000D_</t>
  </si>
  <si>
    <t>野菜あんかけ</t>
  </si>
  <si>
    <t>②食べやすい大きさに切った玉ねぎは、だし汁・みりん・醤油で煮ます。_x000D_</t>
  </si>
  <si>
    <t>冷凍カットインゲン</t>
  </si>
  <si>
    <t>③玉ねぎが柔らかくなったら、水溶き片栗粉でとろみをつけます。_x000D_</t>
  </si>
  <si>
    <t>④器に①を盛り③をかけて、茹でたインゲンを散らして下さい。_x000D_</t>
  </si>
  <si>
    <t>※水溶き片栗粉の量はとろみをみて調節してください。_x000D_</t>
  </si>
  <si>
    <t>かぼちゃ</t>
  </si>
  <si>
    <t>①かぼちゃは茹でて熱いうちに潰し冷まします。枝豆は茹で冷まします。_x000D_</t>
  </si>
  <si>
    <t>②①を煮立て冷ました調味料で和えて下さい。_x000D_</t>
  </si>
  <si>
    <t>大根</t>
  </si>
  <si>
    <t>②油で肉・大根・人参を炒め、出し汁・長ねぎを加え煮ます。_x000D_</t>
  </si>
  <si>
    <t>③アクを取り、野菜が柔らかくなったら味噌を溶き入れて下さい。_x000D_</t>
  </si>
  <si>
    <t>長ねぎ</t>
  </si>
  <si>
    <t>1月17日(月)配達/1月18日(火)食</t>
    <phoneticPr fontId="5"/>
  </si>
  <si>
    <t xml:space="preserve">①材料は食べやすい大きさに切ります。ほうれん草は下茹でします。
</t>
    <phoneticPr fontId="5"/>
  </si>
  <si>
    <t>かぶ</t>
  </si>
  <si>
    <t>ほうれん草</t>
  </si>
  <si>
    <t>③再び火にかけて牛乳を加えて煮、最後にほうれん草を加えて煮て下さい。_x000D_</t>
  </si>
  <si>
    <t>乳</t>
  </si>
  <si>
    <t>①食べやすい大きさに切った野菜は茹で冷まします。玉子は茹でて食べやすい大きさに切り冷まします。_x000D_</t>
  </si>
  <si>
    <t>1月18日(火)配達/1月19日(水)食</t>
    <phoneticPr fontId="5"/>
  </si>
  <si>
    <t>厚揚げ</t>
  </si>
  <si>
    <t>枚</t>
  </si>
  <si>
    <t>①厚揚げは熱湯に通し、食べやすい大きさに切ります。野菜は食べやすい大きさます。_x000D_</t>
  </si>
  <si>
    <t>②野菜を炒め、厚揚げを加えて調味料で煮て下さい。_x000D_</t>
  </si>
  <si>
    <t>水菜</t>
  </si>
  <si>
    <t>ﾌﾟﾚｰﾝﾖｰｸﾞﾙﾄ</t>
  </si>
  <si>
    <t>①砂糖・水を火にかけてシロップを作り冷まします。_x000D_</t>
  </si>
  <si>
    <t>②①とヨーグルトを合わせてください。_x000D_</t>
  </si>
  <si>
    <t>※甘さは砂糖で調節して下さい。_x000D_</t>
  </si>
  <si>
    <t>1月19日(水)配達/1月20日(木)食</t>
    <phoneticPr fontId="5"/>
  </si>
  <si>
    <t>①肉は削ぎ切りし、酒をもみ込み片栗粉をまぶします。野菜は食べやすい大きさに切ります。_x000D_</t>
  </si>
  <si>
    <t>小松菜</t>
  </si>
  <si>
    <t xml:space="preserve">①野菜は食べやすい大きさに切り、ごぼうは水にさらします。
</t>
    <rPh sb="20" eb="21">
      <t>ミズ</t>
    </rPh>
    <phoneticPr fontId="5"/>
  </si>
  <si>
    <t>②野菜・枝豆は茹で冷まします。_x000D_</t>
  </si>
  <si>
    <t>③煮立て冷ました調味料で②を和えて下さい。_x000D_</t>
  </si>
  <si>
    <t>1月20日(木)配達/1月21日(金)食</t>
    <phoneticPr fontId="5"/>
  </si>
  <si>
    <t>1月21日(金)配達/1月24日(月)食</t>
    <phoneticPr fontId="5"/>
  </si>
  <si>
    <t>あったか鶏の</t>
    <phoneticPr fontId="5"/>
  </si>
  <si>
    <t>（干）うどん</t>
  </si>
  <si>
    <t>玉子とじうどん</t>
  </si>
  <si>
    <t>②①・油揚げを出し汁で20分程度煮て調味料で味を調え、_x000D_</t>
  </si>
  <si>
    <t>溶き玉子を流し入れて火を通します。_x000D_</t>
  </si>
  <si>
    <t>③麺は9分程茹でて流水で洗い、器に盛って②をかけて下さい。_x000D_</t>
  </si>
  <si>
    <t>①さつま芋は食べやすい大きさに切り、水にさらします。_x000D_</t>
  </si>
  <si>
    <t>②①を水（芋の半分ぐらいの高さ）・塩・砂糖で煮ます。_x000D_</t>
  </si>
  <si>
    <t xml:space="preserve">③さつま芋がやわらかくなり水分が少なくなってきたら、バターを加えてフタをしてゆすりながら
</t>
    <phoneticPr fontId="5"/>
  </si>
  <si>
    <t>軽く水分をとばして下さい。</t>
  </si>
  <si>
    <t>バター</t>
  </si>
  <si>
    <t>※水分をとばすのは、こふき芋を作る要領です。_x000D_</t>
  </si>
  <si>
    <t>りんご</t>
  </si>
  <si>
    <t>1月24日(月)配達/1月25日(火)食</t>
    <phoneticPr fontId="5"/>
  </si>
  <si>
    <t>1月25日(火)配達/1月26日(水)食</t>
    <phoneticPr fontId="5"/>
  </si>
  <si>
    <t>1月26日(水)配達/1月27日(木)食</t>
    <phoneticPr fontId="5"/>
  </si>
  <si>
    <t>①洗った米はコンソメ・バターを加えて通常の水加減で炊飯し、丸型を2つ作って雪だるまの形にします。_x000D_</t>
  </si>
  <si>
    <t>レーズン50ｇＰ</t>
  </si>
  <si>
    <t>※46</t>
  </si>
  <si>
    <t>②人参は角切りにして茹で冷まし、帽子にします。茹でたレーズンは目にします。_x000D_</t>
  </si>
  <si>
    <t>コンソメ</t>
  </si>
  <si>
    <t>冷凍ウインナーＰ</t>
  </si>
  <si>
    <t>③茹でたウインナーは3等分に切り、先端を鼻にしてその他の部分で手にします。_x000D_</t>
  </si>
  <si>
    <t>冷蔵スライスチーズ</t>
  </si>
  <si>
    <t>④チーズは縦3等分に切り、首に巻いてマフラーにします。_x000D_</t>
  </si>
  <si>
    <t>⑤枝豆は茹でてボタンにして下さい。_x000D_</t>
  </si>
  <si>
    <t>※写真を参照して盛りつけて下さい。_x000D_</t>
  </si>
  <si>
    <t>＜盛り付けイメージ＞</t>
  </si>
  <si>
    <t>1月27日(木)配達/1月28日(金)食</t>
    <phoneticPr fontId="5"/>
  </si>
  <si>
    <t>1月28日(金)配達/1月31日(月)食</t>
    <phoneticPr fontId="5"/>
  </si>
  <si>
    <t>野菜あんかけ</t>
    <phoneticPr fontId="5"/>
  </si>
  <si>
    <t>ウエハース</t>
    <phoneticPr fontId="3"/>
  </si>
  <si>
    <t>せんべい</t>
    <phoneticPr fontId="3"/>
  </si>
  <si>
    <t>七草風粥、小魚</t>
    <rPh sb="0" eb="2">
      <t>ナナクサ</t>
    </rPh>
    <rPh sb="2" eb="3">
      <t>フウ</t>
    </rPh>
    <rPh sb="3" eb="4">
      <t>カユ</t>
    </rPh>
    <rPh sb="5" eb="7">
      <t>コザカナ</t>
    </rPh>
    <phoneticPr fontId="3"/>
  </si>
  <si>
    <t>フライドポテト</t>
    <phoneticPr fontId="3"/>
  </si>
  <si>
    <t>きつねうどん</t>
    <phoneticPr fontId="3"/>
  </si>
  <si>
    <t>スイートパンプキン</t>
    <phoneticPr fontId="3"/>
  </si>
  <si>
    <t>フルーツゼリー</t>
    <phoneticPr fontId="3"/>
  </si>
  <si>
    <t>小松菜パンケーキ</t>
    <rPh sb="0" eb="3">
      <t>コマツナ</t>
    </rPh>
    <phoneticPr fontId="3"/>
  </si>
  <si>
    <t>鮭おにぎり</t>
    <rPh sb="0" eb="1">
      <t>サケ</t>
    </rPh>
    <phoneticPr fontId="3"/>
  </si>
  <si>
    <t>豆腐ドーナツ</t>
    <rPh sb="0" eb="2">
      <t>トウフ</t>
    </rPh>
    <phoneticPr fontId="3"/>
  </si>
  <si>
    <t>コーンピラフ</t>
    <phoneticPr fontId="3"/>
  </si>
  <si>
    <t>ココア蒸しパン</t>
    <rPh sb="3" eb="4">
      <t>ム</t>
    </rPh>
    <phoneticPr fontId="3"/>
  </si>
  <si>
    <t>かぼちゃのきな粉和え</t>
    <rPh sb="7" eb="8">
      <t>コ</t>
    </rPh>
    <rPh sb="8" eb="9">
      <t>ア</t>
    </rPh>
    <phoneticPr fontId="3"/>
  </si>
  <si>
    <t>ツナサラダサンド</t>
    <phoneticPr fontId="3"/>
  </si>
  <si>
    <t>焼きビーフン</t>
    <rPh sb="0" eb="1">
      <t>ヤ</t>
    </rPh>
    <phoneticPr fontId="3"/>
  </si>
  <si>
    <t>お好み焼き</t>
    <rPh sb="1" eb="2">
      <t>コノ</t>
    </rPh>
    <rPh sb="3" eb="4">
      <t>ヤ</t>
    </rPh>
    <phoneticPr fontId="3"/>
  </si>
  <si>
    <t>豆腐きな粉プリン</t>
    <rPh sb="0" eb="2">
      <t>トウフ</t>
    </rPh>
    <rPh sb="4" eb="5">
      <t>コ</t>
    </rPh>
    <phoneticPr fontId="3"/>
  </si>
  <si>
    <t>餃子の皮ピラフ</t>
    <rPh sb="0" eb="2">
      <t>ギョウザ</t>
    </rPh>
    <rPh sb="3" eb="4">
      <t>カワ</t>
    </rPh>
    <phoneticPr fontId="3"/>
  </si>
  <si>
    <t>ひじきのおにぎり</t>
    <phoneticPr fontId="3"/>
  </si>
  <si>
    <t>マカロニきな粉</t>
    <rPh sb="6" eb="7">
      <t>コ</t>
    </rPh>
    <phoneticPr fontId="3"/>
  </si>
  <si>
    <t>フルーツきんとん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</si>
</sst>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0_ "/>
    <numFmt numFmtId="178" formatCode="#\ ?/2"/>
    <numFmt numFmtId="179" formatCode="#\ ?/4"/>
    <numFmt numFmtId="180" formatCode="#\ ?/10"/>
    <numFmt numFmtId="181" formatCode="#\ ?/6"/>
    <numFmt numFmtId="182" formatCode="#\ ?/8"/>
  </numFmts>
  <fonts count="31" x14ac:knownFonts="1">
    <font>
      <sz val="11"/>
      <color theme="1"/>
      <name val="游ゴシック"/>
      <family val="3"/>
      <charset val="128"/>
      <scheme val="minor"/>
    </font>
    <font>
      <sz val="11"/>
      <name val="ＭＳ Ｐゴシック"/>
      <family val="3"/>
      <charset val="128"/>
    </font>
    <font>
      <sz val="11"/>
      <name val="ＭＳ Ｐ明朝"/>
      <family val="1"/>
      <charset val="128"/>
    </font>
    <font>
      <sz val="6"/>
      <name val="游ゴシック"/>
      <family val="2"/>
      <charset val="128"/>
      <scheme val="minor"/>
    </font>
    <font>
      <b/>
      <sz val="11"/>
      <name val="ＭＳ Ｐ明朝"/>
      <family val="1"/>
      <charset val="128"/>
    </font>
    <font>
      <sz val="6"/>
      <name val="ＭＳ Ｐゴシック"/>
      <family val="3"/>
      <charset val="128"/>
    </font>
    <font>
      <b/>
      <sz val="18"/>
      <name val="ＭＳ Ｐ明朝"/>
      <family val="1"/>
      <charset val="128"/>
    </font>
    <font>
      <b/>
      <sz val="36"/>
      <name val="ＭＳ Ｐ明朝"/>
      <family val="1"/>
      <charset val="128"/>
    </font>
    <font>
      <sz val="8"/>
      <name val="ＭＳ Ｐ明朝"/>
      <family val="1"/>
      <charset val="128"/>
    </font>
    <font>
      <sz val="6"/>
      <name val="ＭＳ Ｐ明朝"/>
      <family val="1"/>
      <charset val="128"/>
    </font>
    <font>
      <sz val="5"/>
      <name val="ＭＳ Ｐ明朝"/>
      <family val="1"/>
      <charset val="128"/>
    </font>
    <font>
      <sz val="10"/>
      <name val="ＭＳ Ｐ明朝"/>
      <family val="1"/>
      <charset val="128"/>
    </font>
    <font>
      <sz val="9"/>
      <name val="ＭＳ Ｐ明朝"/>
      <family val="1"/>
      <charset val="128"/>
    </font>
    <font>
      <sz val="9"/>
      <name val="ＭＳ Ｐゴシック"/>
      <family val="3"/>
      <charset val="128"/>
    </font>
    <font>
      <sz val="10"/>
      <color rgb="FFFF0000"/>
      <name val="ＭＳ Ｐ明朝"/>
      <family val="1"/>
      <charset val="128"/>
    </font>
    <font>
      <sz val="11"/>
      <color rgb="FFFF0000"/>
      <name val="ＭＳ Ｐ明朝"/>
      <family val="1"/>
      <charset val="128"/>
    </font>
    <font>
      <b/>
      <sz val="28"/>
      <name val="ＭＳ Ｐゴシック"/>
      <family val="3"/>
      <charset val="128"/>
    </font>
    <font>
      <sz val="6"/>
      <name val="游ゴシック"/>
      <family val="3"/>
      <charset val="128"/>
      <scheme val="minor"/>
    </font>
    <font>
      <b/>
      <sz val="12"/>
      <name val="ＭＳ Ｐゴシック"/>
      <family val="3"/>
      <charset val="128"/>
    </font>
    <font>
      <sz val="14"/>
      <name val="ＭＳ Ｐゴシック"/>
      <family val="3"/>
      <charset val="128"/>
    </font>
    <font>
      <b/>
      <sz val="11"/>
      <name val="ＭＳ Ｐゴシック"/>
      <family val="3"/>
      <charset val="128"/>
    </font>
    <font>
      <sz val="10.5"/>
      <name val="ＭＳ Ｐゴシック"/>
      <family val="3"/>
      <charset val="128"/>
    </font>
    <font>
      <sz val="11.5"/>
      <name val="ＭＳ Ｐゴシック"/>
      <family val="3"/>
      <charset val="128"/>
    </font>
    <font>
      <b/>
      <sz val="24"/>
      <name val="ＭＳ Ｐゴシック"/>
      <family val="3"/>
      <charset val="128"/>
    </font>
    <font>
      <b/>
      <sz val="22"/>
      <name val="ＭＳ Ｐゴシック"/>
      <family val="3"/>
      <charset val="128"/>
    </font>
    <font>
      <sz val="8"/>
      <name val="ＭＳ Ｐゴシック"/>
      <family val="3"/>
      <charset val="128"/>
    </font>
    <font>
      <b/>
      <sz val="14"/>
      <name val="ＭＳ Ｐゴシック"/>
      <family val="3"/>
      <charset val="128"/>
    </font>
    <font>
      <b/>
      <sz val="9"/>
      <name val="ＭＳ Ｐゴシック"/>
      <family val="3"/>
      <charset val="128"/>
    </font>
    <font>
      <b/>
      <sz val="8"/>
      <name val="ＭＳ Ｐゴシック"/>
      <family val="3"/>
      <charset val="128"/>
    </font>
    <font>
      <sz val="12"/>
      <name val="ＭＳ Ｐゴシック"/>
      <family val="3"/>
      <charset val="128"/>
    </font>
    <font>
      <sz val="16"/>
      <name val="ＭＳ Ｐゴシック"/>
      <family val="3"/>
      <charset val="128"/>
    </font>
  </fonts>
  <fills count="12">
    <fill>
      <patternFill patternType="none"/>
    </fill>
    <fill>
      <patternFill patternType="gray125"/>
    </fill>
    <fill>
      <patternFill patternType="solid">
        <fgColor rgb="FFFFCCFF"/>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rgb="FFFFE5FF"/>
        <bgColor indexed="64"/>
      </patternFill>
    </fill>
    <fill>
      <patternFill patternType="solid">
        <fgColor rgb="FFD1ECFF"/>
        <bgColor indexed="64"/>
      </patternFill>
    </fill>
    <fill>
      <patternFill patternType="solid">
        <fgColor theme="0" tint="-0.249977111117893"/>
        <bgColor indexed="64"/>
      </patternFill>
    </fill>
    <fill>
      <patternFill patternType="solid">
        <fgColor rgb="FFCDFFCD"/>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cellStyleXfs>
  <cellXfs count="225">
    <xf numFmtId="0" fontId="0" fillId="0" borderId="0" xfId="0">
      <alignment vertical="center"/>
    </xf>
    <xf numFmtId="0" fontId="2" fillId="0" borderId="0" xfId="1" applyFont="1" applyAlignment="1">
      <alignment horizontal="center" vertical="center"/>
    </xf>
    <xf numFmtId="0" fontId="2" fillId="0" borderId="0" xfId="1" applyFont="1">
      <alignment vertical="center"/>
    </xf>
    <xf numFmtId="176" fontId="2" fillId="0" borderId="0" xfId="1" applyNumberFormat="1" applyFont="1">
      <alignment vertical="center"/>
    </xf>
    <xf numFmtId="0" fontId="8" fillId="0" borderId="6" xfId="1" applyFont="1" applyBorder="1" applyAlignment="1">
      <alignment horizontal="center" vertical="center" wrapText="1"/>
    </xf>
    <xf numFmtId="0" fontId="2" fillId="0" borderId="7" xfId="2" applyFont="1" applyBorder="1" applyAlignment="1">
      <alignment horizontal="center" wrapText="1" shrinkToFit="1"/>
    </xf>
    <xf numFmtId="0" fontId="11" fillId="0" borderId="5" xfId="1" applyFont="1" applyBorder="1">
      <alignment vertical="center"/>
    </xf>
    <xf numFmtId="177" fontId="11" fillId="0" borderId="5" xfId="1" applyNumberFormat="1" applyFont="1" applyBorder="1">
      <alignment vertical="center"/>
    </xf>
    <xf numFmtId="0" fontId="11" fillId="0" borderId="5" xfId="1" applyFont="1" applyBorder="1" applyAlignment="1">
      <alignment horizontal="left" vertical="center"/>
    </xf>
    <xf numFmtId="0" fontId="11" fillId="0" borderId="5" xfId="1" applyFont="1" applyBorder="1" applyAlignment="1">
      <alignment horizontal="left" vertical="top" shrinkToFit="1"/>
    </xf>
    <xf numFmtId="0" fontId="11" fillId="0" borderId="7" xfId="2" applyFont="1" applyBorder="1" applyAlignment="1">
      <alignment horizontal="left" vertical="top" wrapText="1"/>
    </xf>
    <xf numFmtId="0" fontId="11" fillId="6" borderId="7" xfId="1" applyFont="1" applyFill="1" applyBorder="1">
      <alignment vertical="center"/>
    </xf>
    <xf numFmtId="176" fontId="11" fillId="0" borderId="7" xfId="1" applyNumberFormat="1" applyFont="1" applyBorder="1">
      <alignment vertical="center"/>
    </xf>
    <xf numFmtId="0" fontId="11" fillId="0" borderId="7" xfId="1" applyFont="1" applyBorder="1">
      <alignment vertical="center"/>
    </xf>
    <xf numFmtId="0" fontId="11" fillId="0" borderId="7" xfId="1" applyFont="1" applyBorder="1" applyAlignment="1">
      <alignment horizontal="left" vertical="top" shrinkToFit="1"/>
    </xf>
    <xf numFmtId="0" fontId="11" fillId="7" borderId="7" xfId="1" applyFont="1" applyFill="1" applyBorder="1">
      <alignment vertical="center"/>
    </xf>
    <xf numFmtId="0" fontId="11" fillId="0" borderId="9" xfId="1" applyFont="1" applyBorder="1">
      <alignment vertical="center"/>
    </xf>
    <xf numFmtId="176" fontId="11" fillId="0" borderId="9" xfId="1" applyNumberFormat="1" applyFont="1" applyBorder="1">
      <alignment vertical="center"/>
    </xf>
    <xf numFmtId="0" fontId="11" fillId="0" borderId="9" xfId="1" applyFont="1" applyBorder="1" applyAlignment="1">
      <alignment horizontal="left" vertical="top" shrinkToFit="1"/>
    </xf>
    <xf numFmtId="0" fontId="12" fillId="0" borderId="5" xfId="1" applyFont="1" applyBorder="1" applyAlignment="1">
      <alignment horizontal="left" vertical="center"/>
    </xf>
    <xf numFmtId="0" fontId="12" fillId="0" borderId="7" xfId="1" applyFont="1" applyBorder="1">
      <alignment vertical="center"/>
    </xf>
    <xf numFmtId="0" fontId="12" fillId="0" borderId="9" xfId="1" applyFont="1" applyBorder="1">
      <alignment vertical="center"/>
    </xf>
    <xf numFmtId="0" fontId="11" fillId="9" borderId="5" xfId="1" applyFont="1" applyFill="1" applyBorder="1" applyAlignment="1">
      <alignment vertical="center" shrinkToFit="1"/>
    </xf>
    <xf numFmtId="0" fontId="11" fillId="0" borderId="5" xfId="1" applyFont="1" applyBorder="1" applyAlignment="1">
      <alignment vertical="center" shrinkToFit="1"/>
    </xf>
    <xf numFmtId="0" fontId="11" fillId="10" borderId="7" xfId="1" applyFont="1" applyFill="1" applyBorder="1">
      <alignment vertical="center"/>
    </xf>
    <xf numFmtId="0" fontId="11" fillId="6" borderId="5" xfId="1" applyFont="1" applyFill="1" applyBorder="1" applyAlignment="1">
      <alignment horizontal="left" vertical="center"/>
    </xf>
    <xf numFmtId="0" fontId="11" fillId="0" borderId="0" xfId="2" applyFont="1" applyAlignment="1">
      <alignment horizontal="left" vertical="top" wrapText="1"/>
    </xf>
    <xf numFmtId="0" fontId="0" fillId="0" borderId="0" xfId="0" applyAlignment="1">
      <alignment vertical="center" shrinkToFit="1"/>
    </xf>
    <xf numFmtId="0" fontId="11" fillId="0" borderId="0" xfId="2" applyFont="1">
      <alignment vertical="center"/>
    </xf>
    <xf numFmtId="0" fontId="11" fillId="0" borderId="0" xfId="1" applyFont="1" applyAlignment="1">
      <alignment horizontal="left" vertical="center"/>
    </xf>
    <xf numFmtId="0" fontId="14" fillId="0" borderId="0" xfId="1" applyFont="1" applyAlignment="1">
      <alignment horizontal="left" vertical="center" wrapText="1"/>
    </xf>
    <xf numFmtId="0" fontId="11" fillId="0" borderId="0" xfId="1" applyFont="1" applyAlignment="1">
      <alignment horizontal="left" vertical="center" wrapText="1"/>
    </xf>
    <xf numFmtId="0" fontId="2" fillId="0" borderId="0" xfId="1" applyFont="1" applyAlignment="1">
      <alignment horizontal="left" vertical="center"/>
    </xf>
    <xf numFmtId="0" fontId="11" fillId="0" borderId="0" xfId="1" applyFont="1" applyAlignment="1">
      <alignment horizontal="center" vertical="center"/>
    </xf>
    <xf numFmtId="0" fontId="11" fillId="0" borderId="0" xfId="1" applyFont="1">
      <alignment vertical="center"/>
    </xf>
    <xf numFmtId="0" fontId="11" fillId="0" borderId="0" xfId="1" applyFont="1" applyAlignment="1">
      <alignment horizontal="left" vertical="top"/>
    </xf>
    <xf numFmtId="0" fontId="11" fillId="0" borderId="2" xfId="1" applyFont="1" applyBorder="1" applyAlignment="1">
      <alignment horizontal="center" vertical="center" shrinkToFit="1"/>
    </xf>
    <xf numFmtId="0" fontId="2" fillId="0" borderId="0" xfId="1" applyFont="1" applyAlignment="1">
      <alignment vertical="center" wrapText="1"/>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1" fillId="0" borderId="4" xfId="1" applyFont="1" applyBorder="1">
      <alignment vertical="center"/>
    </xf>
    <xf numFmtId="177" fontId="11" fillId="0" borderId="1" xfId="1" applyNumberFormat="1" applyFont="1" applyBorder="1" applyAlignment="1">
      <alignment horizontal="center" vertical="center"/>
    </xf>
    <xf numFmtId="176" fontId="11" fillId="0" borderId="1" xfId="1" applyNumberFormat="1" applyFont="1" applyBorder="1" applyAlignment="1">
      <alignment horizontal="center" vertical="center"/>
    </xf>
    <xf numFmtId="0" fontId="2" fillId="0" borderId="0" xfId="1" applyFont="1" applyAlignment="1">
      <alignment horizontal="left" vertical="top" wrapText="1"/>
    </xf>
    <xf numFmtId="176" fontId="2" fillId="0" borderId="15" xfId="1" applyNumberFormat="1" applyFont="1" applyBorder="1">
      <alignment vertical="center"/>
    </xf>
    <xf numFmtId="0" fontId="2" fillId="0" borderId="15" xfId="1" applyFont="1" applyBorder="1">
      <alignment vertical="center"/>
    </xf>
    <xf numFmtId="0" fontId="2" fillId="0" borderId="13" xfId="1" applyFont="1" applyBorder="1" applyAlignment="1">
      <alignment horizontal="center" vertical="center"/>
    </xf>
    <xf numFmtId="0" fontId="2" fillId="0" borderId="13" xfId="1" applyFont="1" applyBorder="1">
      <alignment vertical="center"/>
    </xf>
    <xf numFmtId="0" fontId="15" fillId="0" borderId="13" xfId="1" applyFont="1" applyBorder="1" applyAlignment="1">
      <alignment horizontal="left" vertical="center"/>
    </xf>
    <xf numFmtId="177"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11" fillId="0" borderId="0" xfId="1" applyFont="1" applyAlignment="1">
      <alignment vertical="center" wrapText="1"/>
    </xf>
    <xf numFmtId="0" fontId="16" fillId="0" borderId="0" xfId="1" applyFont="1">
      <alignment vertical="center"/>
    </xf>
    <xf numFmtId="0" fontId="16" fillId="0" borderId="0" xfId="1" applyFont="1" applyAlignment="1">
      <alignment horizontal="center" vertical="center"/>
    </xf>
    <xf numFmtId="0" fontId="1" fillId="0" borderId="0" xfId="1">
      <alignment vertical="center"/>
    </xf>
    <xf numFmtId="0" fontId="16" fillId="0" borderId="0" xfId="1" applyFont="1" applyAlignment="1">
      <alignment vertical="center" shrinkToFit="1"/>
    </xf>
    <xf numFmtId="0" fontId="16" fillId="0" borderId="0" xfId="1" applyFont="1" applyAlignment="1">
      <alignment horizontal="center" vertical="center" shrinkToFit="1"/>
    </xf>
    <xf numFmtId="0" fontId="18" fillId="0" borderId="6" xfId="1" applyFont="1" applyBorder="1" applyAlignment="1">
      <alignment horizontal="center" vertical="center"/>
    </xf>
    <xf numFmtId="0" fontId="19" fillId="0" borderId="0" xfId="1" applyFont="1" applyAlignment="1">
      <alignment horizontal="center" vertical="center" shrinkToFit="1"/>
    </xf>
    <xf numFmtId="0" fontId="16" fillId="0" borderId="6" xfId="1" applyFont="1" applyBorder="1" applyAlignment="1">
      <alignment horizontal="center" vertical="center"/>
    </xf>
    <xf numFmtId="0" fontId="16" fillId="0" borderId="1" xfId="1" applyFont="1" applyBorder="1" applyAlignment="1">
      <alignment horizontal="center" vertical="center"/>
    </xf>
    <xf numFmtId="0" fontId="20" fillId="0" borderId="1" xfId="1" applyFont="1" applyBorder="1" applyAlignment="1">
      <alignment horizontal="center" vertical="center"/>
    </xf>
    <xf numFmtId="0" fontId="20" fillId="0" borderId="6" xfId="1" applyFont="1" applyBorder="1" applyAlignment="1">
      <alignment horizontal="center" vertical="center" shrinkToFit="1"/>
    </xf>
    <xf numFmtId="0" fontId="20" fillId="0" borderId="1" xfId="1" applyFont="1" applyBorder="1" applyAlignment="1">
      <alignment horizontal="center" vertical="center" shrinkToFit="1"/>
    </xf>
    <xf numFmtId="0" fontId="21" fillId="0" borderId="0" xfId="3" applyFont="1" applyAlignment="1">
      <alignment shrinkToFit="1"/>
    </xf>
    <xf numFmtId="0" fontId="13" fillId="0" borderId="0" xfId="1" applyFont="1" applyAlignment="1">
      <alignment wrapText="1" shrinkToFit="1"/>
    </xf>
    <xf numFmtId="0" fontId="22" fillId="0" borderId="0" xfId="1" applyFont="1" applyAlignment="1">
      <alignment vertical="top" shrinkToFit="1"/>
    </xf>
    <xf numFmtId="0" fontId="23" fillId="0" borderId="0" xfId="1" applyFont="1" applyAlignment="1">
      <alignment horizontal="center" vertical="center" shrinkToFit="1"/>
    </xf>
    <xf numFmtId="0" fontId="1" fillId="0" borderId="0" xfId="1" applyAlignment="1">
      <alignment horizontal="center" shrinkToFit="1"/>
    </xf>
    <xf numFmtId="0" fontId="13" fillId="0" borderId="0" xfId="1" applyFont="1" applyAlignment="1">
      <alignment horizontal="center" shrinkToFit="1"/>
    </xf>
    <xf numFmtId="0" fontId="20" fillId="0" borderId="0" xfId="1" applyFont="1" applyAlignment="1">
      <alignment horizontal="center" vertical="center"/>
    </xf>
    <xf numFmtId="0" fontId="25" fillId="0" borderId="0" xfId="1" applyFont="1" applyAlignment="1">
      <alignment shrinkToFit="1"/>
    </xf>
    <xf numFmtId="0" fontId="26" fillId="0" borderId="16" xfId="1" applyFont="1" applyBorder="1" applyAlignment="1">
      <alignment horizontal="left" vertical="center"/>
    </xf>
    <xf numFmtId="0" fontId="26" fillId="0" borderId="17" xfId="1" applyFont="1" applyBorder="1" applyAlignment="1">
      <alignment horizontal="center" vertical="center" shrinkToFit="1"/>
    </xf>
    <xf numFmtId="0" fontId="26" fillId="0" borderId="18" xfId="1" applyFont="1" applyBorder="1" applyAlignment="1">
      <alignment horizontal="center" vertical="center" shrinkToFit="1"/>
    </xf>
    <xf numFmtId="0" fontId="27" fillId="0" borderId="19" xfId="1" applyFont="1" applyBorder="1" applyAlignment="1">
      <alignment horizontal="center" vertical="center" wrapText="1"/>
    </xf>
    <xf numFmtId="0" fontId="26" fillId="0" borderId="19" xfId="1" applyFont="1" applyBorder="1" applyAlignment="1">
      <alignment horizontal="center" vertical="center" shrinkToFit="1"/>
    </xf>
    <xf numFmtId="0" fontId="26" fillId="0" borderId="20" xfId="1" applyFont="1" applyBorder="1" applyAlignment="1">
      <alignment horizontal="center" vertical="center" shrinkToFit="1"/>
    </xf>
    <xf numFmtId="0" fontId="26" fillId="0" borderId="21" xfId="1" applyFont="1" applyBorder="1" applyAlignment="1">
      <alignment horizontal="center" vertical="center"/>
    </xf>
    <xf numFmtId="0" fontId="28" fillId="0" borderId="19" xfId="1" applyFont="1" applyBorder="1" applyAlignment="1">
      <alignment horizontal="center" vertical="center" wrapText="1" shrinkToFit="1"/>
    </xf>
    <xf numFmtId="0" fontId="1" fillId="0" borderId="0" xfId="1" applyAlignment="1">
      <alignment horizontal="center" vertical="center"/>
    </xf>
    <xf numFmtId="0" fontId="29" fillId="0" borderId="23" xfId="1" applyFont="1" applyBorder="1" applyAlignment="1">
      <alignment vertical="top" shrinkToFit="1"/>
    </xf>
    <xf numFmtId="0" fontId="29" fillId="0" borderId="24" xfId="1" applyFont="1" applyBorder="1" applyAlignment="1">
      <alignment vertical="top" shrinkToFit="1"/>
    </xf>
    <xf numFmtId="0" fontId="21" fillId="0" borderId="24" xfId="1" applyFont="1" applyBorder="1" applyAlignment="1">
      <alignment vertical="center" shrinkToFit="1"/>
    </xf>
    <xf numFmtId="178" fontId="19" fillId="0" borderId="24" xfId="1" applyNumberFormat="1" applyFont="1" applyBorder="1" applyAlignment="1">
      <alignment horizontal="center" vertical="top" shrinkToFit="1"/>
    </xf>
    <xf numFmtId="0" fontId="22" fillId="0" borderId="24" xfId="1" applyFont="1" applyBorder="1" applyAlignment="1">
      <alignment horizontal="center" vertical="top" shrinkToFit="1"/>
    </xf>
    <xf numFmtId="0" fontId="22" fillId="0" borderId="25" xfId="1" applyFont="1" applyBorder="1" applyAlignment="1">
      <alignment horizontal="center" vertical="top" shrinkToFit="1"/>
    </xf>
    <xf numFmtId="0" fontId="22" fillId="0" borderId="26" xfId="1" applyFont="1" applyBorder="1" applyAlignment="1">
      <alignment vertical="top" shrinkToFit="1"/>
    </xf>
    <xf numFmtId="0" fontId="30" fillId="0" borderId="27" xfId="1" applyFont="1" applyBorder="1" applyAlignment="1">
      <alignment horizontal="center" vertical="top" shrinkToFit="1"/>
    </xf>
    <xf numFmtId="0" fontId="22" fillId="0" borderId="24" xfId="1" applyFont="1" applyBorder="1" applyAlignment="1">
      <alignment vertical="top" shrinkToFit="1"/>
    </xf>
    <xf numFmtId="0" fontId="30" fillId="0" borderId="24" xfId="1" applyFont="1" applyBorder="1" applyAlignment="1">
      <alignment horizontal="center" vertical="top" shrinkToFit="1"/>
    </xf>
    <xf numFmtId="0" fontId="19" fillId="0" borderId="24" xfId="1" applyFont="1" applyBorder="1" applyAlignment="1">
      <alignment horizontal="center" vertical="top" shrinkToFit="1"/>
    </xf>
    <xf numFmtId="0" fontId="21" fillId="0" borderId="27" xfId="1" applyFont="1" applyBorder="1" applyAlignment="1">
      <alignment vertical="center" shrinkToFit="1"/>
    </xf>
    <xf numFmtId="0" fontId="21" fillId="0" borderId="0" xfId="1" applyFont="1" applyAlignment="1">
      <alignment vertical="center" shrinkToFit="1"/>
    </xf>
    <xf numFmtId="0" fontId="29" fillId="0" borderId="11" xfId="1" applyFont="1" applyBorder="1" applyAlignment="1">
      <alignment vertical="top" shrinkToFit="1"/>
    </xf>
    <xf numFmtId="0" fontId="29" fillId="0" borderId="9" xfId="1" applyFont="1" applyBorder="1" applyAlignment="1">
      <alignment vertical="top" shrinkToFit="1"/>
    </xf>
    <xf numFmtId="0" fontId="21" fillId="0" borderId="9" xfId="1" applyFont="1" applyBorder="1" applyAlignment="1">
      <alignment vertical="center" shrinkToFit="1"/>
    </xf>
    <xf numFmtId="0" fontId="19" fillId="0" borderId="9" xfId="1" applyFont="1" applyBorder="1" applyAlignment="1">
      <alignment horizontal="center" vertical="top" shrinkToFit="1"/>
    </xf>
    <xf numFmtId="0" fontId="22" fillId="0" borderId="9" xfId="1" applyFont="1" applyBorder="1" applyAlignment="1">
      <alignment horizontal="center" vertical="top" shrinkToFit="1"/>
    </xf>
    <xf numFmtId="0" fontId="22" fillId="0" borderId="10" xfId="1" applyFont="1" applyBorder="1" applyAlignment="1">
      <alignment horizontal="center" vertical="top" shrinkToFit="1"/>
    </xf>
    <xf numFmtId="0" fontId="22" fillId="0" borderId="29" xfId="1" applyFont="1" applyBorder="1" applyAlignment="1">
      <alignment vertical="top" shrinkToFit="1"/>
    </xf>
    <xf numFmtId="0" fontId="30" fillId="0" borderId="30" xfId="1" applyFont="1" applyBorder="1" applyAlignment="1">
      <alignment horizontal="center" vertical="top" shrinkToFit="1"/>
    </xf>
    <xf numFmtId="0" fontId="22" fillId="0" borderId="9" xfId="1" applyFont="1" applyBorder="1" applyAlignment="1">
      <alignment vertical="top" shrinkToFit="1"/>
    </xf>
    <xf numFmtId="0" fontId="30" fillId="0" borderId="9" xfId="1" applyFont="1" applyBorder="1" applyAlignment="1">
      <alignment horizontal="center" vertical="top" shrinkToFit="1"/>
    </xf>
    <xf numFmtId="0" fontId="21" fillId="0" borderId="30" xfId="1" applyFont="1" applyBorder="1" applyAlignment="1">
      <alignment vertical="center" shrinkToFit="1"/>
    </xf>
    <xf numFmtId="0" fontId="29" fillId="0" borderId="6" xfId="1" applyFont="1" applyBorder="1" applyAlignment="1">
      <alignment vertical="top" shrinkToFit="1"/>
    </xf>
    <xf numFmtId="0" fontId="29" fillId="0" borderId="7" xfId="1" applyFont="1" applyBorder="1" applyAlignment="1">
      <alignment vertical="top" shrinkToFit="1"/>
    </xf>
    <xf numFmtId="0" fontId="21" fillId="0" borderId="7" xfId="1" applyFont="1" applyBorder="1" applyAlignment="1">
      <alignment vertical="center" shrinkToFit="1"/>
    </xf>
    <xf numFmtId="0" fontId="19" fillId="0" borderId="7" xfId="1" applyFont="1" applyBorder="1" applyAlignment="1">
      <alignment horizontal="center" vertical="top" shrinkToFit="1"/>
    </xf>
    <xf numFmtId="0" fontId="22" fillId="0" borderId="7" xfId="1" applyFont="1" applyBorder="1" applyAlignment="1">
      <alignment horizontal="center" vertical="top" shrinkToFit="1"/>
    </xf>
    <xf numFmtId="0" fontId="22" fillId="0" borderId="8" xfId="1" applyFont="1" applyBorder="1" applyAlignment="1">
      <alignment horizontal="center" vertical="top" shrinkToFit="1"/>
    </xf>
    <xf numFmtId="0" fontId="22" fillId="0" borderId="31" xfId="1" applyFont="1" applyBorder="1" applyAlignment="1">
      <alignment vertical="top" shrinkToFit="1"/>
    </xf>
    <xf numFmtId="0" fontId="30" fillId="0" borderId="32" xfId="1" applyFont="1" applyBorder="1" applyAlignment="1">
      <alignment horizontal="center" vertical="top" shrinkToFit="1"/>
    </xf>
    <xf numFmtId="0" fontId="22" fillId="0" borderId="7" xfId="1" applyFont="1" applyBorder="1" applyAlignment="1">
      <alignment vertical="top" shrinkToFit="1"/>
    </xf>
    <xf numFmtId="0" fontId="30" fillId="0" borderId="7" xfId="1" applyFont="1" applyBorder="1" applyAlignment="1">
      <alignment horizontal="center" vertical="top" shrinkToFit="1"/>
    </xf>
    <xf numFmtId="0" fontId="21" fillId="0" borderId="32" xfId="1" applyFont="1" applyBorder="1" applyAlignment="1">
      <alignment vertical="center" shrinkToFit="1"/>
    </xf>
    <xf numFmtId="0" fontId="29" fillId="0" borderId="34" xfId="1" applyFont="1" applyBorder="1" applyAlignment="1">
      <alignment vertical="top" shrinkToFit="1"/>
    </xf>
    <xf numFmtId="0" fontId="29" fillId="0" borderId="35" xfId="1" applyFont="1" applyBorder="1" applyAlignment="1">
      <alignment vertical="top" shrinkToFit="1"/>
    </xf>
    <xf numFmtId="0" fontId="21" fillId="0" borderId="35" xfId="1" applyFont="1" applyBorder="1" applyAlignment="1">
      <alignment vertical="center" shrinkToFit="1"/>
    </xf>
    <xf numFmtId="0" fontId="19" fillId="0" borderId="35" xfId="1" applyFont="1" applyBorder="1" applyAlignment="1">
      <alignment horizontal="center" vertical="top" shrinkToFit="1"/>
    </xf>
    <xf numFmtId="0" fontId="22" fillId="0" borderId="35" xfId="1" applyFont="1" applyBorder="1" applyAlignment="1">
      <alignment horizontal="center" vertical="top" shrinkToFit="1"/>
    </xf>
    <xf numFmtId="0" fontId="22" fillId="0" borderId="36" xfId="1" applyFont="1" applyBorder="1" applyAlignment="1">
      <alignment horizontal="center" vertical="top" shrinkToFit="1"/>
    </xf>
    <xf numFmtId="0" fontId="22" fillId="0" borderId="37" xfId="1" applyFont="1" applyBorder="1" applyAlignment="1">
      <alignment vertical="top" shrinkToFit="1"/>
    </xf>
    <xf numFmtId="0" fontId="30" fillId="0" borderId="38" xfId="1" applyFont="1" applyBorder="1" applyAlignment="1">
      <alignment horizontal="center" vertical="top" shrinkToFit="1"/>
    </xf>
    <xf numFmtId="0" fontId="22" fillId="0" borderId="35" xfId="1" applyFont="1" applyBorder="1" applyAlignment="1">
      <alignment vertical="top" shrinkToFit="1"/>
    </xf>
    <xf numFmtId="0" fontId="30" fillId="0" borderId="35" xfId="1" applyFont="1" applyBorder="1" applyAlignment="1">
      <alignment horizontal="center" vertical="top" shrinkToFit="1"/>
    </xf>
    <xf numFmtId="0" fontId="21" fillId="0" borderId="38" xfId="1" applyFont="1" applyBorder="1" applyAlignment="1">
      <alignment vertical="center" shrinkToFit="1"/>
    </xf>
    <xf numFmtId="0" fontId="22" fillId="0" borderId="0" xfId="1" applyFont="1" applyAlignment="1">
      <alignment horizontal="left" vertical="center"/>
    </xf>
    <xf numFmtId="0" fontId="29" fillId="0" borderId="0" xfId="1" applyFont="1" applyAlignment="1">
      <alignment vertical="top" shrinkToFit="1"/>
    </xf>
    <xf numFmtId="0" fontId="19" fillId="0" borderId="0" xfId="1" applyFont="1" applyAlignment="1">
      <alignment horizontal="center" vertical="top" shrinkToFit="1"/>
    </xf>
    <xf numFmtId="0" fontId="22" fillId="0" borderId="0" xfId="1" applyFont="1" applyAlignment="1">
      <alignment horizontal="center" vertical="top" shrinkToFit="1"/>
    </xf>
    <xf numFmtId="0" fontId="30" fillId="0" borderId="0" xfId="1" applyFont="1" applyAlignment="1">
      <alignment horizontal="center" vertical="top" shrinkToFit="1"/>
    </xf>
    <xf numFmtId="179" fontId="19" fillId="0" borderId="7" xfId="1" applyNumberFormat="1" applyFont="1" applyBorder="1" applyAlignment="1">
      <alignment horizontal="center" vertical="top" shrinkToFit="1"/>
    </xf>
    <xf numFmtId="0" fontId="29" fillId="0" borderId="6" xfId="1" applyFont="1" applyBorder="1" applyAlignment="1">
      <alignment vertical="top" wrapText="1" shrinkToFit="1"/>
    </xf>
    <xf numFmtId="180" fontId="19" fillId="0" borderId="24" xfId="1" applyNumberFormat="1" applyFont="1" applyBorder="1" applyAlignment="1">
      <alignment horizontal="center" vertical="top" shrinkToFit="1"/>
    </xf>
    <xf numFmtId="178" fontId="19" fillId="0" borderId="7" xfId="1" applyNumberFormat="1" applyFont="1" applyBorder="1" applyAlignment="1">
      <alignment horizontal="center" vertical="top" shrinkToFit="1"/>
    </xf>
    <xf numFmtId="180" fontId="19" fillId="0" borderId="7" xfId="1" applyNumberFormat="1" applyFont="1" applyBorder="1" applyAlignment="1">
      <alignment horizontal="center" vertical="top" shrinkToFit="1"/>
    </xf>
    <xf numFmtId="181" fontId="19" fillId="0" borderId="7" xfId="1" applyNumberFormat="1" applyFont="1" applyBorder="1" applyAlignment="1">
      <alignment horizontal="center" vertical="top" shrinkToFit="1"/>
    </xf>
    <xf numFmtId="182" fontId="19" fillId="0" borderId="7" xfId="1" applyNumberFormat="1" applyFont="1" applyBorder="1" applyAlignment="1">
      <alignment horizontal="center" vertical="top" shrinkToFit="1"/>
    </xf>
    <xf numFmtId="0" fontId="29" fillId="0" borderId="23" xfId="1" applyFont="1" applyBorder="1" applyAlignment="1">
      <alignment vertical="top" wrapText="1" shrinkToFit="1"/>
    </xf>
    <xf numFmtId="176" fontId="11" fillId="0" borderId="1" xfId="1" applyNumberFormat="1" applyFont="1" applyBorder="1" applyAlignment="1">
      <alignment horizontal="center" vertical="center"/>
    </xf>
    <xf numFmtId="0" fontId="11" fillId="0" borderId="0" xfId="1" applyFont="1" applyAlignment="1">
      <alignment horizontal="center" vertical="center"/>
    </xf>
    <xf numFmtId="0" fontId="11" fillId="0" borderId="5" xfId="2" applyFont="1" applyBorder="1" applyAlignment="1">
      <alignment horizontal="left" vertical="top" wrapText="1"/>
    </xf>
    <xf numFmtId="0" fontId="11" fillId="0" borderId="7" xfId="2" applyFont="1" applyBorder="1" applyAlignment="1">
      <alignment horizontal="left" vertical="top" wrapText="1"/>
    </xf>
    <xf numFmtId="0" fontId="11" fillId="0" borderId="9" xfId="2" applyFont="1" applyBorder="1" applyAlignment="1">
      <alignment horizontal="left" vertical="top" wrapText="1"/>
    </xf>
    <xf numFmtId="0" fontId="11" fillId="0" borderId="0" xfId="1" applyFont="1" applyAlignment="1">
      <alignment horizontal="left" vertical="center" shrinkToFit="1"/>
    </xf>
    <xf numFmtId="0" fontId="0" fillId="0" borderId="0" xfId="0" applyAlignment="1">
      <alignment vertical="center" shrinkToFit="1"/>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1" xfId="1" applyFont="1" applyBorder="1" applyAlignment="1">
      <alignment horizontal="center" vertical="center" wrapText="1"/>
    </xf>
    <xf numFmtId="0" fontId="11" fillId="0" borderId="1" xfId="1" applyFont="1" applyBorder="1" applyAlignment="1">
      <alignment vertical="center" wrapText="1"/>
    </xf>
    <xf numFmtId="0" fontId="11" fillId="0" borderId="1" xfId="1" applyFont="1" applyBorder="1" applyAlignment="1">
      <alignment horizontal="center" vertical="center" textRotation="255" shrinkToFit="1"/>
    </xf>
    <xf numFmtId="0" fontId="12" fillId="0" borderId="1" xfId="1" applyFont="1" applyBorder="1" applyAlignment="1">
      <alignment horizontal="left" vertical="top" wrapText="1"/>
    </xf>
    <xf numFmtId="0" fontId="12" fillId="0" borderId="5" xfId="1" applyFont="1" applyBorder="1" applyAlignment="1">
      <alignment horizontal="left" vertical="top" wrapText="1"/>
    </xf>
    <xf numFmtId="0" fontId="12" fillId="0" borderId="7" xfId="1" applyFont="1" applyBorder="1" applyAlignment="1">
      <alignment horizontal="left" vertical="top" wrapText="1"/>
    </xf>
    <xf numFmtId="0" fontId="12" fillId="0" borderId="9" xfId="1" applyFont="1" applyBorder="1" applyAlignment="1">
      <alignment horizontal="left" vertical="top" wrapText="1"/>
    </xf>
    <xf numFmtId="0" fontId="11" fillId="0" borderId="5"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2" xfId="1" applyFont="1" applyBorder="1" applyAlignment="1">
      <alignment horizontal="left" vertical="top" wrapText="1"/>
    </xf>
    <xf numFmtId="0" fontId="11" fillId="0" borderId="8" xfId="1" applyFont="1" applyBorder="1" applyAlignment="1">
      <alignment horizontal="left" vertical="top" wrapText="1"/>
    </xf>
    <xf numFmtId="0" fontId="11" fillId="0" borderId="10" xfId="1" applyFont="1" applyBorder="1" applyAlignment="1">
      <alignment horizontal="left" vertical="top" wrapText="1"/>
    </xf>
    <xf numFmtId="0" fontId="11" fillId="8" borderId="12" xfId="1" applyFont="1" applyFill="1" applyBorder="1" applyAlignment="1">
      <alignment horizontal="center" vertical="center" textRotation="255"/>
    </xf>
    <xf numFmtId="0" fontId="11" fillId="8" borderId="13" xfId="1" applyFont="1" applyFill="1" applyBorder="1" applyAlignment="1">
      <alignment horizontal="center" vertical="center" textRotation="255"/>
    </xf>
    <xf numFmtId="0" fontId="11" fillId="8" borderId="14" xfId="1" applyFont="1" applyFill="1" applyBorder="1" applyAlignment="1">
      <alignment horizontal="center" vertical="center" textRotation="255"/>
    </xf>
    <xf numFmtId="0" fontId="11" fillId="8" borderId="8" xfId="1" applyFont="1" applyFill="1" applyBorder="1" applyAlignment="1">
      <alignment horizontal="center" vertical="center" textRotation="255"/>
    </xf>
    <xf numFmtId="0" fontId="11" fillId="8" borderId="0" xfId="1" applyFont="1" applyFill="1" applyAlignment="1">
      <alignment horizontal="center" vertical="center" textRotation="255"/>
    </xf>
    <xf numFmtId="0" fontId="11" fillId="8" borderId="6" xfId="1" applyFont="1" applyFill="1" applyBorder="1" applyAlignment="1">
      <alignment horizontal="center" vertical="center" textRotation="255"/>
    </xf>
    <xf numFmtId="0" fontId="11" fillId="0" borderId="5" xfId="1" applyFont="1" applyBorder="1" applyAlignment="1">
      <alignment horizontal="left" vertical="top" wrapText="1"/>
    </xf>
    <xf numFmtId="0" fontId="11" fillId="0" borderId="7" xfId="1" applyFont="1" applyBorder="1" applyAlignment="1">
      <alignment horizontal="left" vertical="top" wrapText="1"/>
    </xf>
    <xf numFmtId="0" fontId="11" fillId="0" borderId="9" xfId="1" applyFont="1" applyBorder="1" applyAlignment="1">
      <alignment horizontal="left" vertical="top" wrapText="1"/>
    </xf>
    <xf numFmtId="0" fontId="11" fillId="0" borderId="5"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 xfId="1" applyFont="1" applyBorder="1" applyAlignment="1">
      <alignment horizontal="center" vertical="center" textRotation="255"/>
    </xf>
    <xf numFmtId="0" fontId="11" fillId="0" borderId="1" xfId="1" applyFont="1" applyBorder="1">
      <alignment vertical="center"/>
    </xf>
    <xf numFmtId="0" fontId="13" fillId="0" borderId="1" xfId="1" applyFont="1" applyBorder="1" applyAlignment="1">
      <alignment horizontal="left" vertical="top" wrapText="1"/>
    </xf>
    <xf numFmtId="0" fontId="11" fillId="11" borderId="1" xfId="1" applyFont="1" applyFill="1" applyBorder="1" applyAlignment="1">
      <alignment horizontal="center" vertical="center" wrapText="1"/>
    </xf>
    <xf numFmtId="0" fontId="11" fillId="11" borderId="1" xfId="1" applyFont="1" applyFill="1" applyBorder="1" applyAlignment="1">
      <alignment horizontal="center" vertical="center"/>
    </xf>
    <xf numFmtId="0" fontId="11" fillId="11" borderId="1" xfId="1" applyFont="1" applyFill="1" applyBorder="1">
      <alignment vertical="center"/>
    </xf>
    <xf numFmtId="0" fontId="11" fillId="11" borderId="1" xfId="1" applyFont="1" applyFill="1" applyBorder="1" applyAlignment="1">
      <alignment horizontal="center" vertical="center" textRotation="255" shrinkToFit="1"/>
    </xf>
    <xf numFmtId="0" fontId="11" fillId="0" borderId="12" xfId="2" applyFont="1" applyBorder="1" applyAlignment="1">
      <alignment horizontal="left" vertical="top" wrapText="1"/>
    </xf>
    <xf numFmtId="0" fontId="11" fillId="0" borderId="8" xfId="2" applyFont="1" applyBorder="1" applyAlignment="1">
      <alignment horizontal="left" vertical="top" wrapText="1"/>
    </xf>
    <xf numFmtId="0" fontId="11" fillId="0" borderId="10" xfId="2" applyFont="1" applyBorder="1" applyAlignment="1">
      <alignment horizontal="left" vertical="top" wrapText="1"/>
    </xf>
    <xf numFmtId="0" fontId="11" fillId="0" borderId="1" xfId="1" applyFont="1" applyBorder="1" applyAlignment="1">
      <alignment vertical="center" textRotation="255"/>
    </xf>
    <xf numFmtId="0" fontId="2" fillId="0" borderId="5" xfId="1" applyFont="1" applyBorder="1" applyAlignment="1">
      <alignment horizontal="center" vertical="center" wrapText="1"/>
    </xf>
    <xf numFmtId="0" fontId="2" fillId="0" borderId="7" xfId="1" applyFont="1" applyBorder="1" applyAlignment="1">
      <alignment horizontal="center" vertical="center"/>
    </xf>
    <xf numFmtId="0" fontId="2" fillId="0" borderId="9" xfId="1" applyFont="1" applyBorder="1" applyAlignment="1">
      <alignment horizontal="center" vertical="center"/>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4" fillId="2" borderId="1" xfId="1" applyFont="1" applyFill="1" applyBorder="1" applyAlignment="1">
      <alignment horizontal="center" vertical="center" textRotation="255" shrinkToFit="1"/>
    </xf>
    <xf numFmtId="0" fontId="6" fillId="0" borderId="1" xfId="1" applyFont="1" applyBorder="1" applyAlignment="1">
      <alignment horizontal="center" vertical="center" textRotation="255"/>
    </xf>
    <xf numFmtId="0" fontId="7" fillId="0" borderId="1" xfId="1" applyFont="1" applyBorder="1" applyAlignment="1">
      <alignment horizontal="left" vertical="center"/>
    </xf>
    <xf numFmtId="0" fontId="2" fillId="0" borderId="5" xfId="1" applyFont="1" applyBorder="1" applyAlignment="1">
      <alignment horizontal="center" vertical="center" shrinkToFit="1"/>
    </xf>
    <xf numFmtId="0" fontId="2" fillId="0" borderId="7" xfId="1" applyFont="1" applyBorder="1" applyAlignment="1">
      <alignment horizontal="center" vertical="center" shrinkToFit="1"/>
    </xf>
    <xf numFmtId="0" fontId="2" fillId="0" borderId="9" xfId="1" applyFont="1" applyBorder="1" applyAlignment="1">
      <alignment horizontal="center" vertical="center" shrinkToFit="1"/>
    </xf>
    <xf numFmtId="0" fontId="2" fillId="3" borderId="1" xfId="1" applyFont="1" applyFill="1" applyBorder="1" applyAlignment="1">
      <alignment horizontal="center" vertical="center" wrapText="1" shrinkToFit="1"/>
    </xf>
    <xf numFmtId="0" fontId="2" fillId="4" borderId="1" xfId="1" applyFont="1" applyFill="1" applyBorder="1" applyAlignment="1">
      <alignment horizontal="center" vertical="center" wrapText="1" shrinkToFit="1"/>
    </xf>
    <xf numFmtId="0" fontId="2" fillId="5" borderId="1" xfId="1" applyFont="1" applyFill="1" applyBorder="1" applyAlignment="1">
      <alignment horizontal="center" vertical="center" wrapText="1" shrinkToFit="1"/>
    </xf>
    <xf numFmtId="0" fontId="9" fillId="0" borderId="8" xfId="1" applyFont="1" applyBorder="1" applyAlignment="1">
      <alignment horizontal="center" vertical="center" wrapText="1"/>
    </xf>
    <xf numFmtId="0" fontId="9" fillId="0" borderId="6"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11" xfId="1" applyFont="1" applyBorder="1" applyAlignment="1">
      <alignment horizontal="center" vertical="center" wrapText="1"/>
    </xf>
    <xf numFmtId="0" fontId="2" fillId="0" borderId="7" xfId="2" applyFont="1" applyBorder="1" applyAlignment="1">
      <alignment horizontal="center" wrapText="1" shrinkToFit="1"/>
    </xf>
    <xf numFmtId="0" fontId="2" fillId="0" borderId="9" xfId="2" applyFont="1" applyBorder="1" applyAlignment="1">
      <alignment horizontal="center" wrapText="1" shrinkToFit="1"/>
    </xf>
    <xf numFmtId="0" fontId="2" fillId="0" borderId="1" xfId="1" applyFont="1" applyBorder="1" applyAlignment="1">
      <alignment horizontal="righ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16" fillId="0" borderId="0" xfId="1" applyFont="1" applyAlignment="1">
      <alignment horizontal="center" vertical="center"/>
    </xf>
    <xf numFmtId="0" fontId="0" fillId="0" borderId="0" xfId="0" applyAlignment="1">
      <alignment horizontal="center" vertical="center"/>
    </xf>
    <xf numFmtId="0" fontId="18" fillId="0" borderId="2" xfId="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56" fontId="24" fillId="0" borderId="0" xfId="1" applyNumberFormat="1" applyFont="1" applyAlignment="1">
      <alignment horizontal="left" shrinkToFit="1"/>
    </xf>
    <xf numFmtId="0" fontId="24" fillId="0" borderId="0" xfId="1" applyFont="1" applyAlignment="1">
      <alignment horizontal="left" shrinkToFit="1"/>
    </xf>
    <xf numFmtId="0" fontId="22" fillId="0" borderId="22" xfId="1" applyFont="1" applyBorder="1" applyAlignment="1">
      <alignment horizontal="center" vertical="center" textRotation="255"/>
    </xf>
    <xf numFmtId="0" fontId="0" fillId="0" borderId="28" xfId="0" applyBorder="1" applyAlignment="1">
      <alignment horizontal="center" vertical="center" textRotation="255"/>
    </xf>
    <xf numFmtId="0" fontId="0" fillId="0" borderId="33" xfId="0" applyBorder="1" applyAlignment="1">
      <alignment horizontal="center" vertical="center" textRotation="255"/>
    </xf>
    <xf numFmtId="0" fontId="24" fillId="0" borderId="0" xfId="1" applyFont="1" applyAlignment="1">
      <alignment horizontal="center" vertical="center" shrinkToFit="1"/>
    </xf>
    <xf numFmtId="0" fontId="21" fillId="0" borderId="0" xfId="1" applyFont="1" applyAlignment="1">
      <alignment horizontal="center" vertical="center" shrinkToFit="1"/>
    </xf>
  </cellXfs>
  <cellStyles count="4">
    <cellStyle name="標準" xfId="0" builtinId="0"/>
    <cellStyle name="標準 2" xfId="1" xr:uid="{0016FA6F-2425-44BC-8AE7-8855D4522B61}"/>
    <cellStyle name="標準 2 16" xfId="2" xr:uid="{35425DA7-A00F-4611-969F-2D4D75604FAB}"/>
    <cellStyle name="標準 3 2" xfId="3" xr:uid="{9A84C1B7-CC01-4EBE-9DE4-60BA063FA4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34" Type="http://schemas.openxmlformats.org/officeDocument/2006/relationships/image" Target="../media/image34.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8" Type="http://schemas.openxmlformats.org/officeDocument/2006/relationships/image" Target="../media/image8.png"/></Relationships>
</file>

<file path=xl/drawings/_rels/drawing2.xml.rels><?xml version="1.0" encoding="UTF-8" standalone="yes"?>
<Relationships xmlns="http://schemas.openxmlformats.org/package/2006/relationships"><Relationship Id="rId1" Type="http://schemas.openxmlformats.org/officeDocument/2006/relationships/image" Target="../media/image3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6.jpeg"/></Relationships>
</file>

<file path=xl/drawings/drawing1.xml><?xml version="1.0" encoding="utf-8"?>
<xdr:wsDr xmlns:xdr="http://schemas.openxmlformats.org/drawingml/2006/spreadsheetDrawing" xmlns:a="http://schemas.openxmlformats.org/drawingml/2006/main">
  <xdr:twoCellAnchor>
    <xdr:from>
      <xdr:col>13</xdr:col>
      <xdr:colOff>79375</xdr:colOff>
      <xdr:row>68</xdr:row>
      <xdr:rowOff>3</xdr:rowOff>
    </xdr:from>
    <xdr:to>
      <xdr:col>14</xdr:col>
      <xdr:colOff>111125</xdr:colOff>
      <xdr:row>74</xdr:row>
      <xdr:rowOff>139704</xdr:rowOff>
    </xdr:to>
    <xdr:grpSp>
      <xdr:nvGrpSpPr>
        <xdr:cNvPr id="2" name="グループ化 17">
          <a:extLst>
            <a:ext uri="{FF2B5EF4-FFF2-40B4-BE49-F238E27FC236}">
              <a16:creationId xmlns:a16="http://schemas.microsoft.com/office/drawing/2014/main" id="{B17F08A6-B1DD-466D-8AFA-A4C6A0ECD265}"/>
            </a:ext>
          </a:extLst>
        </xdr:cNvPr>
        <xdr:cNvGrpSpPr>
          <a:grpSpLocks/>
        </xdr:cNvGrpSpPr>
      </xdr:nvGrpSpPr>
      <xdr:grpSpPr bwMode="auto">
        <a:xfrm>
          <a:off x="9128125" y="11064878"/>
          <a:ext cx="1222375" cy="1092201"/>
          <a:chOff x="5113018" y="13729221"/>
          <a:chExt cx="1685722" cy="1154066"/>
        </a:xfrm>
      </xdr:grpSpPr>
      <xdr:sp macro="" textlink="">
        <xdr:nvSpPr>
          <xdr:cNvPr id="3" name="テキスト ボックス 2">
            <a:extLst>
              <a:ext uri="{FF2B5EF4-FFF2-40B4-BE49-F238E27FC236}">
                <a16:creationId xmlns:a16="http://schemas.microsoft.com/office/drawing/2014/main" id="{B51695D7-404C-4C29-B04A-D5A9E6890DC4}"/>
              </a:ext>
            </a:extLst>
          </xdr:cNvPr>
          <xdr:cNvSpPr txBox="1"/>
        </xdr:nvSpPr>
        <xdr:spPr bwMode="auto">
          <a:xfrm>
            <a:off x="5113018" y="13854779"/>
            <a:ext cx="1685722" cy="102850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600"/>
              <a:t>食べ物は良く噛んで食べましょう。良く噛むことで、虫歯予防や消化の負担が減り、お腹に良いと言われています。</a:t>
            </a:r>
            <a:endParaRPr kumimoji="1" lang="en-US" altLang="ja-JP" sz="600"/>
          </a:p>
        </xdr:txBody>
      </xdr:sp>
      <xdr:pic>
        <xdr:nvPicPr>
          <xdr:cNvPr id="4" name="図 19">
            <a:extLst>
              <a:ext uri="{FF2B5EF4-FFF2-40B4-BE49-F238E27FC236}">
                <a16:creationId xmlns:a16="http://schemas.microsoft.com/office/drawing/2014/main" id="{96AA7BF7-EEF7-4785-B27C-B954A8C996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3823" y="13729221"/>
            <a:ext cx="1624857" cy="100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図 20">
            <a:extLst>
              <a:ext uri="{FF2B5EF4-FFF2-40B4-BE49-F238E27FC236}">
                <a16:creationId xmlns:a16="http://schemas.microsoft.com/office/drawing/2014/main" id="{F6DA54AB-9424-48F0-A6C2-4654A8057E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2416" y="14453079"/>
            <a:ext cx="1601071" cy="99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17</xdr:col>
      <xdr:colOff>211353</xdr:colOff>
      <xdr:row>0</xdr:row>
      <xdr:rowOff>132280</xdr:rowOff>
    </xdr:from>
    <xdr:to>
      <xdr:col>17</xdr:col>
      <xdr:colOff>1378504</xdr:colOff>
      <xdr:row>5</xdr:row>
      <xdr:rowOff>27283</xdr:rowOff>
    </xdr:to>
    <xdr:pic>
      <xdr:nvPicPr>
        <xdr:cNvPr id="6" name="図 8358">
          <a:extLst>
            <a:ext uri="{FF2B5EF4-FFF2-40B4-BE49-F238E27FC236}">
              <a16:creationId xmlns:a16="http://schemas.microsoft.com/office/drawing/2014/main" id="{4E3069A0-B3BF-4BA5-B4FD-EE4EF3F25E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41303" y="132280"/>
          <a:ext cx="1167151" cy="933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199888</xdr:colOff>
      <xdr:row>0</xdr:row>
      <xdr:rowOff>123882</xdr:rowOff>
    </xdr:from>
    <xdr:to>
      <xdr:col>18</xdr:col>
      <xdr:colOff>571918</xdr:colOff>
      <xdr:row>1</xdr:row>
      <xdr:rowOff>87228</xdr:rowOff>
    </xdr:to>
    <xdr:pic>
      <xdr:nvPicPr>
        <xdr:cNvPr id="7" name="図 8360">
          <a:extLst>
            <a:ext uri="{FF2B5EF4-FFF2-40B4-BE49-F238E27FC236}">
              <a16:creationId xmlns:a16="http://schemas.microsoft.com/office/drawing/2014/main" id="{DAD5DEA8-4A9C-4752-89DE-5E02573782A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258663" y="123882"/>
          <a:ext cx="372030" cy="39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1591261</xdr:colOff>
      <xdr:row>0</xdr:row>
      <xdr:rowOff>238813</xdr:rowOff>
    </xdr:from>
    <xdr:to>
      <xdr:col>17</xdr:col>
      <xdr:colOff>1979122</xdr:colOff>
      <xdr:row>2</xdr:row>
      <xdr:rowOff>58619</xdr:rowOff>
    </xdr:to>
    <xdr:pic>
      <xdr:nvPicPr>
        <xdr:cNvPr id="8" name="図 8362">
          <a:extLst>
            <a:ext uri="{FF2B5EF4-FFF2-40B4-BE49-F238E27FC236}">
              <a16:creationId xmlns:a16="http://schemas.microsoft.com/office/drawing/2014/main" id="{3F884077-4C02-403A-A119-7EAA98836C2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621211" y="238813"/>
          <a:ext cx="387861" cy="400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185112</xdr:colOff>
      <xdr:row>0</xdr:row>
      <xdr:rowOff>29944</xdr:rowOff>
    </xdr:from>
    <xdr:to>
      <xdr:col>17</xdr:col>
      <xdr:colOff>318973</xdr:colOff>
      <xdr:row>1</xdr:row>
      <xdr:rowOff>9970</xdr:rowOff>
    </xdr:to>
    <xdr:pic>
      <xdr:nvPicPr>
        <xdr:cNvPr id="9" name="図 48">
          <a:extLst>
            <a:ext uri="{FF2B5EF4-FFF2-40B4-BE49-F238E27FC236}">
              <a16:creationId xmlns:a16="http://schemas.microsoft.com/office/drawing/2014/main" id="{689F0578-A226-49A6-AC02-C8A69E34D5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957887" y="29944"/>
          <a:ext cx="391036" cy="40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739800</xdr:colOff>
      <xdr:row>0</xdr:row>
      <xdr:rowOff>31750</xdr:rowOff>
    </xdr:from>
    <xdr:to>
      <xdr:col>18</xdr:col>
      <xdr:colOff>1120106</xdr:colOff>
      <xdr:row>2</xdr:row>
      <xdr:rowOff>12622</xdr:rowOff>
    </xdr:to>
    <xdr:pic>
      <xdr:nvPicPr>
        <xdr:cNvPr id="10" name="図 8364">
          <a:extLst>
            <a:ext uri="{FF2B5EF4-FFF2-40B4-BE49-F238E27FC236}">
              <a16:creationId xmlns:a16="http://schemas.microsoft.com/office/drawing/2014/main" id="{3249A0F1-086C-40B0-B3AC-8FBDC27C442E}"/>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798575" y="31750"/>
          <a:ext cx="380306" cy="5618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373862</xdr:colOff>
      <xdr:row>0</xdr:row>
      <xdr:rowOff>54783</xdr:rowOff>
    </xdr:from>
    <xdr:to>
      <xdr:col>21</xdr:col>
      <xdr:colOff>717948</xdr:colOff>
      <xdr:row>1</xdr:row>
      <xdr:rowOff>140286</xdr:rowOff>
    </xdr:to>
    <xdr:pic>
      <xdr:nvPicPr>
        <xdr:cNvPr id="11" name="図 51">
          <a:extLst>
            <a:ext uri="{FF2B5EF4-FFF2-40B4-BE49-F238E27FC236}">
              <a16:creationId xmlns:a16="http://schemas.microsoft.com/office/drawing/2014/main" id="{8B4B743E-5E57-45F5-A46C-A719E3D252D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7118812" y="54783"/>
          <a:ext cx="344086" cy="5141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664060</xdr:colOff>
      <xdr:row>0</xdr:row>
      <xdr:rowOff>43268</xdr:rowOff>
    </xdr:from>
    <xdr:to>
      <xdr:col>21</xdr:col>
      <xdr:colOff>80865</xdr:colOff>
      <xdr:row>1</xdr:row>
      <xdr:rowOff>46093</xdr:rowOff>
    </xdr:to>
    <xdr:pic>
      <xdr:nvPicPr>
        <xdr:cNvPr id="12" name="図 8366">
          <a:extLst>
            <a:ext uri="{FF2B5EF4-FFF2-40B4-BE49-F238E27FC236}">
              <a16:creationId xmlns:a16="http://schemas.microsoft.com/office/drawing/2014/main" id="{2D1A170C-C9B8-407B-BC1C-7D648A8B608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6180285" y="43268"/>
          <a:ext cx="645530" cy="43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79219</xdr:colOff>
      <xdr:row>0</xdr:row>
      <xdr:rowOff>100686</xdr:rowOff>
    </xdr:from>
    <xdr:to>
      <xdr:col>19</xdr:col>
      <xdr:colOff>356263</xdr:colOff>
      <xdr:row>0</xdr:row>
      <xdr:rowOff>391529</xdr:rowOff>
    </xdr:to>
    <xdr:pic>
      <xdr:nvPicPr>
        <xdr:cNvPr id="13" name="図 54">
          <a:extLst>
            <a:ext uri="{FF2B5EF4-FFF2-40B4-BE49-F238E27FC236}">
              <a16:creationId xmlns:a16="http://schemas.microsoft.com/office/drawing/2014/main" id="{3383A3AA-3BF3-42C2-8606-141EB5090748}"/>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366719" y="100686"/>
          <a:ext cx="277044" cy="290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647002</xdr:colOff>
      <xdr:row>0</xdr:row>
      <xdr:rowOff>118283</xdr:rowOff>
    </xdr:from>
    <xdr:to>
      <xdr:col>25</xdr:col>
      <xdr:colOff>47625</xdr:colOff>
      <xdr:row>2</xdr:row>
      <xdr:rowOff>29978</xdr:rowOff>
    </xdr:to>
    <xdr:pic>
      <xdr:nvPicPr>
        <xdr:cNvPr id="14" name="図 8368">
          <a:extLst>
            <a:ext uri="{FF2B5EF4-FFF2-40B4-BE49-F238E27FC236}">
              <a16:creationId xmlns:a16="http://schemas.microsoft.com/office/drawing/2014/main" id="{CBE847BF-82FB-4A2B-B962-9C6D56903C68}"/>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7391952" y="118283"/>
          <a:ext cx="629348" cy="49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680996</xdr:colOff>
      <xdr:row>0</xdr:row>
      <xdr:rowOff>54784</xdr:rowOff>
    </xdr:from>
    <xdr:to>
      <xdr:col>19</xdr:col>
      <xdr:colOff>1013449</xdr:colOff>
      <xdr:row>0</xdr:row>
      <xdr:rowOff>405056</xdr:rowOff>
    </xdr:to>
    <xdr:pic>
      <xdr:nvPicPr>
        <xdr:cNvPr id="15" name="図 57">
          <a:extLst>
            <a:ext uri="{FF2B5EF4-FFF2-40B4-BE49-F238E27FC236}">
              <a16:creationId xmlns:a16="http://schemas.microsoft.com/office/drawing/2014/main" id="{D9B13C0B-8E9E-47FB-A116-7FD22186C6E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968496" y="54784"/>
          <a:ext cx="332453" cy="3502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190102</xdr:colOff>
      <xdr:row>0</xdr:row>
      <xdr:rowOff>93776</xdr:rowOff>
    </xdr:from>
    <xdr:to>
      <xdr:col>20</xdr:col>
      <xdr:colOff>577963</xdr:colOff>
      <xdr:row>1</xdr:row>
      <xdr:rowOff>72332</xdr:rowOff>
    </xdr:to>
    <xdr:pic>
      <xdr:nvPicPr>
        <xdr:cNvPr id="16" name="図 58">
          <a:extLst>
            <a:ext uri="{FF2B5EF4-FFF2-40B4-BE49-F238E27FC236}">
              <a16:creationId xmlns:a16="http://schemas.microsoft.com/office/drawing/2014/main" id="{AE8A93AC-51BD-4798-A436-8D3CB63302C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706327" y="93776"/>
          <a:ext cx="387861" cy="4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508987</xdr:colOff>
      <xdr:row>0</xdr:row>
      <xdr:rowOff>174625</xdr:rowOff>
    </xdr:from>
    <xdr:to>
      <xdr:col>28</xdr:col>
      <xdr:colOff>79668</xdr:colOff>
      <xdr:row>2</xdr:row>
      <xdr:rowOff>155497</xdr:rowOff>
    </xdr:to>
    <xdr:pic>
      <xdr:nvPicPr>
        <xdr:cNvPr id="17" name="図 59">
          <a:extLst>
            <a:ext uri="{FF2B5EF4-FFF2-40B4-BE49-F238E27FC236}">
              <a16:creationId xmlns:a16="http://schemas.microsoft.com/office/drawing/2014/main" id="{85EAE622-0178-40D8-BFEB-584B4A88ECF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187512" y="174625"/>
          <a:ext cx="380306" cy="5618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134156</xdr:colOff>
      <xdr:row>0</xdr:row>
      <xdr:rowOff>180061</xdr:rowOff>
    </xdr:from>
    <xdr:to>
      <xdr:col>28</xdr:col>
      <xdr:colOff>411200</xdr:colOff>
      <xdr:row>1</xdr:row>
      <xdr:rowOff>42279</xdr:rowOff>
    </xdr:to>
    <xdr:pic>
      <xdr:nvPicPr>
        <xdr:cNvPr id="18" name="図 60">
          <a:extLst>
            <a:ext uri="{FF2B5EF4-FFF2-40B4-BE49-F238E27FC236}">
              <a16:creationId xmlns:a16="http://schemas.microsoft.com/office/drawing/2014/main" id="{756C699E-4C97-431B-9B55-76B15764D57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9622306" y="180061"/>
          <a:ext cx="277044" cy="290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75912</xdr:colOff>
      <xdr:row>0</xdr:row>
      <xdr:rowOff>31750</xdr:rowOff>
    </xdr:from>
    <xdr:to>
      <xdr:col>26</xdr:col>
      <xdr:colOff>66898</xdr:colOff>
      <xdr:row>1</xdr:row>
      <xdr:rowOff>11776</xdr:rowOff>
    </xdr:to>
    <xdr:pic>
      <xdr:nvPicPr>
        <xdr:cNvPr id="19" name="図 61">
          <a:extLst>
            <a:ext uri="{FF2B5EF4-FFF2-40B4-BE49-F238E27FC236}">
              <a16:creationId xmlns:a16="http://schemas.microsoft.com/office/drawing/2014/main" id="{6F4DBD26-7649-484B-87E6-7DCE4B2CD75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049587" y="31750"/>
          <a:ext cx="381511" cy="40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671533</xdr:colOff>
      <xdr:row>0</xdr:row>
      <xdr:rowOff>95251</xdr:rowOff>
    </xdr:from>
    <xdr:to>
      <xdr:col>28</xdr:col>
      <xdr:colOff>977900</xdr:colOff>
      <xdr:row>1</xdr:row>
      <xdr:rowOff>132275</xdr:rowOff>
    </xdr:to>
    <xdr:pic>
      <xdr:nvPicPr>
        <xdr:cNvPr id="20" name="図 8371">
          <a:extLst>
            <a:ext uri="{FF2B5EF4-FFF2-40B4-BE49-F238E27FC236}">
              <a16:creationId xmlns:a16="http://schemas.microsoft.com/office/drawing/2014/main" id="{0FC642FC-E1FF-45E1-9753-EC43835A118F}"/>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0159683" y="95251"/>
          <a:ext cx="306367" cy="465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803654</xdr:colOff>
      <xdr:row>0</xdr:row>
      <xdr:rowOff>40690</xdr:rowOff>
    </xdr:from>
    <xdr:to>
      <xdr:col>3</xdr:col>
      <xdr:colOff>63506</xdr:colOff>
      <xdr:row>5</xdr:row>
      <xdr:rowOff>84249</xdr:rowOff>
    </xdr:to>
    <xdr:pic>
      <xdr:nvPicPr>
        <xdr:cNvPr id="21" name="図 3">
          <a:extLst>
            <a:ext uri="{FF2B5EF4-FFF2-40B4-BE49-F238E27FC236}">
              <a16:creationId xmlns:a16="http://schemas.microsoft.com/office/drawing/2014/main" id="{925A9A15-A692-45C1-A165-53FAFF8F3572}"/>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03729" y="40690"/>
          <a:ext cx="1288677" cy="1081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419305</xdr:colOff>
      <xdr:row>0</xdr:row>
      <xdr:rowOff>4359</xdr:rowOff>
    </xdr:from>
    <xdr:to>
      <xdr:col>2</xdr:col>
      <xdr:colOff>917205</xdr:colOff>
      <xdr:row>5</xdr:row>
      <xdr:rowOff>54489</xdr:rowOff>
    </xdr:to>
    <xdr:pic>
      <xdr:nvPicPr>
        <xdr:cNvPr id="22" name="図 5">
          <a:extLst>
            <a:ext uri="{FF2B5EF4-FFF2-40B4-BE49-F238E27FC236}">
              <a16:creationId xmlns:a16="http://schemas.microsoft.com/office/drawing/2014/main" id="{1DFA4A44-39C2-4E25-A76F-ED0046484B2C}"/>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019380" y="4359"/>
          <a:ext cx="497900" cy="1088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48142</xdr:colOff>
      <xdr:row>0</xdr:row>
      <xdr:rowOff>36108</xdr:rowOff>
    </xdr:from>
    <xdr:to>
      <xdr:col>3</xdr:col>
      <xdr:colOff>920290</xdr:colOff>
      <xdr:row>2</xdr:row>
      <xdr:rowOff>66479</xdr:rowOff>
    </xdr:to>
    <xdr:pic>
      <xdr:nvPicPr>
        <xdr:cNvPr id="23" name="図 7">
          <a:extLst>
            <a:ext uri="{FF2B5EF4-FFF2-40B4-BE49-F238E27FC236}">
              <a16:creationId xmlns:a16="http://schemas.microsoft.com/office/drawing/2014/main" id="{F728E627-DD6A-4478-8DF8-F04151E1C26D}"/>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677042" y="36108"/>
          <a:ext cx="872148" cy="611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912821</xdr:colOff>
      <xdr:row>0</xdr:row>
      <xdr:rowOff>46065</xdr:rowOff>
    </xdr:from>
    <xdr:to>
      <xdr:col>4</xdr:col>
      <xdr:colOff>35401</xdr:colOff>
      <xdr:row>0</xdr:row>
      <xdr:rowOff>373657</xdr:rowOff>
    </xdr:to>
    <xdr:pic>
      <xdr:nvPicPr>
        <xdr:cNvPr id="24" name="図 19">
          <a:extLst>
            <a:ext uri="{FF2B5EF4-FFF2-40B4-BE49-F238E27FC236}">
              <a16:creationId xmlns:a16="http://schemas.microsoft.com/office/drawing/2014/main" id="{5AD2F0C0-BADB-4BEC-9C0D-95D3B8C753A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541721" y="46065"/>
          <a:ext cx="351305" cy="327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159840</xdr:colOff>
      <xdr:row>0</xdr:row>
      <xdr:rowOff>69100</xdr:rowOff>
    </xdr:from>
    <xdr:to>
      <xdr:col>4</xdr:col>
      <xdr:colOff>646316</xdr:colOff>
      <xdr:row>1</xdr:row>
      <xdr:rowOff>102465</xdr:rowOff>
    </xdr:to>
    <xdr:pic>
      <xdr:nvPicPr>
        <xdr:cNvPr id="25" name="図 23">
          <a:extLst>
            <a:ext uri="{FF2B5EF4-FFF2-40B4-BE49-F238E27FC236}">
              <a16:creationId xmlns:a16="http://schemas.microsoft.com/office/drawing/2014/main" id="{FED54A70-94AB-4406-BF0A-DE6D83DCA3B1}"/>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4017465" y="69100"/>
          <a:ext cx="486476" cy="461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847405</xdr:colOff>
      <xdr:row>0</xdr:row>
      <xdr:rowOff>0</xdr:rowOff>
    </xdr:from>
    <xdr:to>
      <xdr:col>5</xdr:col>
      <xdr:colOff>218695</xdr:colOff>
      <xdr:row>0</xdr:row>
      <xdr:rowOff>343493</xdr:rowOff>
    </xdr:to>
    <xdr:pic>
      <xdr:nvPicPr>
        <xdr:cNvPr id="26" name="図 21">
          <a:extLst>
            <a:ext uri="{FF2B5EF4-FFF2-40B4-BE49-F238E27FC236}">
              <a16:creationId xmlns:a16="http://schemas.microsoft.com/office/drawing/2014/main" id="{7FBD77AD-1B8B-4178-97EF-0B58C878C018}"/>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4705030" y="0"/>
          <a:ext cx="600015" cy="343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462448</xdr:colOff>
      <xdr:row>0</xdr:row>
      <xdr:rowOff>0</xdr:rowOff>
    </xdr:from>
    <xdr:to>
      <xdr:col>5</xdr:col>
      <xdr:colOff>1215864</xdr:colOff>
      <xdr:row>1</xdr:row>
      <xdr:rowOff>64924</xdr:rowOff>
    </xdr:to>
    <xdr:pic>
      <xdr:nvPicPr>
        <xdr:cNvPr id="27" name="図 24">
          <a:extLst>
            <a:ext uri="{FF2B5EF4-FFF2-40B4-BE49-F238E27FC236}">
              <a16:creationId xmlns:a16="http://schemas.microsoft.com/office/drawing/2014/main" id="{2BAF3940-5509-456B-AF97-64BC39900003}"/>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5548798" y="0"/>
          <a:ext cx="753416" cy="493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237065</xdr:colOff>
      <xdr:row>0</xdr:row>
      <xdr:rowOff>84317</xdr:rowOff>
    </xdr:from>
    <xdr:to>
      <xdr:col>13</xdr:col>
      <xdr:colOff>883082</xdr:colOff>
      <xdr:row>1</xdr:row>
      <xdr:rowOff>126501</xdr:rowOff>
    </xdr:to>
    <xdr:pic>
      <xdr:nvPicPr>
        <xdr:cNvPr id="28" name="図 26">
          <a:extLst>
            <a:ext uri="{FF2B5EF4-FFF2-40B4-BE49-F238E27FC236}">
              <a16:creationId xmlns:a16="http://schemas.microsoft.com/office/drawing/2014/main" id="{BB1F90C7-34C5-4D7C-B106-1B92FEFB53AE}"/>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9295340" y="84317"/>
          <a:ext cx="646017" cy="470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143603</xdr:colOff>
      <xdr:row>0</xdr:row>
      <xdr:rowOff>80617</xdr:rowOff>
    </xdr:from>
    <xdr:to>
      <xdr:col>6</xdr:col>
      <xdr:colOff>494765</xdr:colOff>
      <xdr:row>0</xdr:row>
      <xdr:rowOff>422370</xdr:rowOff>
    </xdr:to>
    <xdr:pic>
      <xdr:nvPicPr>
        <xdr:cNvPr id="29" name="図 28">
          <a:extLst>
            <a:ext uri="{FF2B5EF4-FFF2-40B4-BE49-F238E27FC236}">
              <a16:creationId xmlns:a16="http://schemas.microsoft.com/office/drawing/2014/main" id="{9C1136D6-C379-4B7E-B3B8-455AD4962AEE}"/>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458678" y="80617"/>
          <a:ext cx="351162" cy="341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782685</xdr:colOff>
      <xdr:row>0</xdr:row>
      <xdr:rowOff>69099</xdr:rowOff>
    </xdr:from>
    <xdr:to>
      <xdr:col>10</xdr:col>
      <xdr:colOff>231931</xdr:colOff>
      <xdr:row>1</xdr:row>
      <xdr:rowOff>83024</xdr:rowOff>
    </xdr:to>
    <xdr:pic>
      <xdr:nvPicPr>
        <xdr:cNvPr id="30" name="図 30">
          <a:extLst>
            <a:ext uri="{FF2B5EF4-FFF2-40B4-BE49-F238E27FC236}">
              <a16:creationId xmlns:a16="http://schemas.microsoft.com/office/drawing/2014/main" id="{A6106A3D-4A0E-41CA-A1A7-1E5EA4827CA4}"/>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7097760" y="69099"/>
          <a:ext cx="677971" cy="44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55945</xdr:colOff>
      <xdr:row>0</xdr:row>
      <xdr:rowOff>69099</xdr:rowOff>
    </xdr:from>
    <xdr:to>
      <xdr:col>12</xdr:col>
      <xdr:colOff>78633</xdr:colOff>
      <xdr:row>0</xdr:row>
      <xdr:rowOff>400172</xdr:rowOff>
    </xdr:to>
    <xdr:pic>
      <xdr:nvPicPr>
        <xdr:cNvPr id="31" name="図 8352">
          <a:extLst>
            <a:ext uri="{FF2B5EF4-FFF2-40B4-BE49-F238E27FC236}">
              <a16:creationId xmlns:a16="http://schemas.microsoft.com/office/drawing/2014/main" id="{3F798E87-26BC-4B8F-8205-6D5C85114DA6}"/>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7990270" y="69099"/>
          <a:ext cx="337013" cy="331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278358</xdr:colOff>
      <xdr:row>0</xdr:row>
      <xdr:rowOff>80616</xdr:rowOff>
    </xdr:from>
    <xdr:to>
      <xdr:col>13</xdr:col>
      <xdr:colOff>21621</xdr:colOff>
      <xdr:row>0</xdr:row>
      <xdr:rowOff>407009</xdr:rowOff>
    </xdr:to>
    <xdr:pic>
      <xdr:nvPicPr>
        <xdr:cNvPr id="32" name="図 8354">
          <a:extLst>
            <a:ext uri="{FF2B5EF4-FFF2-40B4-BE49-F238E27FC236}">
              <a16:creationId xmlns:a16="http://schemas.microsoft.com/office/drawing/2014/main" id="{6889F1EB-CCAE-432E-94EE-EE43473153FE}"/>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8527008" y="80616"/>
          <a:ext cx="552888" cy="326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64802</xdr:colOff>
      <xdr:row>0</xdr:row>
      <xdr:rowOff>34549</xdr:rowOff>
    </xdr:from>
    <xdr:to>
      <xdr:col>16</xdr:col>
      <xdr:colOff>76549</xdr:colOff>
      <xdr:row>1</xdr:row>
      <xdr:rowOff>42714</xdr:rowOff>
    </xdr:to>
    <xdr:pic>
      <xdr:nvPicPr>
        <xdr:cNvPr id="33" name="図 8356">
          <a:extLst>
            <a:ext uri="{FF2B5EF4-FFF2-40B4-BE49-F238E27FC236}">
              <a16:creationId xmlns:a16="http://schemas.microsoft.com/office/drawing/2014/main" id="{AF81EC3C-9805-4D4B-955E-E1CFE793E3B2}"/>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10494677" y="34549"/>
          <a:ext cx="354647" cy="43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918788</xdr:colOff>
      <xdr:row>0</xdr:row>
      <xdr:rowOff>23032</xdr:rowOff>
    </xdr:from>
    <xdr:to>
      <xdr:col>14</xdr:col>
      <xdr:colOff>73118</xdr:colOff>
      <xdr:row>0</xdr:row>
      <xdr:rowOff>350624</xdr:rowOff>
    </xdr:to>
    <xdr:pic>
      <xdr:nvPicPr>
        <xdr:cNvPr id="34" name="図 33">
          <a:extLst>
            <a:ext uri="{FF2B5EF4-FFF2-40B4-BE49-F238E27FC236}">
              <a16:creationId xmlns:a16="http://schemas.microsoft.com/office/drawing/2014/main" id="{2C77FBF6-4A1F-4ABE-B3C2-7293E8902EAC}"/>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9977063" y="23032"/>
          <a:ext cx="344955" cy="327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70</xdr:row>
      <xdr:rowOff>61899</xdr:rowOff>
    </xdr:from>
    <xdr:to>
      <xdr:col>2</xdr:col>
      <xdr:colOff>1734035</xdr:colOff>
      <xdr:row>78</xdr:row>
      <xdr:rowOff>90083</xdr:rowOff>
    </xdr:to>
    <xdr:pic>
      <xdr:nvPicPr>
        <xdr:cNvPr id="35" name="図 13">
          <a:extLst>
            <a:ext uri="{FF2B5EF4-FFF2-40B4-BE49-F238E27FC236}">
              <a16:creationId xmlns:a16="http://schemas.microsoft.com/office/drawing/2014/main" id="{27DB2838-B601-47C4-A632-32988D2AEB2C}"/>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841375" y="11444274"/>
          <a:ext cx="1495910" cy="1298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128346</xdr:colOff>
      <xdr:row>72</xdr:row>
      <xdr:rowOff>52203</xdr:rowOff>
    </xdr:from>
    <xdr:to>
      <xdr:col>2</xdr:col>
      <xdr:colOff>480358</xdr:colOff>
      <xdr:row>75</xdr:row>
      <xdr:rowOff>50303</xdr:rowOff>
    </xdr:to>
    <xdr:pic>
      <xdr:nvPicPr>
        <xdr:cNvPr id="36" name="図 15">
          <a:extLst>
            <a:ext uri="{FF2B5EF4-FFF2-40B4-BE49-F238E27FC236}">
              <a16:creationId xmlns:a16="http://schemas.microsoft.com/office/drawing/2014/main" id="{CB814A97-14BF-4F4C-8388-5BD943F69BC5}"/>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128346" y="11752078"/>
          <a:ext cx="955262" cy="47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1326991</xdr:colOff>
      <xdr:row>74</xdr:row>
      <xdr:rowOff>37062</xdr:rowOff>
    </xdr:from>
    <xdr:to>
      <xdr:col>4</xdr:col>
      <xdr:colOff>146127</xdr:colOff>
      <xdr:row>78</xdr:row>
      <xdr:rowOff>79327</xdr:rowOff>
    </xdr:to>
    <xdr:pic>
      <xdr:nvPicPr>
        <xdr:cNvPr id="37" name="図 17">
          <a:extLst>
            <a:ext uri="{FF2B5EF4-FFF2-40B4-BE49-F238E27FC236}">
              <a16:creationId xmlns:a16="http://schemas.microsoft.com/office/drawing/2014/main" id="{271A10FD-A8E8-4A18-B6B1-5876D89F51C2}"/>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1930241" y="12054437"/>
          <a:ext cx="2073511" cy="677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234854</xdr:colOff>
      <xdr:row>71</xdr:row>
      <xdr:rowOff>155496</xdr:rowOff>
    </xdr:from>
    <xdr:to>
      <xdr:col>12</xdr:col>
      <xdr:colOff>83202</xdr:colOff>
      <xdr:row>77</xdr:row>
      <xdr:rowOff>20898</xdr:rowOff>
    </xdr:to>
    <xdr:pic>
      <xdr:nvPicPr>
        <xdr:cNvPr id="38" name="図 8375">
          <a:extLst>
            <a:ext uri="{FF2B5EF4-FFF2-40B4-BE49-F238E27FC236}">
              <a16:creationId xmlns:a16="http://schemas.microsoft.com/office/drawing/2014/main" id="{5B969802-1B0E-4B55-A411-BB8C9B2F2A0E}"/>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7759604" y="11696621"/>
          <a:ext cx="562723" cy="817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533515</xdr:colOff>
      <xdr:row>72</xdr:row>
      <xdr:rowOff>23572</xdr:rowOff>
    </xdr:from>
    <xdr:to>
      <xdr:col>5</xdr:col>
      <xdr:colOff>126440</xdr:colOff>
      <xdr:row>77</xdr:row>
      <xdr:rowOff>79882</xdr:rowOff>
    </xdr:to>
    <xdr:pic>
      <xdr:nvPicPr>
        <xdr:cNvPr id="39" name="図 8377">
          <a:extLst>
            <a:ext uri="{FF2B5EF4-FFF2-40B4-BE49-F238E27FC236}">
              <a16:creationId xmlns:a16="http://schemas.microsoft.com/office/drawing/2014/main" id="{CCF7722F-B6ED-417F-85B4-AA3FB4E3D411}"/>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391140" y="11723447"/>
          <a:ext cx="815300" cy="85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537074</xdr:colOff>
      <xdr:row>72</xdr:row>
      <xdr:rowOff>57650</xdr:rowOff>
    </xdr:from>
    <xdr:to>
      <xdr:col>6</xdr:col>
      <xdr:colOff>971805</xdr:colOff>
      <xdr:row>77</xdr:row>
      <xdr:rowOff>131030</xdr:rowOff>
    </xdr:to>
    <xdr:pic>
      <xdr:nvPicPr>
        <xdr:cNvPr id="40" name="図 8379">
          <a:extLst>
            <a:ext uri="{FF2B5EF4-FFF2-40B4-BE49-F238E27FC236}">
              <a16:creationId xmlns:a16="http://schemas.microsoft.com/office/drawing/2014/main" id="{DA8A0653-EABE-4DCE-B712-4EA22D19284B}"/>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5617074" y="11757525"/>
          <a:ext cx="1657106" cy="867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1354217</xdr:colOff>
      <xdr:row>45</xdr:row>
      <xdr:rowOff>142044</xdr:rowOff>
    </xdr:from>
    <xdr:to>
      <xdr:col>2</xdr:col>
      <xdr:colOff>1900299</xdr:colOff>
      <xdr:row>48</xdr:row>
      <xdr:rowOff>131443</xdr:rowOff>
    </xdr:to>
    <xdr:pic>
      <xdr:nvPicPr>
        <xdr:cNvPr id="41" name="図 2">
          <a:extLst>
            <a:ext uri="{FF2B5EF4-FFF2-40B4-BE49-F238E27FC236}">
              <a16:creationId xmlns:a16="http://schemas.microsoft.com/office/drawing/2014/main" id="{CA12FB09-7A64-490E-A9BE-55FF7663A816}"/>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1954292" y="7647744"/>
          <a:ext cx="546082" cy="475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1631044</xdr:colOff>
      <xdr:row>49</xdr:row>
      <xdr:rowOff>63318</xdr:rowOff>
    </xdr:from>
    <xdr:to>
      <xdr:col>18</xdr:col>
      <xdr:colOff>46811</xdr:colOff>
      <xdr:row>53</xdr:row>
      <xdr:rowOff>108882</xdr:rowOff>
    </xdr:to>
    <xdr:pic>
      <xdr:nvPicPr>
        <xdr:cNvPr id="42" name="図 46">
          <a:extLst>
            <a:ext uri="{FF2B5EF4-FFF2-40B4-BE49-F238E27FC236}">
              <a16:creationId xmlns:a16="http://schemas.microsoft.com/office/drawing/2014/main" id="{222487B0-48E0-41F9-923D-27DE06F79145}"/>
            </a:ext>
          </a:extLst>
        </xdr:cNvPr>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12648294" y="8111943"/>
          <a:ext cx="447767" cy="680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660184</xdr:colOff>
      <xdr:row>73</xdr:row>
      <xdr:rowOff>89596</xdr:rowOff>
    </xdr:from>
    <xdr:to>
      <xdr:col>28</xdr:col>
      <xdr:colOff>850346</xdr:colOff>
      <xdr:row>78</xdr:row>
      <xdr:rowOff>77389</xdr:rowOff>
    </xdr:to>
    <xdr:pic>
      <xdr:nvPicPr>
        <xdr:cNvPr id="43" name="図 48">
          <a:extLst>
            <a:ext uri="{FF2B5EF4-FFF2-40B4-BE49-F238E27FC236}">
              <a16:creationId xmlns:a16="http://schemas.microsoft.com/office/drawing/2014/main" id="{0E1D5DEE-158E-40BD-B458-41A45FFB2190}"/>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19313309" y="11948221"/>
          <a:ext cx="999787" cy="7815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276225</xdr:colOff>
      <xdr:row>31</xdr:row>
      <xdr:rowOff>174625</xdr:rowOff>
    </xdr:from>
    <xdr:to>
      <xdr:col>2</xdr:col>
      <xdr:colOff>1828800</xdr:colOff>
      <xdr:row>41</xdr:row>
      <xdr:rowOff>222250</xdr:rowOff>
    </xdr:to>
    <xdr:pic>
      <xdr:nvPicPr>
        <xdr:cNvPr id="2" name="図 2">
          <a:extLst>
            <a:ext uri="{FF2B5EF4-FFF2-40B4-BE49-F238E27FC236}">
              <a16:creationId xmlns:a16="http://schemas.microsoft.com/office/drawing/2014/main" id="{E0DDC022-8E1E-4A0F-B22F-E423411C1F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8528050"/>
          <a:ext cx="3581400" cy="242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161925</xdr:colOff>
      <xdr:row>34</xdr:row>
      <xdr:rowOff>63500</xdr:rowOff>
    </xdr:from>
    <xdr:to>
      <xdr:col>2</xdr:col>
      <xdr:colOff>1984375</xdr:colOff>
      <xdr:row>44</xdr:row>
      <xdr:rowOff>168275</xdr:rowOff>
    </xdr:to>
    <xdr:pic>
      <xdr:nvPicPr>
        <xdr:cNvPr id="2" name="図 2">
          <a:extLst>
            <a:ext uri="{FF2B5EF4-FFF2-40B4-BE49-F238E27FC236}">
              <a16:creationId xmlns:a16="http://schemas.microsoft.com/office/drawing/2014/main" id="{373180DC-5C7B-4E3C-8368-661C4948F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131300"/>
          <a:ext cx="3536950" cy="2486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A859C-5584-4AED-AFC0-E4D246ECD82F}">
  <sheetPr>
    <pageSetUpPr fitToPage="1"/>
  </sheetPr>
  <dimension ref="A1:AC93"/>
  <sheetViews>
    <sheetView tabSelected="1" view="pageBreakPreview" zoomScale="60" zoomScaleNormal="100" workbookViewId="0"/>
  </sheetViews>
  <sheetFormatPr defaultRowHeight="13.5" x14ac:dyDescent="0.4"/>
  <cols>
    <col min="1" max="1" width="4.5" style="1" bestFit="1" customWidth="1"/>
    <col min="2" max="2" width="3.375" style="2" bestFit="1" customWidth="1"/>
    <col min="3" max="3" width="26.625" style="2" customWidth="1"/>
    <col min="4" max="7" width="16.125" style="2" customWidth="1"/>
    <col min="8" max="8" width="5.125" style="3" hidden="1" customWidth="1"/>
    <col min="9" max="9" width="4.125" style="2" hidden="1" customWidth="1"/>
    <col min="10" max="10" width="10.625" style="2" hidden="1" customWidth="1"/>
    <col min="11" max="11" width="5.125" style="3" customWidth="1"/>
    <col min="12" max="12" width="4.125" style="2" bestFit="1" customWidth="1"/>
    <col min="13" max="13" width="10.625" style="2" customWidth="1"/>
    <col min="14" max="14" width="15.625" style="2" customWidth="1"/>
    <col min="15" max="15" width="2.375" style="2" customWidth="1"/>
    <col min="16" max="16" width="4.5" style="32" bestFit="1" customWidth="1"/>
    <col min="17" max="17" width="3.375" style="2" bestFit="1" customWidth="1"/>
    <col min="18" max="18" width="26.625" style="2" customWidth="1"/>
    <col min="19" max="22" width="16.125" style="2" customWidth="1"/>
    <col min="23" max="23" width="5.125" style="3" hidden="1" customWidth="1"/>
    <col min="24" max="24" width="4.125" style="2" hidden="1" customWidth="1"/>
    <col min="25" max="25" width="10.625" style="2" hidden="1" customWidth="1"/>
    <col min="26" max="26" width="5.125" style="3" customWidth="1"/>
    <col min="27" max="27" width="4.125" style="2" bestFit="1" customWidth="1"/>
    <col min="28" max="28" width="10.625" style="2" customWidth="1"/>
    <col min="29" max="29" width="15.625" style="2" customWidth="1"/>
    <col min="30" max="256" width="9" style="2"/>
    <col min="257" max="257" width="4.5" style="2" bestFit="1" customWidth="1"/>
    <col min="258" max="258" width="3.375" style="2" bestFit="1" customWidth="1"/>
    <col min="259" max="259" width="26.625" style="2" customWidth="1"/>
    <col min="260" max="263" width="16.125" style="2" customWidth="1"/>
    <col min="264" max="266" width="0" style="2" hidden="1" customWidth="1"/>
    <col min="267" max="267" width="5.125" style="2" customWidth="1"/>
    <col min="268" max="268" width="4.125" style="2" bestFit="1" customWidth="1"/>
    <col min="269" max="269" width="10.625" style="2" customWidth="1"/>
    <col min="270" max="270" width="15.625" style="2" customWidth="1"/>
    <col min="271" max="271" width="2.375" style="2" customWidth="1"/>
    <col min="272" max="272" width="4.5" style="2" bestFit="1" customWidth="1"/>
    <col min="273" max="273" width="3.375" style="2" bestFit="1" customWidth="1"/>
    <col min="274" max="274" width="26.625" style="2" customWidth="1"/>
    <col min="275" max="278" width="16.125" style="2" customWidth="1"/>
    <col min="279" max="281" width="0" style="2" hidden="1" customWidth="1"/>
    <col min="282" max="282" width="5.125" style="2" customWidth="1"/>
    <col min="283" max="283" width="4.125" style="2" bestFit="1" customWidth="1"/>
    <col min="284" max="284" width="10.625" style="2" customWidth="1"/>
    <col min="285" max="285" width="15.625" style="2" customWidth="1"/>
    <col min="286" max="512" width="9" style="2"/>
    <col min="513" max="513" width="4.5" style="2" bestFit="1" customWidth="1"/>
    <col min="514" max="514" width="3.375" style="2" bestFit="1" customWidth="1"/>
    <col min="515" max="515" width="26.625" style="2" customWidth="1"/>
    <col min="516" max="519" width="16.125" style="2" customWidth="1"/>
    <col min="520" max="522" width="0" style="2" hidden="1" customWidth="1"/>
    <col min="523" max="523" width="5.125" style="2" customWidth="1"/>
    <col min="524" max="524" width="4.125" style="2" bestFit="1" customWidth="1"/>
    <col min="525" max="525" width="10.625" style="2" customWidth="1"/>
    <col min="526" max="526" width="15.625" style="2" customWidth="1"/>
    <col min="527" max="527" width="2.375" style="2" customWidth="1"/>
    <col min="528" max="528" width="4.5" style="2" bestFit="1" customWidth="1"/>
    <col min="529" max="529" width="3.375" style="2" bestFit="1" customWidth="1"/>
    <col min="530" max="530" width="26.625" style="2" customWidth="1"/>
    <col min="531" max="534" width="16.125" style="2" customWidth="1"/>
    <col min="535" max="537" width="0" style="2" hidden="1" customWidth="1"/>
    <col min="538" max="538" width="5.125" style="2" customWidth="1"/>
    <col min="539" max="539" width="4.125" style="2" bestFit="1" customWidth="1"/>
    <col min="540" max="540" width="10.625" style="2" customWidth="1"/>
    <col min="541" max="541" width="15.625" style="2" customWidth="1"/>
    <col min="542" max="768" width="9" style="2"/>
    <col min="769" max="769" width="4.5" style="2" bestFit="1" customWidth="1"/>
    <col min="770" max="770" width="3.375" style="2" bestFit="1" customWidth="1"/>
    <col min="771" max="771" width="26.625" style="2" customWidth="1"/>
    <col min="772" max="775" width="16.125" style="2" customWidth="1"/>
    <col min="776" max="778" width="0" style="2" hidden="1" customWidth="1"/>
    <col min="779" max="779" width="5.125" style="2" customWidth="1"/>
    <col min="780" max="780" width="4.125" style="2" bestFit="1" customWidth="1"/>
    <col min="781" max="781" width="10.625" style="2" customWidth="1"/>
    <col min="782" max="782" width="15.625" style="2" customWidth="1"/>
    <col min="783" max="783" width="2.375" style="2" customWidth="1"/>
    <col min="784" max="784" width="4.5" style="2" bestFit="1" customWidth="1"/>
    <col min="785" max="785" width="3.375" style="2" bestFit="1" customWidth="1"/>
    <col min="786" max="786" width="26.625" style="2" customWidth="1"/>
    <col min="787" max="790" width="16.125" style="2" customWidth="1"/>
    <col min="791" max="793" width="0" style="2" hidden="1" customWidth="1"/>
    <col min="794" max="794" width="5.125" style="2" customWidth="1"/>
    <col min="795" max="795" width="4.125" style="2" bestFit="1" customWidth="1"/>
    <col min="796" max="796" width="10.625" style="2" customWidth="1"/>
    <col min="797" max="797" width="15.625" style="2" customWidth="1"/>
    <col min="798" max="1024" width="9" style="2"/>
    <col min="1025" max="1025" width="4.5" style="2" bestFit="1" customWidth="1"/>
    <col min="1026" max="1026" width="3.375" style="2" bestFit="1" customWidth="1"/>
    <col min="1027" max="1027" width="26.625" style="2" customWidth="1"/>
    <col min="1028" max="1031" width="16.125" style="2" customWidth="1"/>
    <col min="1032" max="1034" width="0" style="2" hidden="1" customWidth="1"/>
    <col min="1035" max="1035" width="5.125" style="2" customWidth="1"/>
    <col min="1036" max="1036" width="4.125" style="2" bestFit="1" customWidth="1"/>
    <col min="1037" max="1037" width="10.625" style="2" customWidth="1"/>
    <col min="1038" max="1038" width="15.625" style="2" customWidth="1"/>
    <col min="1039" max="1039" width="2.375" style="2" customWidth="1"/>
    <col min="1040" max="1040" width="4.5" style="2" bestFit="1" customWidth="1"/>
    <col min="1041" max="1041" width="3.375" style="2" bestFit="1" customWidth="1"/>
    <col min="1042" max="1042" width="26.625" style="2" customWidth="1"/>
    <col min="1043" max="1046" width="16.125" style="2" customWidth="1"/>
    <col min="1047" max="1049" width="0" style="2" hidden="1" customWidth="1"/>
    <col min="1050" max="1050" width="5.125" style="2" customWidth="1"/>
    <col min="1051" max="1051" width="4.125" style="2" bestFit="1" customWidth="1"/>
    <col min="1052" max="1052" width="10.625" style="2" customWidth="1"/>
    <col min="1053" max="1053" width="15.625" style="2" customWidth="1"/>
    <col min="1054" max="1280" width="9" style="2"/>
    <col min="1281" max="1281" width="4.5" style="2" bestFit="1" customWidth="1"/>
    <col min="1282" max="1282" width="3.375" style="2" bestFit="1" customWidth="1"/>
    <col min="1283" max="1283" width="26.625" style="2" customWidth="1"/>
    <col min="1284" max="1287" width="16.125" style="2" customWidth="1"/>
    <col min="1288" max="1290" width="0" style="2" hidden="1" customWidth="1"/>
    <col min="1291" max="1291" width="5.125" style="2" customWidth="1"/>
    <col min="1292" max="1292" width="4.125" style="2" bestFit="1" customWidth="1"/>
    <col min="1293" max="1293" width="10.625" style="2" customWidth="1"/>
    <col min="1294" max="1294" width="15.625" style="2" customWidth="1"/>
    <col min="1295" max="1295" width="2.375" style="2" customWidth="1"/>
    <col min="1296" max="1296" width="4.5" style="2" bestFit="1" customWidth="1"/>
    <col min="1297" max="1297" width="3.375" style="2" bestFit="1" customWidth="1"/>
    <col min="1298" max="1298" width="26.625" style="2" customWidth="1"/>
    <col min="1299" max="1302" width="16.125" style="2" customWidth="1"/>
    <col min="1303" max="1305" width="0" style="2" hidden="1" customWidth="1"/>
    <col min="1306" max="1306" width="5.125" style="2" customWidth="1"/>
    <col min="1307" max="1307" width="4.125" style="2" bestFit="1" customWidth="1"/>
    <col min="1308" max="1308" width="10.625" style="2" customWidth="1"/>
    <col min="1309" max="1309" width="15.625" style="2" customWidth="1"/>
    <col min="1310" max="1536" width="9" style="2"/>
    <col min="1537" max="1537" width="4.5" style="2" bestFit="1" customWidth="1"/>
    <col min="1538" max="1538" width="3.375" style="2" bestFit="1" customWidth="1"/>
    <col min="1539" max="1539" width="26.625" style="2" customWidth="1"/>
    <col min="1540" max="1543" width="16.125" style="2" customWidth="1"/>
    <col min="1544" max="1546" width="0" style="2" hidden="1" customWidth="1"/>
    <col min="1547" max="1547" width="5.125" style="2" customWidth="1"/>
    <col min="1548" max="1548" width="4.125" style="2" bestFit="1" customWidth="1"/>
    <col min="1549" max="1549" width="10.625" style="2" customWidth="1"/>
    <col min="1550" max="1550" width="15.625" style="2" customWidth="1"/>
    <col min="1551" max="1551" width="2.375" style="2" customWidth="1"/>
    <col min="1552" max="1552" width="4.5" style="2" bestFit="1" customWidth="1"/>
    <col min="1553" max="1553" width="3.375" style="2" bestFit="1" customWidth="1"/>
    <col min="1554" max="1554" width="26.625" style="2" customWidth="1"/>
    <col min="1555" max="1558" width="16.125" style="2" customWidth="1"/>
    <col min="1559" max="1561" width="0" style="2" hidden="1" customWidth="1"/>
    <col min="1562" max="1562" width="5.125" style="2" customWidth="1"/>
    <col min="1563" max="1563" width="4.125" style="2" bestFit="1" customWidth="1"/>
    <col min="1564" max="1564" width="10.625" style="2" customWidth="1"/>
    <col min="1565" max="1565" width="15.625" style="2" customWidth="1"/>
    <col min="1566" max="1792" width="9" style="2"/>
    <col min="1793" max="1793" width="4.5" style="2" bestFit="1" customWidth="1"/>
    <col min="1794" max="1794" width="3.375" style="2" bestFit="1" customWidth="1"/>
    <col min="1795" max="1795" width="26.625" style="2" customWidth="1"/>
    <col min="1796" max="1799" width="16.125" style="2" customWidth="1"/>
    <col min="1800" max="1802" width="0" style="2" hidden="1" customWidth="1"/>
    <col min="1803" max="1803" width="5.125" style="2" customWidth="1"/>
    <col min="1804" max="1804" width="4.125" style="2" bestFit="1" customWidth="1"/>
    <col min="1805" max="1805" width="10.625" style="2" customWidth="1"/>
    <col min="1806" max="1806" width="15.625" style="2" customWidth="1"/>
    <col min="1807" max="1807" width="2.375" style="2" customWidth="1"/>
    <col min="1808" max="1808" width="4.5" style="2" bestFit="1" customWidth="1"/>
    <col min="1809" max="1809" width="3.375" style="2" bestFit="1" customWidth="1"/>
    <col min="1810" max="1810" width="26.625" style="2" customWidth="1"/>
    <col min="1811" max="1814" width="16.125" style="2" customWidth="1"/>
    <col min="1815" max="1817" width="0" style="2" hidden="1" customWidth="1"/>
    <col min="1818" max="1818" width="5.125" style="2" customWidth="1"/>
    <col min="1819" max="1819" width="4.125" style="2" bestFit="1" customWidth="1"/>
    <col min="1820" max="1820" width="10.625" style="2" customWidth="1"/>
    <col min="1821" max="1821" width="15.625" style="2" customWidth="1"/>
    <col min="1822" max="2048" width="9" style="2"/>
    <col min="2049" max="2049" width="4.5" style="2" bestFit="1" customWidth="1"/>
    <col min="2050" max="2050" width="3.375" style="2" bestFit="1" customWidth="1"/>
    <col min="2051" max="2051" width="26.625" style="2" customWidth="1"/>
    <col min="2052" max="2055" width="16.125" style="2" customWidth="1"/>
    <col min="2056" max="2058" width="0" style="2" hidden="1" customWidth="1"/>
    <col min="2059" max="2059" width="5.125" style="2" customWidth="1"/>
    <col min="2060" max="2060" width="4.125" style="2" bestFit="1" customWidth="1"/>
    <col min="2061" max="2061" width="10.625" style="2" customWidth="1"/>
    <col min="2062" max="2062" width="15.625" style="2" customWidth="1"/>
    <col min="2063" max="2063" width="2.375" style="2" customWidth="1"/>
    <col min="2064" max="2064" width="4.5" style="2" bestFit="1" customWidth="1"/>
    <col min="2065" max="2065" width="3.375" style="2" bestFit="1" customWidth="1"/>
    <col min="2066" max="2066" width="26.625" style="2" customWidth="1"/>
    <col min="2067" max="2070" width="16.125" style="2" customWidth="1"/>
    <col min="2071" max="2073" width="0" style="2" hidden="1" customWidth="1"/>
    <col min="2074" max="2074" width="5.125" style="2" customWidth="1"/>
    <col min="2075" max="2075" width="4.125" style="2" bestFit="1" customWidth="1"/>
    <col min="2076" max="2076" width="10.625" style="2" customWidth="1"/>
    <col min="2077" max="2077" width="15.625" style="2" customWidth="1"/>
    <col min="2078" max="2304" width="9" style="2"/>
    <col min="2305" max="2305" width="4.5" style="2" bestFit="1" customWidth="1"/>
    <col min="2306" max="2306" width="3.375" style="2" bestFit="1" customWidth="1"/>
    <col min="2307" max="2307" width="26.625" style="2" customWidth="1"/>
    <col min="2308" max="2311" width="16.125" style="2" customWidth="1"/>
    <col min="2312" max="2314" width="0" style="2" hidden="1" customWidth="1"/>
    <col min="2315" max="2315" width="5.125" style="2" customWidth="1"/>
    <col min="2316" max="2316" width="4.125" style="2" bestFit="1" customWidth="1"/>
    <col min="2317" max="2317" width="10.625" style="2" customWidth="1"/>
    <col min="2318" max="2318" width="15.625" style="2" customWidth="1"/>
    <col min="2319" max="2319" width="2.375" style="2" customWidth="1"/>
    <col min="2320" max="2320" width="4.5" style="2" bestFit="1" customWidth="1"/>
    <col min="2321" max="2321" width="3.375" style="2" bestFit="1" customWidth="1"/>
    <col min="2322" max="2322" width="26.625" style="2" customWidth="1"/>
    <col min="2323" max="2326" width="16.125" style="2" customWidth="1"/>
    <col min="2327" max="2329" width="0" style="2" hidden="1" customWidth="1"/>
    <col min="2330" max="2330" width="5.125" style="2" customWidth="1"/>
    <col min="2331" max="2331" width="4.125" style="2" bestFit="1" customWidth="1"/>
    <col min="2332" max="2332" width="10.625" style="2" customWidth="1"/>
    <col min="2333" max="2333" width="15.625" style="2" customWidth="1"/>
    <col min="2334" max="2560" width="9" style="2"/>
    <col min="2561" max="2561" width="4.5" style="2" bestFit="1" customWidth="1"/>
    <col min="2562" max="2562" width="3.375" style="2" bestFit="1" customWidth="1"/>
    <col min="2563" max="2563" width="26.625" style="2" customWidth="1"/>
    <col min="2564" max="2567" width="16.125" style="2" customWidth="1"/>
    <col min="2568" max="2570" width="0" style="2" hidden="1" customWidth="1"/>
    <col min="2571" max="2571" width="5.125" style="2" customWidth="1"/>
    <col min="2572" max="2572" width="4.125" style="2" bestFit="1" customWidth="1"/>
    <col min="2573" max="2573" width="10.625" style="2" customWidth="1"/>
    <col min="2574" max="2574" width="15.625" style="2" customWidth="1"/>
    <col min="2575" max="2575" width="2.375" style="2" customWidth="1"/>
    <col min="2576" max="2576" width="4.5" style="2" bestFit="1" customWidth="1"/>
    <col min="2577" max="2577" width="3.375" style="2" bestFit="1" customWidth="1"/>
    <col min="2578" max="2578" width="26.625" style="2" customWidth="1"/>
    <col min="2579" max="2582" width="16.125" style="2" customWidth="1"/>
    <col min="2583" max="2585" width="0" style="2" hidden="1" customWidth="1"/>
    <col min="2586" max="2586" width="5.125" style="2" customWidth="1"/>
    <col min="2587" max="2587" width="4.125" style="2" bestFit="1" customWidth="1"/>
    <col min="2588" max="2588" width="10.625" style="2" customWidth="1"/>
    <col min="2589" max="2589" width="15.625" style="2" customWidth="1"/>
    <col min="2590" max="2816" width="9" style="2"/>
    <col min="2817" max="2817" width="4.5" style="2" bestFit="1" customWidth="1"/>
    <col min="2818" max="2818" width="3.375" style="2" bestFit="1" customWidth="1"/>
    <col min="2819" max="2819" width="26.625" style="2" customWidth="1"/>
    <col min="2820" max="2823" width="16.125" style="2" customWidth="1"/>
    <col min="2824" max="2826" width="0" style="2" hidden="1" customWidth="1"/>
    <col min="2827" max="2827" width="5.125" style="2" customWidth="1"/>
    <col min="2828" max="2828" width="4.125" style="2" bestFit="1" customWidth="1"/>
    <col min="2829" max="2829" width="10.625" style="2" customWidth="1"/>
    <col min="2830" max="2830" width="15.625" style="2" customWidth="1"/>
    <col min="2831" max="2831" width="2.375" style="2" customWidth="1"/>
    <col min="2832" max="2832" width="4.5" style="2" bestFit="1" customWidth="1"/>
    <col min="2833" max="2833" width="3.375" style="2" bestFit="1" customWidth="1"/>
    <col min="2834" max="2834" width="26.625" style="2" customWidth="1"/>
    <col min="2835" max="2838" width="16.125" style="2" customWidth="1"/>
    <col min="2839" max="2841" width="0" style="2" hidden="1" customWidth="1"/>
    <col min="2842" max="2842" width="5.125" style="2" customWidth="1"/>
    <col min="2843" max="2843" width="4.125" style="2" bestFit="1" customWidth="1"/>
    <col min="2844" max="2844" width="10.625" style="2" customWidth="1"/>
    <col min="2845" max="2845" width="15.625" style="2" customWidth="1"/>
    <col min="2846" max="3072" width="9" style="2"/>
    <col min="3073" max="3073" width="4.5" style="2" bestFit="1" customWidth="1"/>
    <col min="3074" max="3074" width="3.375" style="2" bestFit="1" customWidth="1"/>
    <col min="3075" max="3075" width="26.625" style="2" customWidth="1"/>
    <col min="3076" max="3079" width="16.125" style="2" customWidth="1"/>
    <col min="3080" max="3082" width="0" style="2" hidden="1" customWidth="1"/>
    <col min="3083" max="3083" width="5.125" style="2" customWidth="1"/>
    <col min="3084" max="3084" width="4.125" style="2" bestFit="1" customWidth="1"/>
    <col min="3085" max="3085" width="10.625" style="2" customWidth="1"/>
    <col min="3086" max="3086" width="15.625" style="2" customWidth="1"/>
    <col min="3087" max="3087" width="2.375" style="2" customWidth="1"/>
    <col min="3088" max="3088" width="4.5" style="2" bestFit="1" customWidth="1"/>
    <col min="3089" max="3089" width="3.375" style="2" bestFit="1" customWidth="1"/>
    <col min="3090" max="3090" width="26.625" style="2" customWidth="1"/>
    <col min="3091" max="3094" width="16.125" style="2" customWidth="1"/>
    <col min="3095" max="3097" width="0" style="2" hidden="1" customWidth="1"/>
    <col min="3098" max="3098" width="5.125" style="2" customWidth="1"/>
    <col min="3099" max="3099" width="4.125" style="2" bestFit="1" customWidth="1"/>
    <col min="3100" max="3100" width="10.625" style="2" customWidth="1"/>
    <col min="3101" max="3101" width="15.625" style="2" customWidth="1"/>
    <col min="3102" max="3328" width="9" style="2"/>
    <col min="3329" max="3329" width="4.5" style="2" bestFit="1" customWidth="1"/>
    <col min="3330" max="3330" width="3.375" style="2" bestFit="1" customWidth="1"/>
    <col min="3331" max="3331" width="26.625" style="2" customWidth="1"/>
    <col min="3332" max="3335" width="16.125" style="2" customWidth="1"/>
    <col min="3336" max="3338" width="0" style="2" hidden="1" customWidth="1"/>
    <col min="3339" max="3339" width="5.125" style="2" customWidth="1"/>
    <col min="3340" max="3340" width="4.125" style="2" bestFit="1" customWidth="1"/>
    <col min="3341" max="3341" width="10.625" style="2" customWidth="1"/>
    <col min="3342" max="3342" width="15.625" style="2" customWidth="1"/>
    <col min="3343" max="3343" width="2.375" style="2" customWidth="1"/>
    <col min="3344" max="3344" width="4.5" style="2" bestFit="1" customWidth="1"/>
    <col min="3345" max="3345" width="3.375" style="2" bestFit="1" customWidth="1"/>
    <col min="3346" max="3346" width="26.625" style="2" customWidth="1"/>
    <col min="3347" max="3350" width="16.125" style="2" customWidth="1"/>
    <col min="3351" max="3353" width="0" style="2" hidden="1" customWidth="1"/>
    <col min="3354" max="3354" width="5.125" style="2" customWidth="1"/>
    <col min="3355" max="3355" width="4.125" style="2" bestFit="1" customWidth="1"/>
    <col min="3356" max="3356" width="10.625" style="2" customWidth="1"/>
    <col min="3357" max="3357" width="15.625" style="2" customWidth="1"/>
    <col min="3358" max="3584" width="9" style="2"/>
    <col min="3585" max="3585" width="4.5" style="2" bestFit="1" customWidth="1"/>
    <col min="3586" max="3586" width="3.375" style="2" bestFit="1" customWidth="1"/>
    <col min="3587" max="3587" width="26.625" style="2" customWidth="1"/>
    <col min="3588" max="3591" width="16.125" style="2" customWidth="1"/>
    <col min="3592" max="3594" width="0" style="2" hidden="1" customWidth="1"/>
    <col min="3595" max="3595" width="5.125" style="2" customWidth="1"/>
    <col min="3596" max="3596" width="4.125" style="2" bestFit="1" customWidth="1"/>
    <col min="3597" max="3597" width="10.625" style="2" customWidth="1"/>
    <col min="3598" max="3598" width="15.625" style="2" customWidth="1"/>
    <col min="3599" max="3599" width="2.375" style="2" customWidth="1"/>
    <col min="3600" max="3600" width="4.5" style="2" bestFit="1" customWidth="1"/>
    <col min="3601" max="3601" width="3.375" style="2" bestFit="1" customWidth="1"/>
    <col min="3602" max="3602" width="26.625" style="2" customWidth="1"/>
    <col min="3603" max="3606" width="16.125" style="2" customWidth="1"/>
    <col min="3607" max="3609" width="0" style="2" hidden="1" customWidth="1"/>
    <col min="3610" max="3610" width="5.125" style="2" customWidth="1"/>
    <col min="3611" max="3611" width="4.125" style="2" bestFit="1" customWidth="1"/>
    <col min="3612" max="3612" width="10.625" style="2" customWidth="1"/>
    <col min="3613" max="3613" width="15.625" style="2" customWidth="1"/>
    <col min="3614" max="3840" width="9" style="2"/>
    <col min="3841" max="3841" width="4.5" style="2" bestFit="1" customWidth="1"/>
    <col min="3842" max="3842" width="3.375" style="2" bestFit="1" customWidth="1"/>
    <col min="3843" max="3843" width="26.625" style="2" customWidth="1"/>
    <col min="3844" max="3847" width="16.125" style="2" customWidth="1"/>
    <col min="3848" max="3850" width="0" style="2" hidden="1" customWidth="1"/>
    <col min="3851" max="3851" width="5.125" style="2" customWidth="1"/>
    <col min="3852" max="3852" width="4.125" style="2" bestFit="1" customWidth="1"/>
    <col min="3853" max="3853" width="10.625" style="2" customWidth="1"/>
    <col min="3854" max="3854" width="15.625" style="2" customWidth="1"/>
    <col min="3855" max="3855" width="2.375" style="2" customWidth="1"/>
    <col min="3856" max="3856" width="4.5" style="2" bestFit="1" customWidth="1"/>
    <col min="3857" max="3857" width="3.375" style="2" bestFit="1" customWidth="1"/>
    <col min="3858" max="3858" width="26.625" style="2" customWidth="1"/>
    <col min="3859" max="3862" width="16.125" style="2" customWidth="1"/>
    <col min="3863" max="3865" width="0" style="2" hidden="1" customWidth="1"/>
    <col min="3866" max="3866" width="5.125" style="2" customWidth="1"/>
    <col min="3867" max="3867" width="4.125" style="2" bestFit="1" customWidth="1"/>
    <col min="3868" max="3868" width="10.625" style="2" customWidth="1"/>
    <col min="3869" max="3869" width="15.625" style="2" customWidth="1"/>
    <col min="3870" max="4096" width="9" style="2"/>
    <col min="4097" max="4097" width="4.5" style="2" bestFit="1" customWidth="1"/>
    <col min="4098" max="4098" width="3.375" style="2" bestFit="1" customWidth="1"/>
    <col min="4099" max="4099" width="26.625" style="2" customWidth="1"/>
    <col min="4100" max="4103" width="16.125" style="2" customWidth="1"/>
    <col min="4104" max="4106" width="0" style="2" hidden="1" customWidth="1"/>
    <col min="4107" max="4107" width="5.125" style="2" customWidth="1"/>
    <col min="4108" max="4108" width="4.125" style="2" bestFit="1" customWidth="1"/>
    <col min="4109" max="4109" width="10.625" style="2" customWidth="1"/>
    <col min="4110" max="4110" width="15.625" style="2" customWidth="1"/>
    <col min="4111" max="4111" width="2.375" style="2" customWidth="1"/>
    <col min="4112" max="4112" width="4.5" style="2" bestFit="1" customWidth="1"/>
    <col min="4113" max="4113" width="3.375" style="2" bestFit="1" customWidth="1"/>
    <col min="4114" max="4114" width="26.625" style="2" customWidth="1"/>
    <col min="4115" max="4118" width="16.125" style="2" customWidth="1"/>
    <col min="4119" max="4121" width="0" style="2" hidden="1" customWidth="1"/>
    <col min="4122" max="4122" width="5.125" style="2" customWidth="1"/>
    <col min="4123" max="4123" width="4.125" style="2" bestFit="1" customWidth="1"/>
    <col min="4124" max="4124" width="10.625" style="2" customWidth="1"/>
    <col min="4125" max="4125" width="15.625" style="2" customWidth="1"/>
    <col min="4126" max="4352" width="9" style="2"/>
    <col min="4353" max="4353" width="4.5" style="2" bestFit="1" customWidth="1"/>
    <col min="4354" max="4354" width="3.375" style="2" bestFit="1" customWidth="1"/>
    <col min="4355" max="4355" width="26.625" style="2" customWidth="1"/>
    <col min="4356" max="4359" width="16.125" style="2" customWidth="1"/>
    <col min="4360" max="4362" width="0" style="2" hidden="1" customWidth="1"/>
    <col min="4363" max="4363" width="5.125" style="2" customWidth="1"/>
    <col min="4364" max="4364" width="4.125" style="2" bestFit="1" customWidth="1"/>
    <col min="4365" max="4365" width="10.625" style="2" customWidth="1"/>
    <col min="4366" max="4366" width="15.625" style="2" customWidth="1"/>
    <col min="4367" max="4367" width="2.375" style="2" customWidth="1"/>
    <col min="4368" max="4368" width="4.5" style="2" bestFit="1" customWidth="1"/>
    <col min="4369" max="4369" width="3.375" style="2" bestFit="1" customWidth="1"/>
    <col min="4370" max="4370" width="26.625" style="2" customWidth="1"/>
    <col min="4371" max="4374" width="16.125" style="2" customWidth="1"/>
    <col min="4375" max="4377" width="0" style="2" hidden="1" customWidth="1"/>
    <col min="4378" max="4378" width="5.125" style="2" customWidth="1"/>
    <col min="4379" max="4379" width="4.125" style="2" bestFit="1" customWidth="1"/>
    <col min="4380" max="4380" width="10.625" style="2" customWidth="1"/>
    <col min="4381" max="4381" width="15.625" style="2" customWidth="1"/>
    <col min="4382" max="4608" width="9" style="2"/>
    <col min="4609" max="4609" width="4.5" style="2" bestFit="1" customWidth="1"/>
    <col min="4610" max="4610" width="3.375" style="2" bestFit="1" customWidth="1"/>
    <col min="4611" max="4611" width="26.625" style="2" customWidth="1"/>
    <col min="4612" max="4615" width="16.125" style="2" customWidth="1"/>
    <col min="4616" max="4618" width="0" style="2" hidden="1" customWidth="1"/>
    <col min="4619" max="4619" width="5.125" style="2" customWidth="1"/>
    <col min="4620" max="4620" width="4.125" style="2" bestFit="1" customWidth="1"/>
    <col min="4621" max="4621" width="10.625" style="2" customWidth="1"/>
    <col min="4622" max="4622" width="15.625" style="2" customWidth="1"/>
    <col min="4623" max="4623" width="2.375" style="2" customWidth="1"/>
    <col min="4624" max="4624" width="4.5" style="2" bestFit="1" customWidth="1"/>
    <col min="4625" max="4625" width="3.375" style="2" bestFit="1" customWidth="1"/>
    <col min="4626" max="4626" width="26.625" style="2" customWidth="1"/>
    <col min="4627" max="4630" width="16.125" style="2" customWidth="1"/>
    <col min="4631" max="4633" width="0" style="2" hidden="1" customWidth="1"/>
    <col min="4634" max="4634" width="5.125" style="2" customWidth="1"/>
    <col min="4635" max="4635" width="4.125" style="2" bestFit="1" customWidth="1"/>
    <col min="4636" max="4636" width="10.625" style="2" customWidth="1"/>
    <col min="4637" max="4637" width="15.625" style="2" customWidth="1"/>
    <col min="4638" max="4864" width="9" style="2"/>
    <col min="4865" max="4865" width="4.5" style="2" bestFit="1" customWidth="1"/>
    <col min="4866" max="4866" width="3.375" style="2" bestFit="1" customWidth="1"/>
    <col min="4867" max="4867" width="26.625" style="2" customWidth="1"/>
    <col min="4868" max="4871" width="16.125" style="2" customWidth="1"/>
    <col min="4872" max="4874" width="0" style="2" hidden="1" customWidth="1"/>
    <col min="4875" max="4875" width="5.125" style="2" customWidth="1"/>
    <col min="4876" max="4876" width="4.125" style="2" bestFit="1" customWidth="1"/>
    <col min="4877" max="4877" width="10.625" style="2" customWidth="1"/>
    <col min="4878" max="4878" width="15.625" style="2" customWidth="1"/>
    <col min="4879" max="4879" width="2.375" style="2" customWidth="1"/>
    <col min="4880" max="4880" width="4.5" style="2" bestFit="1" customWidth="1"/>
    <col min="4881" max="4881" width="3.375" style="2" bestFit="1" customWidth="1"/>
    <col min="4882" max="4882" width="26.625" style="2" customWidth="1"/>
    <col min="4883" max="4886" width="16.125" style="2" customWidth="1"/>
    <col min="4887" max="4889" width="0" style="2" hidden="1" customWidth="1"/>
    <col min="4890" max="4890" width="5.125" style="2" customWidth="1"/>
    <col min="4891" max="4891" width="4.125" style="2" bestFit="1" customWidth="1"/>
    <col min="4892" max="4892" width="10.625" style="2" customWidth="1"/>
    <col min="4893" max="4893" width="15.625" style="2" customWidth="1"/>
    <col min="4894" max="5120" width="9" style="2"/>
    <col min="5121" max="5121" width="4.5" style="2" bestFit="1" customWidth="1"/>
    <col min="5122" max="5122" width="3.375" style="2" bestFit="1" customWidth="1"/>
    <col min="5123" max="5123" width="26.625" style="2" customWidth="1"/>
    <col min="5124" max="5127" width="16.125" style="2" customWidth="1"/>
    <col min="5128" max="5130" width="0" style="2" hidden="1" customWidth="1"/>
    <col min="5131" max="5131" width="5.125" style="2" customWidth="1"/>
    <col min="5132" max="5132" width="4.125" style="2" bestFit="1" customWidth="1"/>
    <col min="5133" max="5133" width="10.625" style="2" customWidth="1"/>
    <col min="5134" max="5134" width="15.625" style="2" customWidth="1"/>
    <col min="5135" max="5135" width="2.375" style="2" customWidth="1"/>
    <col min="5136" max="5136" width="4.5" style="2" bestFit="1" customWidth="1"/>
    <col min="5137" max="5137" width="3.375" style="2" bestFit="1" customWidth="1"/>
    <col min="5138" max="5138" width="26.625" style="2" customWidth="1"/>
    <col min="5139" max="5142" width="16.125" style="2" customWidth="1"/>
    <col min="5143" max="5145" width="0" style="2" hidden="1" customWidth="1"/>
    <col min="5146" max="5146" width="5.125" style="2" customWidth="1"/>
    <col min="5147" max="5147" width="4.125" style="2" bestFit="1" customWidth="1"/>
    <col min="5148" max="5148" width="10.625" style="2" customWidth="1"/>
    <col min="5149" max="5149" width="15.625" style="2" customWidth="1"/>
    <col min="5150" max="5376" width="9" style="2"/>
    <col min="5377" max="5377" width="4.5" style="2" bestFit="1" customWidth="1"/>
    <col min="5378" max="5378" width="3.375" style="2" bestFit="1" customWidth="1"/>
    <col min="5379" max="5379" width="26.625" style="2" customWidth="1"/>
    <col min="5380" max="5383" width="16.125" style="2" customWidth="1"/>
    <col min="5384" max="5386" width="0" style="2" hidden="1" customWidth="1"/>
    <col min="5387" max="5387" width="5.125" style="2" customWidth="1"/>
    <col min="5388" max="5388" width="4.125" style="2" bestFit="1" customWidth="1"/>
    <col min="5389" max="5389" width="10.625" style="2" customWidth="1"/>
    <col min="5390" max="5390" width="15.625" style="2" customWidth="1"/>
    <col min="5391" max="5391" width="2.375" style="2" customWidth="1"/>
    <col min="5392" max="5392" width="4.5" style="2" bestFit="1" customWidth="1"/>
    <col min="5393" max="5393" width="3.375" style="2" bestFit="1" customWidth="1"/>
    <col min="5394" max="5394" width="26.625" style="2" customWidth="1"/>
    <col min="5395" max="5398" width="16.125" style="2" customWidth="1"/>
    <col min="5399" max="5401" width="0" style="2" hidden="1" customWidth="1"/>
    <col min="5402" max="5402" width="5.125" style="2" customWidth="1"/>
    <col min="5403" max="5403" width="4.125" style="2" bestFit="1" customWidth="1"/>
    <col min="5404" max="5404" width="10.625" style="2" customWidth="1"/>
    <col min="5405" max="5405" width="15.625" style="2" customWidth="1"/>
    <col min="5406" max="5632" width="9" style="2"/>
    <col min="5633" max="5633" width="4.5" style="2" bestFit="1" customWidth="1"/>
    <col min="5634" max="5634" width="3.375" style="2" bestFit="1" customWidth="1"/>
    <col min="5635" max="5635" width="26.625" style="2" customWidth="1"/>
    <col min="5636" max="5639" width="16.125" style="2" customWidth="1"/>
    <col min="5640" max="5642" width="0" style="2" hidden="1" customWidth="1"/>
    <col min="5643" max="5643" width="5.125" style="2" customWidth="1"/>
    <col min="5644" max="5644" width="4.125" style="2" bestFit="1" customWidth="1"/>
    <col min="5645" max="5645" width="10.625" style="2" customWidth="1"/>
    <col min="5646" max="5646" width="15.625" style="2" customWidth="1"/>
    <col min="5647" max="5647" width="2.375" style="2" customWidth="1"/>
    <col min="5648" max="5648" width="4.5" style="2" bestFit="1" customWidth="1"/>
    <col min="5649" max="5649" width="3.375" style="2" bestFit="1" customWidth="1"/>
    <col min="5650" max="5650" width="26.625" style="2" customWidth="1"/>
    <col min="5651" max="5654" width="16.125" style="2" customWidth="1"/>
    <col min="5655" max="5657" width="0" style="2" hidden="1" customWidth="1"/>
    <col min="5658" max="5658" width="5.125" style="2" customWidth="1"/>
    <col min="5659" max="5659" width="4.125" style="2" bestFit="1" customWidth="1"/>
    <col min="5660" max="5660" width="10.625" style="2" customWidth="1"/>
    <col min="5661" max="5661" width="15.625" style="2" customWidth="1"/>
    <col min="5662" max="5888" width="9" style="2"/>
    <col min="5889" max="5889" width="4.5" style="2" bestFit="1" customWidth="1"/>
    <col min="5890" max="5890" width="3.375" style="2" bestFit="1" customWidth="1"/>
    <col min="5891" max="5891" width="26.625" style="2" customWidth="1"/>
    <col min="5892" max="5895" width="16.125" style="2" customWidth="1"/>
    <col min="5896" max="5898" width="0" style="2" hidden="1" customWidth="1"/>
    <col min="5899" max="5899" width="5.125" style="2" customWidth="1"/>
    <col min="5900" max="5900" width="4.125" style="2" bestFit="1" customWidth="1"/>
    <col min="5901" max="5901" width="10.625" style="2" customWidth="1"/>
    <col min="5902" max="5902" width="15.625" style="2" customWidth="1"/>
    <col min="5903" max="5903" width="2.375" style="2" customWidth="1"/>
    <col min="5904" max="5904" width="4.5" style="2" bestFit="1" customWidth="1"/>
    <col min="5905" max="5905" width="3.375" style="2" bestFit="1" customWidth="1"/>
    <col min="5906" max="5906" width="26.625" style="2" customWidth="1"/>
    <col min="5907" max="5910" width="16.125" style="2" customWidth="1"/>
    <col min="5911" max="5913" width="0" style="2" hidden="1" customWidth="1"/>
    <col min="5914" max="5914" width="5.125" style="2" customWidth="1"/>
    <col min="5915" max="5915" width="4.125" style="2" bestFit="1" customWidth="1"/>
    <col min="5916" max="5916" width="10.625" style="2" customWidth="1"/>
    <col min="5917" max="5917" width="15.625" style="2" customWidth="1"/>
    <col min="5918" max="6144" width="9" style="2"/>
    <col min="6145" max="6145" width="4.5" style="2" bestFit="1" customWidth="1"/>
    <col min="6146" max="6146" width="3.375" style="2" bestFit="1" customWidth="1"/>
    <col min="6147" max="6147" width="26.625" style="2" customWidth="1"/>
    <col min="6148" max="6151" width="16.125" style="2" customWidth="1"/>
    <col min="6152" max="6154" width="0" style="2" hidden="1" customWidth="1"/>
    <col min="6155" max="6155" width="5.125" style="2" customWidth="1"/>
    <col min="6156" max="6156" width="4.125" style="2" bestFit="1" customWidth="1"/>
    <col min="6157" max="6157" width="10.625" style="2" customWidth="1"/>
    <col min="6158" max="6158" width="15.625" style="2" customWidth="1"/>
    <col min="6159" max="6159" width="2.375" style="2" customWidth="1"/>
    <col min="6160" max="6160" width="4.5" style="2" bestFit="1" customWidth="1"/>
    <col min="6161" max="6161" width="3.375" style="2" bestFit="1" customWidth="1"/>
    <col min="6162" max="6162" width="26.625" style="2" customWidth="1"/>
    <col min="6163" max="6166" width="16.125" style="2" customWidth="1"/>
    <col min="6167" max="6169" width="0" style="2" hidden="1" customWidth="1"/>
    <col min="6170" max="6170" width="5.125" style="2" customWidth="1"/>
    <col min="6171" max="6171" width="4.125" style="2" bestFit="1" customWidth="1"/>
    <col min="6172" max="6172" width="10.625" style="2" customWidth="1"/>
    <col min="6173" max="6173" width="15.625" style="2" customWidth="1"/>
    <col min="6174" max="6400" width="9" style="2"/>
    <col min="6401" max="6401" width="4.5" style="2" bestFit="1" customWidth="1"/>
    <col min="6402" max="6402" width="3.375" style="2" bestFit="1" customWidth="1"/>
    <col min="6403" max="6403" width="26.625" style="2" customWidth="1"/>
    <col min="6404" max="6407" width="16.125" style="2" customWidth="1"/>
    <col min="6408" max="6410" width="0" style="2" hidden="1" customWidth="1"/>
    <col min="6411" max="6411" width="5.125" style="2" customWidth="1"/>
    <col min="6412" max="6412" width="4.125" style="2" bestFit="1" customWidth="1"/>
    <col min="6413" max="6413" width="10.625" style="2" customWidth="1"/>
    <col min="6414" max="6414" width="15.625" style="2" customWidth="1"/>
    <col min="6415" max="6415" width="2.375" style="2" customWidth="1"/>
    <col min="6416" max="6416" width="4.5" style="2" bestFit="1" customWidth="1"/>
    <col min="6417" max="6417" width="3.375" style="2" bestFit="1" customWidth="1"/>
    <col min="6418" max="6418" width="26.625" style="2" customWidth="1"/>
    <col min="6419" max="6422" width="16.125" style="2" customWidth="1"/>
    <col min="6423" max="6425" width="0" style="2" hidden="1" customWidth="1"/>
    <col min="6426" max="6426" width="5.125" style="2" customWidth="1"/>
    <col min="6427" max="6427" width="4.125" style="2" bestFit="1" customWidth="1"/>
    <col min="6428" max="6428" width="10.625" style="2" customWidth="1"/>
    <col min="6429" max="6429" width="15.625" style="2" customWidth="1"/>
    <col min="6430" max="6656" width="9" style="2"/>
    <col min="6657" max="6657" width="4.5" style="2" bestFit="1" customWidth="1"/>
    <col min="6658" max="6658" width="3.375" style="2" bestFit="1" customWidth="1"/>
    <col min="6659" max="6659" width="26.625" style="2" customWidth="1"/>
    <col min="6660" max="6663" width="16.125" style="2" customWidth="1"/>
    <col min="6664" max="6666" width="0" style="2" hidden="1" customWidth="1"/>
    <col min="6667" max="6667" width="5.125" style="2" customWidth="1"/>
    <col min="6668" max="6668" width="4.125" style="2" bestFit="1" customWidth="1"/>
    <col min="6669" max="6669" width="10.625" style="2" customWidth="1"/>
    <col min="6670" max="6670" width="15.625" style="2" customWidth="1"/>
    <col min="6671" max="6671" width="2.375" style="2" customWidth="1"/>
    <col min="6672" max="6672" width="4.5" style="2" bestFit="1" customWidth="1"/>
    <col min="6673" max="6673" width="3.375" style="2" bestFit="1" customWidth="1"/>
    <col min="6674" max="6674" width="26.625" style="2" customWidth="1"/>
    <col min="6675" max="6678" width="16.125" style="2" customWidth="1"/>
    <col min="6679" max="6681" width="0" style="2" hidden="1" customWidth="1"/>
    <col min="6682" max="6682" width="5.125" style="2" customWidth="1"/>
    <col min="6683" max="6683" width="4.125" style="2" bestFit="1" customWidth="1"/>
    <col min="6684" max="6684" width="10.625" style="2" customWidth="1"/>
    <col min="6685" max="6685" width="15.625" style="2" customWidth="1"/>
    <col min="6686" max="6912" width="9" style="2"/>
    <col min="6913" max="6913" width="4.5" style="2" bestFit="1" customWidth="1"/>
    <col min="6914" max="6914" width="3.375" style="2" bestFit="1" customWidth="1"/>
    <col min="6915" max="6915" width="26.625" style="2" customWidth="1"/>
    <col min="6916" max="6919" width="16.125" style="2" customWidth="1"/>
    <col min="6920" max="6922" width="0" style="2" hidden="1" customWidth="1"/>
    <col min="6923" max="6923" width="5.125" style="2" customWidth="1"/>
    <col min="6924" max="6924" width="4.125" style="2" bestFit="1" customWidth="1"/>
    <col min="6925" max="6925" width="10.625" style="2" customWidth="1"/>
    <col min="6926" max="6926" width="15.625" style="2" customWidth="1"/>
    <col min="6927" max="6927" width="2.375" style="2" customWidth="1"/>
    <col min="6928" max="6928" width="4.5" style="2" bestFit="1" customWidth="1"/>
    <col min="6929" max="6929" width="3.375" style="2" bestFit="1" customWidth="1"/>
    <col min="6930" max="6930" width="26.625" style="2" customWidth="1"/>
    <col min="6931" max="6934" width="16.125" style="2" customWidth="1"/>
    <col min="6935" max="6937" width="0" style="2" hidden="1" customWidth="1"/>
    <col min="6938" max="6938" width="5.125" style="2" customWidth="1"/>
    <col min="6939" max="6939" width="4.125" style="2" bestFit="1" customWidth="1"/>
    <col min="6940" max="6940" width="10.625" style="2" customWidth="1"/>
    <col min="6941" max="6941" width="15.625" style="2" customWidth="1"/>
    <col min="6942" max="7168" width="9" style="2"/>
    <col min="7169" max="7169" width="4.5" style="2" bestFit="1" customWidth="1"/>
    <col min="7170" max="7170" width="3.375" style="2" bestFit="1" customWidth="1"/>
    <col min="7171" max="7171" width="26.625" style="2" customWidth="1"/>
    <col min="7172" max="7175" width="16.125" style="2" customWidth="1"/>
    <col min="7176" max="7178" width="0" style="2" hidden="1" customWidth="1"/>
    <col min="7179" max="7179" width="5.125" style="2" customWidth="1"/>
    <col min="7180" max="7180" width="4.125" style="2" bestFit="1" customWidth="1"/>
    <col min="7181" max="7181" width="10.625" style="2" customWidth="1"/>
    <col min="7182" max="7182" width="15.625" style="2" customWidth="1"/>
    <col min="7183" max="7183" width="2.375" style="2" customWidth="1"/>
    <col min="7184" max="7184" width="4.5" style="2" bestFit="1" customWidth="1"/>
    <col min="7185" max="7185" width="3.375" style="2" bestFit="1" customWidth="1"/>
    <col min="7186" max="7186" width="26.625" style="2" customWidth="1"/>
    <col min="7187" max="7190" width="16.125" style="2" customWidth="1"/>
    <col min="7191" max="7193" width="0" style="2" hidden="1" customWidth="1"/>
    <col min="7194" max="7194" width="5.125" style="2" customWidth="1"/>
    <col min="7195" max="7195" width="4.125" style="2" bestFit="1" customWidth="1"/>
    <col min="7196" max="7196" width="10.625" style="2" customWidth="1"/>
    <col min="7197" max="7197" width="15.625" style="2" customWidth="1"/>
    <col min="7198" max="7424" width="9" style="2"/>
    <col min="7425" max="7425" width="4.5" style="2" bestFit="1" customWidth="1"/>
    <col min="7426" max="7426" width="3.375" style="2" bestFit="1" customWidth="1"/>
    <col min="7427" max="7427" width="26.625" style="2" customWidth="1"/>
    <col min="7428" max="7431" width="16.125" style="2" customWidth="1"/>
    <col min="7432" max="7434" width="0" style="2" hidden="1" customWidth="1"/>
    <col min="7435" max="7435" width="5.125" style="2" customWidth="1"/>
    <col min="7436" max="7436" width="4.125" style="2" bestFit="1" customWidth="1"/>
    <col min="7437" max="7437" width="10.625" style="2" customWidth="1"/>
    <col min="7438" max="7438" width="15.625" style="2" customWidth="1"/>
    <col min="7439" max="7439" width="2.375" style="2" customWidth="1"/>
    <col min="7440" max="7440" width="4.5" style="2" bestFit="1" customWidth="1"/>
    <col min="7441" max="7441" width="3.375" style="2" bestFit="1" customWidth="1"/>
    <col min="7442" max="7442" width="26.625" style="2" customWidth="1"/>
    <col min="7443" max="7446" width="16.125" style="2" customWidth="1"/>
    <col min="7447" max="7449" width="0" style="2" hidden="1" customWidth="1"/>
    <col min="7450" max="7450" width="5.125" style="2" customWidth="1"/>
    <col min="7451" max="7451" width="4.125" style="2" bestFit="1" customWidth="1"/>
    <col min="7452" max="7452" width="10.625" style="2" customWidth="1"/>
    <col min="7453" max="7453" width="15.625" style="2" customWidth="1"/>
    <col min="7454" max="7680" width="9" style="2"/>
    <col min="7681" max="7681" width="4.5" style="2" bestFit="1" customWidth="1"/>
    <col min="7682" max="7682" width="3.375" style="2" bestFit="1" customWidth="1"/>
    <col min="7683" max="7683" width="26.625" style="2" customWidth="1"/>
    <col min="7684" max="7687" width="16.125" style="2" customWidth="1"/>
    <col min="7688" max="7690" width="0" style="2" hidden="1" customWidth="1"/>
    <col min="7691" max="7691" width="5.125" style="2" customWidth="1"/>
    <col min="7692" max="7692" width="4.125" style="2" bestFit="1" customWidth="1"/>
    <col min="7693" max="7693" width="10.625" style="2" customWidth="1"/>
    <col min="7694" max="7694" width="15.625" style="2" customWidth="1"/>
    <col min="7695" max="7695" width="2.375" style="2" customWidth="1"/>
    <col min="7696" max="7696" width="4.5" style="2" bestFit="1" customWidth="1"/>
    <col min="7697" max="7697" width="3.375" style="2" bestFit="1" customWidth="1"/>
    <col min="7698" max="7698" width="26.625" style="2" customWidth="1"/>
    <col min="7699" max="7702" width="16.125" style="2" customWidth="1"/>
    <col min="7703" max="7705" width="0" style="2" hidden="1" customWidth="1"/>
    <col min="7706" max="7706" width="5.125" style="2" customWidth="1"/>
    <col min="7707" max="7707" width="4.125" style="2" bestFit="1" customWidth="1"/>
    <col min="7708" max="7708" width="10.625" style="2" customWidth="1"/>
    <col min="7709" max="7709" width="15.625" style="2" customWidth="1"/>
    <col min="7710" max="7936" width="9" style="2"/>
    <col min="7937" max="7937" width="4.5" style="2" bestFit="1" customWidth="1"/>
    <col min="7938" max="7938" width="3.375" style="2" bestFit="1" customWidth="1"/>
    <col min="7939" max="7939" width="26.625" style="2" customWidth="1"/>
    <col min="7940" max="7943" width="16.125" style="2" customWidth="1"/>
    <col min="7944" max="7946" width="0" style="2" hidden="1" customWidth="1"/>
    <col min="7947" max="7947" width="5.125" style="2" customWidth="1"/>
    <col min="7948" max="7948" width="4.125" style="2" bestFit="1" customWidth="1"/>
    <col min="7949" max="7949" width="10.625" style="2" customWidth="1"/>
    <col min="7950" max="7950" width="15.625" style="2" customWidth="1"/>
    <col min="7951" max="7951" width="2.375" style="2" customWidth="1"/>
    <col min="7952" max="7952" width="4.5" style="2" bestFit="1" customWidth="1"/>
    <col min="7953" max="7953" width="3.375" style="2" bestFit="1" customWidth="1"/>
    <col min="7954" max="7954" width="26.625" style="2" customWidth="1"/>
    <col min="7955" max="7958" width="16.125" style="2" customWidth="1"/>
    <col min="7959" max="7961" width="0" style="2" hidden="1" customWidth="1"/>
    <col min="7962" max="7962" width="5.125" style="2" customWidth="1"/>
    <col min="7963" max="7963" width="4.125" style="2" bestFit="1" customWidth="1"/>
    <col min="7964" max="7964" width="10.625" style="2" customWidth="1"/>
    <col min="7965" max="7965" width="15.625" style="2" customWidth="1"/>
    <col min="7966" max="8192" width="9" style="2"/>
    <col min="8193" max="8193" width="4.5" style="2" bestFit="1" customWidth="1"/>
    <col min="8194" max="8194" width="3.375" style="2" bestFit="1" customWidth="1"/>
    <col min="8195" max="8195" width="26.625" style="2" customWidth="1"/>
    <col min="8196" max="8199" width="16.125" style="2" customWidth="1"/>
    <col min="8200" max="8202" width="0" style="2" hidden="1" customWidth="1"/>
    <col min="8203" max="8203" width="5.125" style="2" customWidth="1"/>
    <col min="8204" max="8204" width="4.125" style="2" bestFit="1" customWidth="1"/>
    <col min="8205" max="8205" width="10.625" style="2" customWidth="1"/>
    <col min="8206" max="8206" width="15.625" style="2" customWidth="1"/>
    <col min="8207" max="8207" width="2.375" style="2" customWidth="1"/>
    <col min="8208" max="8208" width="4.5" style="2" bestFit="1" customWidth="1"/>
    <col min="8209" max="8209" width="3.375" style="2" bestFit="1" customWidth="1"/>
    <col min="8210" max="8210" width="26.625" style="2" customWidth="1"/>
    <col min="8211" max="8214" width="16.125" style="2" customWidth="1"/>
    <col min="8215" max="8217" width="0" style="2" hidden="1" customWidth="1"/>
    <col min="8218" max="8218" width="5.125" style="2" customWidth="1"/>
    <col min="8219" max="8219" width="4.125" style="2" bestFit="1" customWidth="1"/>
    <col min="8220" max="8220" width="10.625" style="2" customWidth="1"/>
    <col min="8221" max="8221" width="15.625" style="2" customWidth="1"/>
    <col min="8222" max="8448" width="9" style="2"/>
    <col min="8449" max="8449" width="4.5" style="2" bestFit="1" customWidth="1"/>
    <col min="8450" max="8450" width="3.375" style="2" bestFit="1" customWidth="1"/>
    <col min="8451" max="8451" width="26.625" style="2" customWidth="1"/>
    <col min="8452" max="8455" width="16.125" style="2" customWidth="1"/>
    <col min="8456" max="8458" width="0" style="2" hidden="1" customWidth="1"/>
    <col min="8459" max="8459" width="5.125" style="2" customWidth="1"/>
    <col min="8460" max="8460" width="4.125" style="2" bestFit="1" customWidth="1"/>
    <col min="8461" max="8461" width="10.625" style="2" customWidth="1"/>
    <col min="8462" max="8462" width="15.625" style="2" customWidth="1"/>
    <col min="8463" max="8463" width="2.375" style="2" customWidth="1"/>
    <col min="8464" max="8464" width="4.5" style="2" bestFit="1" customWidth="1"/>
    <col min="8465" max="8465" width="3.375" style="2" bestFit="1" customWidth="1"/>
    <col min="8466" max="8466" width="26.625" style="2" customWidth="1"/>
    <col min="8467" max="8470" width="16.125" style="2" customWidth="1"/>
    <col min="8471" max="8473" width="0" style="2" hidden="1" customWidth="1"/>
    <col min="8474" max="8474" width="5.125" style="2" customWidth="1"/>
    <col min="8475" max="8475" width="4.125" style="2" bestFit="1" customWidth="1"/>
    <col min="8476" max="8476" width="10.625" style="2" customWidth="1"/>
    <col min="8477" max="8477" width="15.625" style="2" customWidth="1"/>
    <col min="8478" max="8704" width="9" style="2"/>
    <col min="8705" max="8705" width="4.5" style="2" bestFit="1" customWidth="1"/>
    <col min="8706" max="8706" width="3.375" style="2" bestFit="1" customWidth="1"/>
    <col min="8707" max="8707" width="26.625" style="2" customWidth="1"/>
    <col min="8708" max="8711" width="16.125" style="2" customWidth="1"/>
    <col min="8712" max="8714" width="0" style="2" hidden="1" customWidth="1"/>
    <col min="8715" max="8715" width="5.125" style="2" customWidth="1"/>
    <col min="8716" max="8716" width="4.125" style="2" bestFit="1" customWidth="1"/>
    <col min="8717" max="8717" width="10.625" style="2" customWidth="1"/>
    <col min="8718" max="8718" width="15.625" style="2" customWidth="1"/>
    <col min="8719" max="8719" width="2.375" style="2" customWidth="1"/>
    <col min="8720" max="8720" width="4.5" style="2" bestFit="1" customWidth="1"/>
    <col min="8721" max="8721" width="3.375" style="2" bestFit="1" customWidth="1"/>
    <col min="8722" max="8722" width="26.625" style="2" customWidth="1"/>
    <col min="8723" max="8726" width="16.125" style="2" customWidth="1"/>
    <col min="8727" max="8729" width="0" style="2" hidden="1" customWidth="1"/>
    <col min="8730" max="8730" width="5.125" style="2" customWidth="1"/>
    <col min="8731" max="8731" width="4.125" style="2" bestFit="1" customWidth="1"/>
    <col min="8732" max="8732" width="10.625" style="2" customWidth="1"/>
    <col min="8733" max="8733" width="15.625" style="2" customWidth="1"/>
    <col min="8734" max="8960" width="9" style="2"/>
    <col min="8961" max="8961" width="4.5" style="2" bestFit="1" customWidth="1"/>
    <col min="8962" max="8962" width="3.375" style="2" bestFit="1" customWidth="1"/>
    <col min="8963" max="8963" width="26.625" style="2" customWidth="1"/>
    <col min="8964" max="8967" width="16.125" style="2" customWidth="1"/>
    <col min="8968" max="8970" width="0" style="2" hidden="1" customWidth="1"/>
    <col min="8971" max="8971" width="5.125" style="2" customWidth="1"/>
    <col min="8972" max="8972" width="4.125" style="2" bestFit="1" customWidth="1"/>
    <col min="8973" max="8973" width="10.625" style="2" customWidth="1"/>
    <col min="8974" max="8974" width="15.625" style="2" customWidth="1"/>
    <col min="8975" max="8975" width="2.375" style="2" customWidth="1"/>
    <col min="8976" max="8976" width="4.5" style="2" bestFit="1" customWidth="1"/>
    <col min="8977" max="8977" width="3.375" style="2" bestFit="1" customWidth="1"/>
    <col min="8978" max="8978" width="26.625" style="2" customWidth="1"/>
    <col min="8979" max="8982" width="16.125" style="2" customWidth="1"/>
    <col min="8983" max="8985" width="0" style="2" hidden="1" customWidth="1"/>
    <col min="8986" max="8986" width="5.125" style="2" customWidth="1"/>
    <col min="8987" max="8987" width="4.125" style="2" bestFit="1" customWidth="1"/>
    <col min="8988" max="8988" width="10.625" style="2" customWidth="1"/>
    <col min="8989" max="8989" width="15.625" style="2" customWidth="1"/>
    <col min="8990" max="9216" width="9" style="2"/>
    <col min="9217" max="9217" width="4.5" style="2" bestFit="1" customWidth="1"/>
    <col min="9218" max="9218" width="3.375" style="2" bestFit="1" customWidth="1"/>
    <col min="9219" max="9219" width="26.625" style="2" customWidth="1"/>
    <col min="9220" max="9223" width="16.125" style="2" customWidth="1"/>
    <col min="9224" max="9226" width="0" style="2" hidden="1" customWidth="1"/>
    <col min="9227" max="9227" width="5.125" style="2" customWidth="1"/>
    <col min="9228" max="9228" width="4.125" style="2" bestFit="1" customWidth="1"/>
    <col min="9229" max="9229" width="10.625" style="2" customWidth="1"/>
    <col min="9230" max="9230" width="15.625" style="2" customWidth="1"/>
    <col min="9231" max="9231" width="2.375" style="2" customWidth="1"/>
    <col min="9232" max="9232" width="4.5" style="2" bestFit="1" customWidth="1"/>
    <col min="9233" max="9233" width="3.375" style="2" bestFit="1" customWidth="1"/>
    <col min="9234" max="9234" width="26.625" style="2" customWidth="1"/>
    <col min="9235" max="9238" width="16.125" style="2" customWidth="1"/>
    <col min="9239" max="9241" width="0" style="2" hidden="1" customWidth="1"/>
    <col min="9242" max="9242" width="5.125" style="2" customWidth="1"/>
    <col min="9243" max="9243" width="4.125" style="2" bestFit="1" customWidth="1"/>
    <col min="9244" max="9244" width="10.625" style="2" customWidth="1"/>
    <col min="9245" max="9245" width="15.625" style="2" customWidth="1"/>
    <col min="9246" max="9472" width="9" style="2"/>
    <col min="9473" max="9473" width="4.5" style="2" bestFit="1" customWidth="1"/>
    <col min="9474" max="9474" width="3.375" style="2" bestFit="1" customWidth="1"/>
    <col min="9475" max="9475" width="26.625" style="2" customWidth="1"/>
    <col min="9476" max="9479" width="16.125" style="2" customWidth="1"/>
    <col min="9480" max="9482" width="0" style="2" hidden="1" customWidth="1"/>
    <col min="9483" max="9483" width="5.125" style="2" customWidth="1"/>
    <col min="9484" max="9484" width="4.125" style="2" bestFit="1" customWidth="1"/>
    <col min="9485" max="9485" width="10.625" style="2" customWidth="1"/>
    <col min="9486" max="9486" width="15.625" style="2" customWidth="1"/>
    <col min="9487" max="9487" width="2.375" style="2" customWidth="1"/>
    <col min="9488" max="9488" width="4.5" style="2" bestFit="1" customWidth="1"/>
    <col min="9489" max="9489" width="3.375" style="2" bestFit="1" customWidth="1"/>
    <col min="9490" max="9490" width="26.625" style="2" customWidth="1"/>
    <col min="9491" max="9494" width="16.125" style="2" customWidth="1"/>
    <col min="9495" max="9497" width="0" style="2" hidden="1" customWidth="1"/>
    <col min="9498" max="9498" width="5.125" style="2" customWidth="1"/>
    <col min="9499" max="9499" width="4.125" style="2" bestFit="1" customWidth="1"/>
    <col min="9500" max="9500" width="10.625" style="2" customWidth="1"/>
    <col min="9501" max="9501" width="15.625" style="2" customWidth="1"/>
    <col min="9502" max="9728" width="9" style="2"/>
    <col min="9729" max="9729" width="4.5" style="2" bestFit="1" customWidth="1"/>
    <col min="9730" max="9730" width="3.375" style="2" bestFit="1" customWidth="1"/>
    <col min="9731" max="9731" width="26.625" style="2" customWidth="1"/>
    <col min="9732" max="9735" width="16.125" style="2" customWidth="1"/>
    <col min="9736" max="9738" width="0" style="2" hidden="1" customWidth="1"/>
    <col min="9739" max="9739" width="5.125" style="2" customWidth="1"/>
    <col min="9740" max="9740" width="4.125" style="2" bestFit="1" customWidth="1"/>
    <col min="9741" max="9741" width="10.625" style="2" customWidth="1"/>
    <col min="9742" max="9742" width="15.625" style="2" customWidth="1"/>
    <col min="9743" max="9743" width="2.375" style="2" customWidth="1"/>
    <col min="9744" max="9744" width="4.5" style="2" bestFit="1" customWidth="1"/>
    <col min="9745" max="9745" width="3.375" style="2" bestFit="1" customWidth="1"/>
    <col min="9746" max="9746" width="26.625" style="2" customWidth="1"/>
    <col min="9747" max="9750" width="16.125" style="2" customWidth="1"/>
    <col min="9751" max="9753" width="0" style="2" hidden="1" customWidth="1"/>
    <col min="9754" max="9754" width="5.125" style="2" customWidth="1"/>
    <col min="9755" max="9755" width="4.125" style="2" bestFit="1" customWidth="1"/>
    <col min="9756" max="9756" width="10.625" style="2" customWidth="1"/>
    <col min="9757" max="9757" width="15.625" style="2" customWidth="1"/>
    <col min="9758" max="9984" width="9" style="2"/>
    <col min="9985" max="9985" width="4.5" style="2" bestFit="1" customWidth="1"/>
    <col min="9986" max="9986" width="3.375" style="2" bestFit="1" customWidth="1"/>
    <col min="9987" max="9987" width="26.625" style="2" customWidth="1"/>
    <col min="9988" max="9991" width="16.125" style="2" customWidth="1"/>
    <col min="9992" max="9994" width="0" style="2" hidden="1" customWidth="1"/>
    <col min="9995" max="9995" width="5.125" style="2" customWidth="1"/>
    <col min="9996" max="9996" width="4.125" style="2" bestFit="1" customWidth="1"/>
    <col min="9997" max="9997" width="10.625" style="2" customWidth="1"/>
    <col min="9998" max="9998" width="15.625" style="2" customWidth="1"/>
    <col min="9999" max="9999" width="2.375" style="2" customWidth="1"/>
    <col min="10000" max="10000" width="4.5" style="2" bestFit="1" customWidth="1"/>
    <col min="10001" max="10001" width="3.375" style="2" bestFit="1" customWidth="1"/>
    <col min="10002" max="10002" width="26.625" style="2" customWidth="1"/>
    <col min="10003" max="10006" width="16.125" style="2" customWidth="1"/>
    <col min="10007" max="10009" width="0" style="2" hidden="1" customWidth="1"/>
    <col min="10010" max="10010" width="5.125" style="2" customWidth="1"/>
    <col min="10011" max="10011" width="4.125" style="2" bestFit="1" customWidth="1"/>
    <col min="10012" max="10012" width="10.625" style="2" customWidth="1"/>
    <col min="10013" max="10013" width="15.625" style="2" customWidth="1"/>
    <col min="10014" max="10240" width="9" style="2"/>
    <col min="10241" max="10241" width="4.5" style="2" bestFit="1" customWidth="1"/>
    <col min="10242" max="10242" width="3.375" style="2" bestFit="1" customWidth="1"/>
    <col min="10243" max="10243" width="26.625" style="2" customWidth="1"/>
    <col min="10244" max="10247" width="16.125" style="2" customWidth="1"/>
    <col min="10248" max="10250" width="0" style="2" hidden="1" customWidth="1"/>
    <col min="10251" max="10251" width="5.125" style="2" customWidth="1"/>
    <col min="10252" max="10252" width="4.125" style="2" bestFit="1" customWidth="1"/>
    <col min="10253" max="10253" width="10.625" style="2" customWidth="1"/>
    <col min="10254" max="10254" width="15.625" style="2" customWidth="1"/>
    <col min="10255" max="10255" width="2.375" style="2" customWidth="1"/>
    <col min="10256" max="10256" width="4.5" style="2" bestFit="1" customWidth="1"/>
    <col min="10257" max="10257" width="3.375" style="2" bestFit="1" customWidth="1"/>
    <col min="10258" max="10258" width="26.625" style="2" customWidth="1"/>
    <col min="10259" max="10262" width="16.125" style="2" customWidth="1"/>
    <col min="10263" max="10265" width="0" style="2" hidden="1" customWidth="1"/>
    <col min="10266" max="10266" width="5.125" style="2" customWidth="1"/>
    <col min="10267" max="10267" width="4.125" style="2" bestFit="1" customWidth="1"/>
    <col min="10268" max="10268" width="10.625" style="2" customWidth="1"/>
    <col min="10269" max="10269" width="15.625" style="2" customWidth="1"/>
    <col min="10270" max="10496" width="9" style="2"/>
    <col min="10497" max="10497" width="4.5" style="2" bestFit="1" customWidth="1"/>
    <col min="10498" max="10498" width="3.375" style="2" bestFit="1" customWidth="1"/>
    <col min="10499" max="10499" width="26.625" style="2" customWidth="1"/>
    <col min="10500" max="10503" width="16.125" style="2" customWidth="1"/>
    <col min="10504" max="10506" width="0" style="2" hidden="1" customWidth="1"/>
    <col min="10507" max="10507" width="5.125" style="2" customWidth="1"/>
    <col min="10508" max="10508" width="4.125" style="2" bestFit="1" customWidth="1"/>
    <col min="10509" max="10509" width="10.625" style="2" customWidth="1"/>
    <col min="10510" max="10510" width="15.625" style="2" customWidth="1"/>
    <col min="10511" max="10511" width="2.375" style="2" customWidth="1"/>
    <col min="10512" max="10512" width="4.5" style="2" bestFit="1" customWidth="1"/>
    <col min="10513" max="10513" width="3.375" style="2" bestFit="1" customWidth="1"/>
    <col min="10514" max="10514" width="26.625" style="2" customWidth="1"/>
    <col min="10515" max="10518" width="16.125" style="2" customWidth="1"/>
    <col min="10519" max="10521" width="0" style="2" hidden="1" customWidth="1"/>
    <col min="10522" max="10522" width="5.125" style="2" customWidth="1"/>
    <col min="10523" max="10523" width="4.125" style="2" bestFit="1" customWidth="1"/>
    <col min="10524" max="10524" width="10.625" style="2" customWidth="1"/>
    <col min="10525" max="10525" width="15.625" style="2" customWidth="1"/>
    <col min="10526" max="10752" width="9" style="2"/>
    <col min="10753" max="10753" width="4.5" style="2" bestFit="1" customWidth="1"/>
    <col min="10754" max="10754" width="3.375" style="2" bestFit="1" customWidth="1"/>
    <col min="10755" max="10755" width="26.625" style="2" customWidth="1"/>
    <col min="10756" max="10759" width="16.125" style="2" customWidth="1"/>
    <col min="10760" max="10762" width="0" style="2" hidden="1" customWidth="1"/>
    <col min="10763" max="10763" width="5.125" style="2" customWidth="1"/>
    <col min="10764" max="10764" width="4.125" style="2" bestFit="1" customWidth="1"/>
    <col min="10765" max="10765" width="10.625" style="2" customWidth="1"/>
    <col min="10766" max="10766" width="15.625" style="2" customWidth="1"/>
    <col min="10767" max="10767" width="2.375" style="2" customWidth="1"/>
    <col min="10768" max="10768" width="4.5" style="2" bestFit="1" customWidth="1"/>
    <col min="10769" max="10769" width="3.375" style="2" bestFit="1" customWidth="1"/>
    <col min="10770" max="10770" width="26.625" style="2" customWidth="1"/>
    <col min="10771" max="10774" width="16.125" style="2" customWidth="1"/>
    <col min="10775" max="10777" width="0" style="2" hidden="1" customWidth="1"/>
    <col min="10778" max="10778" width="5.125" style="2" customWidth="1"/>
    <col min="10779" max="10779" width="4.125" style="2" bestFit="1" customWidth="1"/>
    <col min="10780" max="10780" width="10.625" style="2" customWidth="1"/>
    <col min="10781" max="10781" width="15.625" style="2" customWidth="1"/>
    <col min="10782" max="11008" width="9" style="2"/>
    <col min="11009" max="11009" width="4.5" style="2" bestFit="1" customWidth="1"/>
    <col min="11010" max="11010" width="3.375" style="2" bestFit="1" customWidth="1"/>
    <col min="11011" max="11011" width="26.625" style="2" customWidth="1"/>
    <col min="11012" max="11015" width="16.125" style="2" customWidth="1"/>
    <col min="11016" max="11018" width="0" style="2" hidden="1" customWidth="1"/>
    <col min="11019" max="11019" width="5.125" style="2" customWidth="1"/>
    <col min="11020" max="11020" width="4.125" style="2" bestFit="1" customWidth="1"/>
    <col min="11021" max="11021" width="10.625" style="2" customWidth="1"/>
    <col min="11022" max="11022" width="15.625" style="2" customWidth="1"/>
    <col min="11023" max="11023" width="2.375" style="2" customWidth="1"/>
    <col min="11024" max="11024" width="4.5" style="2" bestFit="1" customWidth="1"/>
    <col min="11025" max="11025" width="3.375" style="2" bestFit="1" customWidth="1"/>
    <col min="11026" max="11026" width="26.625" style="2" customWidth="1"/>
    <col min="11027" max="11030" width="16.125" style="2" customWidth="1"/>
    <col min="11031" max="11033" width="0" style="2" hidden="1" customWidth="1"/>
    <col min="11034" max="11034" width="5.125" style="2" customWidth="1"/>
    <col min="11035" max="11035" width="4.125" style="2" bestFit="1" customWidth="1"/>
    <col min="11036" max="11036" width="10.625" style="2" customWidth="1"/>
    <col min="11037" max="11037" width="15.625" style="2" customWidth="1"/>
    <col min="11038" max="11264" width="9" style="2"/>
    <col min="11265" max="11265" width="4.5" style="2" bestFit="1" customWidth="1"/>
    <col min="11266" max="11266" width="3.375" style="2" bestFit="1" customWidth="1"/>
    <col min="11267" max="11267" width="26.625" style="2" customWidth="1"/>
    <col min="11268" max="11271" width="16.125" style="2" customWidth="1"/>
    <col min="11272" max="11274" width="0" style="2" hidden="1" customWidth="1"/>
    <col min="11275" max="11275" width="5.125" style="2" customWidth="1"/>
    <col min="11276" max="11276" width="4.125" style="2" bestFit="1" customWidth="1"/>
    <col min="11277" max="11277" width="10.625" style="2" customWidth="1"/>
    <col min="11278" max="11278" width="15.625" style="2" customWidth="1"/>
    <col min="11279" max="11279" width="2.375" style="2" customWidth="1"/>
    <col min="11280" max="11280" width="4.5" style="2" bestFit="1" customWidth="1"/>
    <col min="11281" max="11281" width="3.375" style="2" bestFit="1" customWidth="1"/>
    <col min="11282" max="11282" width="26.625" style="2" customWidth="1"/>
    <col min="11283" max="11286" width="16.125" style="2" customWidth="1"/>
    <col min="11287" max="11289" width="0" style="2" hidden="1" customWidth="1"/>
    <col min="11290" max="11290" width="5.125" style="2" customWidth="1"/>
    <col min="11291" max="11291" width="4.125" style="2" bestFit="1" customWidth="1"/>
    <col min="11292" max="11292" width="10.625" style="2" customWidth="1"/>
    <col min="11293" max="11293" width="15.625" style="2" customWidth="1"/>
    <col min="11294" max="11520" width="9" style="2"/>
    <col min="11521" max="11521" width="4.5" style="2" bestFit="1" customWidth="1"/>
    <col min="11522" max="11522" width="3.375" style="2" bestFit="1" customWidth="1"/>
    <col min="11523" max="11523" width="26.625" style="2" customWidth="1"/>
    <col min="11524" max="11527" width="16.125" style="2" customWidth="1"/>
    <col min="11528" max="11530" width="0" style="2" hidden="1" customWidth="1"/>
    <col min="11531" max="11531" width="5.125" style="2" customWidth="1"/>
    <col min="11532" max="11532" width="4.125" style="2" bestFit="1" customWidth="1"/>
    <col min="11533" max="11533" width="10.625" style="2" customWidth="1"/>
    <col min="11534" max="11534" width="15.625" style="2" customWidth="1"/>
    <col min="11535" max="11535" width="2.375" style="2" customWidth="1"/>
    <col min="11536" max="11536" width="4.5" style="2" bestFit="1" customWidth="1"/>
    <col min="11537" max="11537" width="3.375" style="2" bestFit="1" customWidth="1"/>
    <col min="11538" max="11538" width="26.625" style="2" customWidth="1"/>
    <col min="11539" max="11542" width="16.125" style="2" customWidth="1"/>
    <col min="11543" max="11545" width="0" style="2" hidden="1" customWidth="1"/>
    <col min="11546" max="11546" width="5.125" style="2" customWidth="1"/>
    <col min="11547" max="11547" width="4.125" style="2" bestFit="1" customWidth="1"/>
    <col min="11548" max="11548" width="10.625" style="2" customWidth="1"/>
    <col min="11549" max="11549" width="15.625" style="2" customWidth="1"/>
    <col min="11550" max="11776" width="9" style="2"/>
    <col min="11777" max="11777" width="4.5" style="2" bestFit="1" customWidth="1"/>
    <col min="11778" max="11778" width="3.375" style="2" bestFit="1" customWidth="1"/>
    <col min="11779" max="11779" width="26.625" style="2" customWidth="1"/>
    <col min="11780" max="11783" width="16.125" style="2" customWidth="1"/>
    <col min="11784" max="11786" width="0" style="2" hidden="1" customWidth="1"/>
    <col min="11787" max="11787" width="5.125" style="2" customWidth="1"/>
    <col min="11788" max="11788" width="4.125" style="2" bestFit="1" customWidth="1"/>
    <col min="11789" max="11789" width="10.625" style="2" customWidth="1"/>
    <col min="11790" max="11790" width="15.625" style="2" customWidth="1"/>
    <col min="11791" max="11791" width="2.375" style="2" customWidth="1"/>
    <col min="11792" max="11792" width="4.5" style="2" bestFit="1" customWidth="1"/>
    <col min="11793" max="11793" width="3.375" style="2" bestFit="1" customWidth="1"/>
    <col min="11794" max="11794" width="26.625" style="2" customWidth="1"/>
    <col min="11795" max="11798" width="16.125" style="2" customWidth="1"/>
    <col min="11799" max="11801" width="0" style="2" hidden="1" customWidth="1"/>
    <col min="11802" max="11802" width="5.125" style="2" customWidth="1"/>
    <col min="11803" max="11803" width="4.125" style="2" bestFit="1" customWidth="1"/>
    <col min="11804" max="11804" width="10.625" style="2" customWidth="1"/>
    <col min="11805" max="11805" width="15.625" style="2" customWidth="1"/>
    <col min="11806" max="12032" width="9" style="2"/>
    <col min="12033" max="12033" width="4.5" style="2" bestFit="1" customWidth="1"/>
    <col min="12034" max="12034" width="3.375" style="2" bestFit="1" customWidth="1"/>
    <col min="12035" max="12035" width="26.625" style="2" customWidth="1"/>
    <col min="12036" max="12039" width="16.125" style="2" customWidth="1"/>
    <col min="12040" max="12042" width="0" style="2" hidden="1" customWidth="1"/>
    <col min="12043" max="12043" width="5.125" style="2" customWidth="1"/>
    <col min="12044" max="12044" width="4.125" style="2" bestFit="1" customWidth="1"/>
    <col min="12045" max="12045" width="10.625" style="2" customWidth="1"/>
    <col min="12046" max="12046" width="15.625" style="2" customWidth="1"/>
    <col min="12047" max="12047" width="2.375" style="2" customWidth="1"/>
    <col min="12048" max="12048" width="4.5" style="2" bestFit="1" customWidth="1"/>
    <col min="12049" max="12049" width="3.375" style="2" bestFit="1" customWidth="1"/>
    <col min="12050" max="12050" width="26.625" style="2" customWidth="1"/>
    <col min="12051" max="12054" width="16.125" style="2" customWidth="1"/>
    <col min="12055" max="12057" width="0" style="2" hidden="1" customWidth="1"/>
    <col min="12058" max="12058" width="5.125" style="2" customWidth="1"/>
    <col min="12059" max="12059" width="4.125" style="2" bestFit="1" customWidth="1"/>
    <col min="12060" max="12060" width="10.625" style="2" customWidth="1"/>
    <col min="12061" max="12061" width="15.625" style="2" customWidth="1"/>
    <col min="12062" max="12288" width="9" style="2"/>
    <col min="12289" max="12289" width="4.5" style="2" bestFit="1" customWidth="1"/>
    <col min="12290" max="12290" width="3.375" style="2" bestFit="1" customWidth="1"/>
    <col min="12291" max="12291" width="26.625" style="2" customWidth="1"/>
    <col min="12292" max="12295" width="16.125" style="2" customWidth="1"/>
    <col min="12296" max="12298" width="0" style="2" hidden="1" customWidth="1"/>
    <col min="12299" max="12299" width="5.125" style="2" customWidth="1"/>
    <col min="12300" max="12300" width="4.125" style="2" bestFit="1" customWidth="1"/>
    <col min="12301" max="12301" width="10.625" style="2" customWidth="1"/>
    <col min="12302" max="12302" width="15.625" style="2" customWidth="1"/>
    <col min="12303" max="12303" width="2.375" style="2" customWidth="1"/>
    <col min="12304" max="12304" width="4.5" style="2" bestFit="1" customWidth="1"/>
    <col min="12305" max="12305" width="3.375" style="2" bestFit="1" customWidth="1"/>
    <col min="12306" max="12306" width="26.625" style="2" customWidth="1"/>
    <col min="12307" max="12310" width="16.125" style="2" customWidth="1"/>
    <col min="12311" max="12313" width="0" style="2" hidden="1" customWidth="1"/>
    <col min="12314" max="12314" width="5.125" style="2" customWidth="1"/>
    <col min="12315" max="12315" width="4.125" style="2" bestFit="1" customWidth="1"/>
    <col min="12316" max="12316" width="10.625" style="2" customWidth="1"/>
    <col min="12317" max="12317" width="15.625" style="2" customWidth="1"/>
    <col min="12318" max="12544" width="9" style="2"/>
    <col min="12545" max="12545" width="4.5" style="2" bestFit="1" customWidth="1"/>
    <col min="12546" max="12546" width="3.375" style="2" bestFit="1" customWidth="1"/>
    <col min="12547" max="12547" width="26.625" style="2" customWidth="1"/>
    <col min="12548" max="12551" width="16.125" style="2" customWidth="1"/>
    <col min="12552" max="12554" width="0" style="2" hidden="1" customWidth="1"/>
    <col min="12555" max="12555" width="5.125" style="2" customWidth="1"/>
    <col min="12556" max="12556" width="4.125" style="2" bestFit="1" customWidth="1"/>
    <col min="12557" max="12557" width="10.625" style="2" customWidth="1"/>
    <col min="12558" max="12558" width="15.625" style="2" customWidth="1"/>
    <col min="12559" max="12559" width="2.375" style="2" customWidth="1"/>
    <col min="12560" max="12560" width="4.5" style="2" bestFit="1" customWidth="1"/>
    <col min="12561" max="12561" width="3.375" style="2" bestFit="1" customWidth="1"/>
    <col min="12562" max="12562" width="26.625" style="2" customWidth="1"/>
    <col min="12563" max="12566" width="16.125" style="2" customWidth="1"/>
    <col min="12567" max="12569" width="0" style="2" hidden="1" customWidth="1"/>
    <col min="12570" max="12570" width="5.125" style="2" customWidth="1"/>
    <col min="12571" max="12571" width="4.125" style="2" bestFit="1" customWidth="1"/>
    <col min="12572" max="12572" width="10.625" style="2" customWidth="1"/>
    <col min="12573" max="12573" width="15.625" style="2" customWidth="1"/>
    <col min="12574" max="12800" width="9" style="2"/>
    <col min="12801" max="12801" width="4.5" style="2" bestFit="1" customWidth="1"/>
    <col min="12802" max="12802" width="3.375" style="2" bestFit="1" customWidth="1"/>
    <col min="12803" max="12803" width="26.625" style="2" customWidth="1"/>
    <col min="12804" max="12807" width="16.125" style="2" customWidth="1"/>
    <col min="12808" max="12810" width="0" style="2" hidden="1" customWidth="1"/>
    <col min="12811" max="12811" width="5.125" style="2" customWidth="1"/>
    <col min="12812" max="12812" width="4.125" style="2" bestFit="1" customWidth="1"/>
    <col min="12813" max="12813" width="10.625" style="2" customWidth="1"/>
    <col min="12814" max="12814" width="15.625" style="2" customWidth="1"/>
    <col min="12815" max="12815" width="2.375" style="2" customWidth="1"/>
    <col min="12816" max="12816" width="4.5" style="2" bestFit="1" customWidth="1"/>
    <col min="12817" max="12817" width="3.375" style="2" bestFit="1" customWidth="1"/>
    <col min="12818" max="12818" width="26.625" style="2" customWidth="1"/>
    <col min="12819" max="12822" width="16.125" style="2" customWidth="1"/>
    <col min="12823" max="12825" width="0" style="2" hidden="1" customWidth="1"/>
    <col min="12826" max="12826" width="5.125" style="2" customWidth="1"/>
    <col min="12827" max="12827" width="4.125" style="2" bestFit="1" customWidth="1"/>
    <col min="12828" max="12828" width="10.625" style="2" customWidth="1"/>
    <col min="12829" max="12829" width="15.625" style="2" customWidth="1"/>
    <col min="12830" max="13056" width="9" style="2"/>
    <col min="13057" max="13057" width="4.5" style="2" bestFit="1" customWidth="1"/>
    <col min="13058" max="13058" width="3.375" style="2" bestFit="1" customWidth="1"/>
    <col min="13059" max="13059" width="26.625" style="2" customWidth="1"/>
    <col min="13060" max="13063" width="16.125" style="2" customWidth="1"/>
    <col min="13064" max="13066" width="0" style="2" hidden="1" customWidth="1"/>
    <col min="13067" max="13067" width="5.125" style="2" customWidth="1"/>
    <col min="13068" max="13068" width="4.125" style="2" bestFit="1" customWidth="1"/>
    <col min="13069" max="13069" width="10.625" style="2" customWidth="1"/>
    <col min="13070" max="13070" width="15.625" style="2" customWidth="1"/>
    <col min="13071" max="13071" width="2.375" style="2" customWidth="1"/>
    <col min="13072" max="13072" width="4.5" style="2" bestFit="1" customWidth="1"/>
    <col min="13073" max="13073" width="3.375" style="2" bestFit="1" customWidth="1"/>
    <col min="13074" max="13074" width="26.625" style="2" customWidth="1"/>
    <col min="13075" max="13078" width="16.125" style="2" customWidth="1"/>
    <col min="13079" max="13081" width="0" style="2" hidden="1" customWidth="1"/>
    <col min="13082" max="13082" width="5.125" style="2" customWidth="1"/>
    <col min="13083" max="13083" width="4.125" style="2" bestFit="1" customWidth="1"/>
    <col min="13084" max="13084" width="10.625" style="2" customWidth="1"/>
    <col min="13085" max="13085" width="15.625" style="2" customWidth="1"/>
    <col min="13086" max="13312" width="9" style="2"/>
    <col min="13313" max="13313" width="4.5" style="2" bestFit="1" customWidth="1"/>
    <col min="13314" max="13314" width="3.375" style="2" bestFit="1" customWidth="1"/>
    <col min="13315" max="13315" width="26.625" style="2" customWidth="1"/>
    <col min="13316" max="13319" width="16.125" style="2" customWidth="1"/>
    <col min="13320" max="13322" width="0" style="2" hidden="1" customWidth="1"/>
    <col min="13323" max="13323" width="5.125" style="2" customWidth="1"/>
    <col min="13324" max="13324" width="4.125" style="2" bestFit="1" customWidth="1"/>
    <col min="13325" max="13325" width="10.625" style="2" customWidth="1"/>
    <col min="13326" max="13326" width="15.625" style="2" customWidth="1"/>
    <col min="13327" max="13327" width="2.375" style="2" customWidth="1"/>
    <col min="13328" max="13328" width="4.5" style="2" bestFit="1" customWidth="1"/>
    <col min="13329" max="13329" width="3.375" style="2" bestFit="1" customWidth="1"/>
    <col min="13330" max="13330" width="26.625" style="2" customWidth="1"/>
    <col min="13331" max="13334" width="16.125" style="2" customWidth="1"/>
    <col min="13335" max="13337" width="0" style="2" hidden="1" customWidth="1"/>
    <col min="13338" max="13338" width="5.125" style="2" customWidth="1"/>
    <col min="13339" max="13339" width="4.125" style="2" bestFit="1" customWidth="1"/>
    <col min="13340" max="13340" width="10.625" style="2" customWidth="1"/>
    <col min="13341" max="13341" width="15.625" style="2" customWidth="1"/>
    <col min="13342" max="13568" width="9" style="2"/>
    <col min="13569" max="13569" width="4.5" style="2" bestFit="1" customWidth="1"/>
    <col min="13570" max="13570" width="3.375" style="2" bestFit="1" customWidth="1"/>
    <col min="13571" max="13571" width="26.625" style="2" customWidth="1"/>
    <col min="13572" max="13575" width="16.125" style="2" customWidth="1"/>
    <col min="13576" max="13578" width="0" style="2" hidden="1" customWidth="1"/>
    <col min="13579" max="13579" width="5.125" style="2" customWidth="1"/>
    <col min="13580" max="13580" width="4.125" style="2" bestFit="1" customWidth="1"/>
    <col min="13581" max="13581" width="10.625" style="2" customWidth="1"/>
    <col min="13582" max="13582" width="15.625" style="2" customWidth="1"/>
    <col min="13583" max="13583" width="2.375" style="2" customWidth="1"/>
    <col min="13584" max="13584" width="4.5" style="2" bestFit="1" customWidth="1"/>
    <col min="13585" max="13585" width="3.375" style="2" bestFit="1" customWidth="1"/>
    <col min="13586" max="13586" width="26.625" style="2" customWidth="1"/>
    <col min="13587" max="13590" width="16.125" style="2" customWidth="1"/>
    <col min="13591" max="13593" width="0" style="2" hidden="1" customWidth="1"/>
    <col min="13594" max="13594" width="5.125" style="2" customWidth="1"/>
    <col min="13595" max="13595" width="4.125" style="2" bestFit="1" customWidth="1"/>
    <col min="13596" max="13596" width="10.625" style="2" customWidth="1"/>
    <col min="13597" max="13597" width="15.625" style="2" customWidth="1"/>
    <col min="13598" max="13824" width="9" style="2"/>
    <col min="13825" max="13825" width="4.5" style="2" bestFit="1" customWidth="1"/>
    <col min="13826" max="13826" width="3.375" style="2" bestFit="1" customWidth="1"/>
    <col min="13827" max="13827" width="26.625" style="2" customWidth="1"/>
    <col min="13828" max="13831" width="16.125" style="2" customWidth="1"/>
    <col min="13832" max="13834" width="0" style="2" hidden="1" customWidth="1"/>
    <col min="13835" max="13835" width="5.125" style="2" customWidth="1"/>
    <col min="13836" max="13836" width="4.125" style="2" bestFit="1" customWidth="1"/>
    <col min="13837" max="13837" width="10.625" style="2" customWidth="1"/>
    <col min="13838" max="13838" width="15.625" style="2" customWidth="1"/>
    <col min="13839" max="13839" width="2.375" style="2" customWidth="1"/>
    <col min="13840" max="13840" width="4.5" style="2" bestFit="1" customWidth="1"/>
    <col min="13841" max="13841" width="3.375" style="2" bestFit="1" customWidth="1"/>
    <col min="13842" max="13842" width="26.625" style="2" customWidth="1"/>
    <col min="13843" max="13846" width="16.125" style="2" customWidth="1"/>
    <col min="13847" max="13849" width="0" style="2" hidden="1" customWidth="1"/>
    <col min="13850" max="13850" width="5.125" style="2" customWidth="1"/>
    <col min="13851" max="13851" width="4.125" style="2" bestFit="1" customWidth="1"/>
    <col min="13852" max="13852" width="10.625" style="2" customWidth="1"/>
    <col min="13853" max="13853" width="15.625" style="2" customWidth="1"/>
    <col min="13854" max="14080" width="9" style="2"/>
    <col min="14081" max="14081" width="4.5" style="2" bestFit="1" customWidth="1"/>
    <col min="14082" max="14082" width="3.375" style="2" bestFit="1" customWidth="1"/>
    <col min="14083" max="14083" width="26.625" style="2" customWidth="1"/>
    <col min="14084" max="14087" width="16.125" style="2" customWidth="1"/>
    <col min="14088" max="14090" width="0" style="2" hidden="1" customWidth="1"/>
    <col min="14091" max="14091" width="5.125" style="2" customWidth="1"/>
    <col min="14092" max="14092" width="4.125" style="2" bestFit="1" customWidth="1"/>
    <col min="14093" max="14093" width="10.625" style="2" customWidth="1"/>
    <col min="14094" max="14094" width="15.625" style="2" customWidth="1"/>
    <col min="14095" max="14095" width="2.375" style="2" customWidth="1"/>
    <col min="14096" max="14096" width="4.5" style="2" bestFit="1" customWidth="1"/>
    <col min="14097" max="14097" width="3.375" style="2" bestFit="1" customWidth="1"/>
    <col min="14098" max="14098" width="26.625" style="2" customWidth="1"/>
    <col min="14099" max="14102" width="16.125" style="2" customWidth="1"/>
    <col min="14103" max="14105" width="0" style="2" hidden="1" customWidth="1"/>
    <col min="14106" max="14106" width="5.125" style="2" customWidth="1"/>
    <col min="14107" max="14107" width="4.125" style="2" bestFit="1" customWidth="1"/>
    <col min="14108" max="14108" width="10.625" style="2" customWidth="1"/>
    <col min="14109" max="14109" width="15.625" style="2" customWidth="1"/>
    <col min="14110" max="14336" width="9" style="2"/>
    <col min="14337" max="14337" width="4.5" style="2" bestFit="1" customWidth="1"/>
    <col min="14338" max="14338" width="3.375" style="2" bestFit="1" customWidth="1"/>
    <col min="14339" max="14339" width="26.625" style="2" customWidth="1"/>
    <col min="14340" max="14343" width="16.125" style="2" customWidth="1"/>
    <col min="14344" max="14346" width="0" style="2" hidden="1" customWidth="1"/>
    <col min="14347" max="14347" width="5.125" style="2" customWidth="1"/>
    <col min="14348" max="14348" width="4.125" style="2" bestFit="1" customWidth="1"/>
    <col min="14349" max="14349" width="10.625" style="2" customWidth="1"/>
    <col min="14350" max="14350" width="15.625" style="2" customWidth="1"/>
    <col min="14351" max="14351" width="2.375" style="2" customWidth="1"/>
    <col min="14352" max="14352" width="4.5" style="2" bestFit="1" customWidth="1"/>
    <col min="14353" max="14353" width="3.375" style="2" bestFit="1" customWidth="1"/>
    <col min="14354" max="14354" width="26.625" style="2" customWidth="1"/>
    <col min="14355" max="14358" width="16.125" style="2" customWidth="1"/>
    <col min="14359" max="14361" width="0" style="2" hidden="1" customWidth="1"/>
    <col min="14362" max="14362" width="5.125" style="2" customWidth="1"/>
    <col min="14363" max="14363" width="4.125" style="2" bestFit="1" customWidth="1"/>
    <col min="14364" max="14364" width="10.625" style="2" customWidth="1"/>
    <col min="14365" max="14365" width="15.625" style="2" customWidth="1"/>
    <col min="14366" max="14592" width="9" style="2"/>
    <col min="14593" max="14593" width="4.5" style="2" bestFit="1" customWidth="1"/>
    <col min="14594" max="14594" width="3.375" style="2" bestFit="1" customWidth="1"/>
    <col min="14595" max="14595" width="26.625" style="2" customWidth="1"/>
    <col min="14596" max="14599" width="16.125" style="2" customWidth="1"/>
    <col min="14600" max="14602" width="0" style="2" hidden="1" customWidth="1"/>
    <col min="14603" max="14603" width="5.125" style="2" customWidth="1"/>
    <col min="14604" max="14604" width="4.125" style="2" bestFit="1" customWidth="1"/>
    <col min="14605" max="14605" width="10.625" style="2" customWidth="1"/>
    <col min="14606" max="14606" width="15.625" style="2" customWidth="1"/>
    <col min="14607" max="14607" width="2.375" style="2" customWidth="1"/>
    <col min="14608" max="14608" width="4.5" style="2" bestFit="1" customWidth="1"/>
    <col min="14609" max="14609" width="3.375" style="2" bestFit="1" customWidth="1"/>
    <col min="14610" max="14610" width="26.625" style="2" customWidth="1"/>
    <col min="14611" max="14614" width="16.125" style="2" customWidth="1"/>
    <col min="14615" max="14617" width="0" style="2" hidden="1" customWidth="1"/>
    <col min="14618" max="14618" width="5.125" style="2" customWidth="1"/>
    <col min="14619" max="14619" width="4.125" style="2" bestFit="1" customWidth="1"/>
    <col min="14620" max="14620" width="10.625" style="2" customWidth="1"/>
    <col min="14621" max="14621" width="15.625" style="2" customWidth="1"/>
    <col min="14622" max="14848" width="9" style="2"/>
    <col min="14849" max="14849" width="4.5" style="2" bestFit="1" customWidth="1"/>
    <col min="14850" max="14850" width="3.375" style="2" bestFit="1" customWidth="1"/>
    <col min="14851" max="14851" width="26.625" style="2" customWidth="1"/>
    <col min="14852" max="14855" width="16.125" style="2" customWidth="1"/>
    <col min="14856" max="14858" width="0" style="2" hidden="1" customWidth="1"/>
    <col min="14859" max="14859" width="5.125" style="2" customWidth="1"/>
    <col min="14860" max="14860" width="4.125" style="2" bestFit="1" customWidth="1"/>
    <col min="14861" max="14861" width="10.625" style="2" customWidth="1"/>
    <col min="14862" max="14862" width="15.625" style="2" customWidth="1"/>
    <col min="14863" max="14863" width="2.375" style="2" customWidth="1"/>
    <col min="14864" max="14864" width="4.5" style="2" bestFit="1" customWidth="1"/>
    <col min="14865" max="14865" width="3.375" style="2" bestFit="1" customWidth="1"/>
    <col min="14866" max="14866" width="26.625" style="2" customWidth="1"/>
    <col min="14867" max="14870" width="16.125" style="2" customWidth="1"/>
    <col min="14871" max="14873" width="0" style="2" hidden="1" customWidth="1"/>
    <col min="14874" max="14874" width="5.125" style="2" customWidth="1"/>
    <col min="14875" max="14875" width="4.125" style="2" bestFit="1" customWidth="1"/>
    <col min="14876" max="14876" width="10.625" style="2" customWidth="1"/>
    <col min="14877" max="14877" width="15.625" style="2" customWidth="1"/>
    <col min="14878" max="15104" width="9" style="2"/>
    <col min="15105" max="15105" width="4.5" style="2" bestFit="1" customWidth="1"/>
    <col min="15106" max="15106" width="3.375" style="2" bestFit="1" customWidth="1"/>
    <col min="15107" max="15107" width="26.625" style="2" customWidth="1"/>
    <col min="15108" max="15111" width="16.125" style="2" customWidth="1"/>
    <col min="15112" max="15114" width="0" style="2" hidden="1" customWidth="1"/>
    <col min="15115" max="15115" width="5.125" style="2" customWidth="1"/>
    <col min="15116" max="15116" width="4.125" style="2" bestFit="1" customWidth="1"/>
    <col min="15117" max="15117" width="10.625" style="2" customWidth="1"/>
    <col min="15118" max="15118" width="15.625" style="2" customWidth="1"/>
    <col min="15119" max="15119" width="2.375" style="2" customWidth="1"/>
    <col min="15120" max="15120" width="4.5" style="2" bestFit="1" customWidth="1"/>
    <col min="15121" max="15121" width="3.375" style="2" bestFit="1" customWidth="1"/>
    <col min="15122" max="15122" width="26.625" style="2" customWidth="1"/>
    <col min="15123" max="15126" width="16.125" style="2" customWidth="1"/>
    <col min="15127" max="15129" width="0" style="2" hidden="1" customWidth="1"/>
    <col min="15130" max="15130" width="5.125" style="2" customWidth="1"/>
    <col min="15131" max="15131" width="4.125" style="2" bestFit="1" customWidth="1"/>
    <col min="15132" max="15132" width="10.625" style="2" customWidth="1"/>
    <col min="15133" max="15133" width="15.625" style="2" customWidth="1"/>
    <col min="15134" max="15360" width="9" style="2"/>
    <col min="15361" max="15361" width="4.5" style="2" bestFit="1" customWidth="1"/>
    <col min="15362" max="15362" width="3.375" style="2" bestFit="1" customWidth="1"/>
    <col min="15363" max="15363" width="26.625" style="2" customWidth="1"/>
    <col min="15364" max="15367" width="16.125" style="2" customWidth="1"/>
    <col min="15368" max="15370" width="0" style="2" hidden="1" customWidth="1"/>
    <col min="15371" max="15371" width="5.125" style="2" customWidth="1"/>
    <col min="15372" max="15372" width="4.125" style="2" bestFit="1" customWidth="1"/>
    <col min="15373" max="15373" width="10.625" style="2" customWidth="1"/>
    <col min="15374" max="15374" width="15.625" style="2" customWidth="1"/>
    <col min="15375" max="15375" width="2.375" style="2" customWidth="1"/>
    <col min="15376" max="15376" width="4.5" style="2" bestFit="1" customWidth="1"/>
    <col min="15377" max="15377" width="3.375" style="2" bestFit="1" customWidth="1"/>
    <col min="15378" max="15378" width="26.625" style="2" customWidth="1"/>
    <col min="15379" max="15382" width="16.125" style="2" customWidth="1"/>
    <col min="15383" max="15385" width="0" style="2" hidden="1" customWidth="1"/>
    <col min="15386" max="15386" width="5.125" style="2" customWidth="1"/>
    <col min="15387" max="15387" width="4.125" style="2" bestFit="1" customWidth="1"/>
    <col min="15388" max="15388" width="10.625" style="2" customWidth="1"/>
    <col min="15389" max="15389" width="15.625" style="2" customWidth="1"/>
    <col min="15390" max="15616" width="9" style="2"/>
    <col min="15617" max="15617" width="4.5" style="2" bestFit="1" customWidth="1"/>
    <col min="15618" max="15618" width="3.375" style="2" bestFit="1" customWidth="1"/>
    <col min="15619" max="15619" width="26.625" style="2" customWidth="1"/>
    <col min="15620" max="15623" width="16.125" style="2" customWidth="1"/>
    <col min="15624" max="15626" width="0" style="2" hidden="1" customWidth="1"/>
    <col min="15627" max="15627" width="5.125" style="2" customWidth="1"/>
    <col min="15628" max="15628" width="4.125" style="2" bestFit="1" customWidth="1"/>
    <col min="15629" max="15629" width="10.625" style="2" customWidth="1"/>
    <col min="15630" max="15630" width="15.625" style="2" customWidth="1"/>
    <col min="15631" max="15631" width="2.375" style="2" customWidth="1"/>
    <col min="15632" max="15632" width="4.5" style="2" bestFit="1" customWidth="1"/>
    <col min="15633" max="15633" width="3.375" style="2" bestFit="1" customWidth="1"/>
    <col min="15634" max="15634" width="26.625" style="2" customWidth="1"/>
    <col min="15635" max="15638" width="16.125" style="2" customWidth="1"/>
    <col min="15639" max="15641" width="0" style="2" hidden="1" customWidth="1"/>
    <col min="15642" max="15642" width="5.125" style="2" customWidth="1"/>
    <col min="15643" max="15643" width="4.125" style="2" bestFit="1" customWidth="1"/>
    <col min="15644" max="15644" width="10.625" style="2" customWidth="1"/>
    <col min="15645" max="15645" width="15.625" style="2" customWidth="1"/>
    <col min="15646" max="15872" width="9" style="2"/>
    <col min="15873" max="15873" width="4.5" style="2" bestFit="1" customWidth="1"/>
    <col min="15874" max="15874" width="3.375" style="2" bestFit="1" customWidth="1"/>
    <col min="15875" max="15875" width="26.625" style="2" customWidth="1"/>
    <col min="15876" max="15879" width="16.125" style="2" customWidth="1"/>
    <col min="15880" max="15882" width="0" style="2" hidden="1" customWidth="1"/>
    <col min="15883" max="15883" width="5.125" style="2" customWidth="1"/>
    <col min="15884" max="15884" width="4.125" style="2" bestFit="1" customWidth="1"/>
    <col min="15885" max="15885" width="10.625" style="2" customWidth="1"/>
    <col min="15886" max="15886" width="15.625" style="2" customWidth="1"/>
    <col min="15887" max="15887" width="2.375" style="2" customWidth="1"/>
    <col min="15888" max="15888" width="4.5" style="2" bestFit="1" customWidth="1"/>
    <col min="15889" max="15889" width="3.375" style="2" bestFit="1" customWidth="1"/>
    <col min="15890" max="15890" width="26.625" style="2" customWidth="1"/>
    <col min="15891" max="15894" width="16.125" style="2" customWidth="1"/>
    <col min="15895" max="15897" width="0" style="2" hidden="1" customWidth="1"/>
    <col min="15898" max="15898" width="5.125" style="2" customWidth="1"/>
    <col min="15899" max="15899" width="4.125" style="2" bestFit="1" customWidth="1"/>
    <col min="15900" max="15900" width="10.625" style="2" customWidth="1"/>
    <col min="15901" max="15901" width="15.625" style="2" customWidth="1"/>
    <col min="15902" max="16128" width="9" style="2"/>
    <col min="16129" max="16129" width="4.5" style="2" bestFit="1" customWidth="1"/>
    <col min="16130" max="16130" width="3.375" style="2" bestFit="1" customWidth="1"/>
    <col min="16131" max="16131" width="26.625" style="2" customWidth="1"/>
    <col min="16132" max="16135" width="16.125" style="2" customWidth="1"/>
    <col min="16136" max="16138" width="0" style="2" hidden="1" customWidth="1"/>
    <col min="16139" max="16139" width="5.125" style="2" customWidth="1"/>
    <col min="16140" max="16140" width="4.125" style="2" bestFit="1" customWidth="1"/>
    <col min="16141" max="16141" width="10.625" style="2" customWidth="1"/>
    <col min="16142" max="16142" width="15.625" style="2" customWidth="1"/>
    <col min="16143" max="16143" width="2.375" style="2" customWidth="1"/>
    <col min="16144" max="16144" width="4.5" style="2" bestFit="1" customWidth="1"/>
    <col min="16145" max="16145" width="3.375" style="2" bestFit="1" customWidth="1"/>
    <col min="16146" max="16146" width="26.625" style="2" customWidth="1"/>
    <col min="16147" max="16150" width="16.125" style="2" customWidth="1"/>
    <col min="16151" max="16153" width="0" style="2" hidden="1" customWidth="1"/>
    <col min="16154" max="16154" width="5.125" style="2" customWidth="1"/>
    <col min="16155" max="16155" width="4.125" style="2" bestFit="1" customWidth="1"/>
    <col min="16156" max="16156" width="10.625" style="2" customWidth="1"/>
    <col min="16157" max="16157" width="15.625" style="2" customWidth="1"/>
    <col min="16158" max="16384" width="9" style="2"/>
  </cols>
  <sheetData>
    <row r="1" spans="1:29" ht="33.75" customHeight="1" x14ac:dyDescent="0.4">
      <c r="P1" s="1"/>
    </row>
    <row r="2" spans="1:29" s="1" customFormat="1" ht="12" customHeight="1" x14ac:dyDescent="0.4">
      <c r="A2" s="193" t="s">
        <v>0</v>
      </c>
      <c r="B2" s="194" t="s">
        <v>1</v>
      </c>
      <c r="C2" s="195"/>
      <c r="D2" s="210" t="s">
        <v>2</v>
      </c>
      <c r="E2" s="211"/>
      <c r="F2" s="212"/>
      <c r="G2" s="187" t="s">
        <v>3</v>
      </c>
      <c r="H2" s="190" t="s">
        <v>4</v>
      </c>
      <c r="I2" s="191"/>
      <c r="J2" s="192"/>
      <c r="K2" s="190" t="s">
        <v>5</v>
      </c>
      <c r="L2" s="191"/>
      <c r="M2" s="192"/>
      <c r="N2" s="196" t="s">
        <v>6</v>
      </c>
      <c r="O2" s="4"/>
      <c r="P2" s="193" t="s">
        <v>0</v>
      </c>
      <c r="Q2" s="194" t="s">
        <v>1</v>
      </c>
      <c r="R2" s="208"/>
      <c r="S2" s="209" t="s">
        <v>2</v>
      </c>
      <c r="T2" s="209"/>
      <c r="U2" s="209"/>
      <c r="V2" s="187" t="s">
        <v>3</v>
      </c>
      <c r="W2" s="190" t="s">
        <v>4</v>
      </c>
      <c r="X2" s="191"/>
      <c r="Y2" s="192"/>
      <c r="Z2" s="190" t="s">
        <v>5</v>
      </c>
      <c r="AA2" s="191"/>
      <c r="AB2" s="192"/>
      <c r="AC2" s="196" t="s">
        <v>6</v>
      </c>
    </row>
    <row r="3" spans="1:29" s="1" customFormat="1" ht="12" customHeight="1" x14ac:dyDescent="0.15">
      <c r="A3" s="193"/>
      <c r="B3" s="194"/>
      <c r="C3" s="195"/>
      <c r="D3" s="199" t="s">
        <v>7</v>
      </c>
      <c r="E3" s="200" t="s">
        <v>8</v>
      </c>
      <c r="F3" s="201" t="s">
        <v>9</v>
      </c>
      <c r="G3" s="188"/>
      <c r="H3" s="202" t="s">
        <v>10</v>
      </c>
      <c r="I3" s="203"/>
      <c r="J3" s="206" t="s">
        <v>11</v>
      </c>
      <c r="K3" s="202" t="s">
        <v>10</v>
      </c>
      <c r="L3" s="203"/>
      <c r="M3" s="206" t="s">
        <v>11</v>
      </c>
      <c r="N3" s="197"/>
      <c r="O3" s="5"/>
      <c r="P3" s="193"/>
      <c r="Q3" s="194"/>
      <c r="R3" s="208"/>
      <c r="S3" s="199" t="s">
        <v>7</v>
      </c>
      <c r="T3" s="200" t="s">
        <v>8</v>
      </c>
      <c r="U3" s="201" t="s">
        <v>9</v>
      </c>
      <c r="V3" s="188"/>
      <c r="W3" s="202" t="s">
        <v>10</v>
      </c>
      <c r="X3" s="203"/>
      <c r="Y3" s="206" t="s">
        <v>11</v>
      </c>
      <c r="Z3" s="202" t="s">
        <v>10</v>
      </c>
      <c r="AA3" s="203"/>
      <c r="AB3" s="206" t="s">
        <v>11</v>
      </c>
      <c r="AC3" s="197"/>
    </row>
    <row r="4" spans="1:29" s="1" customFormat="1" ht="12" customHeight="1" x14ac:dyDescent="0.15">
      <c r="A4" s="193"/>
      <c r="B4" s="194"/>
      <c r="C4" s="195"/>
      <c r="D4" s="199"/>
      <c r="E4" s="200"/>
      <c r="F4" s="201"/>
      <c r="G4" s="188"/>
      <c r="H4" s="202"/>
      <c r="I4" s="203"/>
      <c r="J4" s="206"/>
      <c r="K4" s="202"/>
      <c r="L4" s="203"/>
      <c r="M4" s="206"/>
      <c r="N4" s="197"/>
      <c r="O4" s="5"/>
      <c r="P4" s="193"/>
      <c r="Q4" s="194"/>
      <c r="R4" s="208"/>
      <c r="S4" s="199"/>
      <c r="T4" s="200"/>
      <c r="U4" s="201"/>
      <c r="V4" s="188"/>
      <c r="W4" s="202"/>
      <c r="X4" s="203"/>
      <c r="Y4" s="206"/>
      <c r="Z4" s="202"/>
      <c r="AA4" s="203"/>
      <c r="AB4" s="206"/>
      <c r="AC4" s="197"/>
    </row>
    <row r="5" spans="1:29" s="1" customFormat="1" ht="12" customHeight="1" x14ac:dyDescent="0.15">
      <c r="A5" s="193"/>
      <c r="B5" s="194"/>
      <c r="C5" s="195"/>
      <c r="D5" s="199"/>
      <c r="E5" s="200"/>
      <c r="F5" s="201"/>
      <c r="G5" s="188"/>
      <c r="H5" s="202"/>
      <c r="I5" s="203"/>
      <c r="J5" s="206"/>
      <c r="K5" s="202"/>
      <c r="L5" s="203"/>
      <c r="M5" s="206"/>
      <c r="N5" s="197"/>
      <c r="O5" s="5"/>
      <c r="P5" s="193"/>
      <c r="Q5" s="194"/>
      <c r="R5" s="208"/>
      <c r="S5" s="199"/>
      <c r="T5" s="200"/>
      <c r="U5" s="201"/>
      <c r="V5" s="188"/>
      <c r="W5" s="202"/>
      <c r="X5" s="203"/>
      <c r="Y5" s="206"/>
      <c r="Z5" s="202"/>
      <c r="AA5" s="203"/>
      <c r="AB5" s="206"/>
      <c r="AC5" s="197"/>
    </row>
    <row r="6" spans="1:29" s="1" customFormat="1" ht="12" customHeight="1" x14ac:dyDescent="0.15">
      <c r="A6" s="193"/>
      <c r="B6" s="194"/>
      <c r="C6" s="195"/>
      <c r="D6" s="199"/>
      <c r="E6" s="200"/>
      <c r="F6" s="201"/>
      <c r="G6" s="189"/>
      <c r="H6" s="204"/>
      <c r="I6" s="205"/>
      <c r="J6" s="207"/>
      <c r="K6" s="204"/>
      <c r="L6" s="205"/>
      <c r="M6" s="207"/>
      <c r="N6" s="198"/>
      <c r="O6" s="5"/>
      <c r="P6" s="193"/>
      <c r="Q6" s="194"/>
      <c r="R6" s="208"/>
      <c r="S6" s="199"/>
      <c r="T6" s="200"/>
      <c r="U6" s="201"/>
      <c r="V6" s="189"/>
      <c r="W6" s="204"/>
      <c r="X6" s="205"/>
      <c r="Y6" s="207"/>
      <c r="Z6" s="204"/>
      <c r="AA6" s="205"/>
      <c r="AB6" s="207"/>
      <c r="AC6" s="198"/>
    </row>
    <row r="7" spans="1:29" ht="12.75" customHeight="1" x14ac:dyDescent="0.4">
      <c r="A7" s="151">
        <v>4</v>
      </c>
      <c r="B7" s="153" t="s">
        <v>12</v>
      </c>
      <c r="C7" s="6" t="s">
        <v>13</v>
      </c>
      <c r="D7" s="154" t="s">
        <v>14</v>
      </c>
      <c r="E7" s="154" t="s">
        <v>15</v>
      </c>
      <c r="F7" s="154" t="s">
        <v>16</v>
      </c>
      <c r="G7" s="155" t="s">
        <v>17</v>
      </c>
      <c r="H7" s="7">
        <v>397</v>
      </c>
      <c r="I7" s="8" t="s">
        <v>18</v>
      </c>
      <c r="J7" s="142" t="s">
        <v>19</v>
      </c>
      <c r="K7" s="7">
        <f>397*0.75</f>
        <v>297.75</v>
      </c>
      <c r="L7" s="8" t="s">
        <v>18</v>
      </c>
      <c r="M7" s="142" t="s">
        <v>19</v>
      </c>
      <c r="N7" s="9" t="s">
        <v>20</v>
      </c>
      <c r="O7" s="10"/>
      <c r="P7" s="151">
        <v>18</v>
      </c>
      <c r="Q7" s="153" t="s">
        <v>12</v>
      </c>
      <c r="R7" s="6" t="s">
        <v>13</v>
      </c>
      <c r="S7" s="154" t="s">
        <v>14</v>
      </c>
      <c r="T7" s="154" t="s">
        <v>135</v>
      </c>
      <c r="U7" s="154" t="s">
        <v>136</v>
      </c>
      <c r="V7" s="155" t="s">
        <v>17</v>
      </c>
      <c r="W7" s="7">
        <v>415</v>
      </c>
      <c r="X7" s="8" t="s">
        <v>18</v>
      </c>
      <c r="Y7" s="142" t="s">
        <v>137</v>
      </c>
      <c r="Z7" s="7">
        <f>415*0.75</f>
        <v>311.25</v>
      </c>
      <c r="AA7" s="8" t="s">
        <v>18</v>
      </c>
      <c r="AB7" s="142" t="s">
        <v>137</v>
      </c>
      <c r="AC7" s="9" t="s">
        <v>20</v>
      </c>
    </row>
    <row r="8" spans="1:29" ht="12.75" customHeight="1" x14ac:dyDescent="0.4">
      <c r="A8" s="152"/>
      <c r="B8" s="153"/>
      <c r="C8" s="11" t="s">
        <v>28</v>
      </c>
      <c r="D8" s="154"/>
      <c r="E8" s="154"/>
      <c r="F8" s="154"/>
      <c r="G8" s="156"/>
      <c r="H8" s="12">
        <v>13.200000000000001</v>
      </c>
      <c r="I8" s="13" t="s">
        <v>29</v>
      </c>
      <c r="J8" s="143"/>
      <c r="K8" s="12">
        <f>13.2*0.75</f>
        <v>9.8999999999999986</v>
      </c>
      <c r="L8" s="13" t="s">
        <v>29</v>
      </c>
      <c r="M8" s="143"/>
      <c r="N8" s="14" t="s">
        <v>438</v>
      </c>
      <c r="O8" s="10"/>
      <c r="P8" s="152"/>
      <c r="Q8" s="153"/>
      <c r="R8" s="11" t="s">
        <v>139</v>
      </c>
      <c r="S8" s="154"/>
      <c r="T8" s="154"/>
      <c r="U8" s="154"/>
      <c r="V8" s="156"/>
      <c r="W8" s="12">
        <v>14.1</v>
      </c>
      <c r="X8" s="13" t="s">
        <v>29</v>
      </c>
      <c r="Y8" s="143"/>
      <c r="Z8" s="12">
        <f>14.1*0.75</f>
        <v>10.574999999999999</v>
      </c>
      <c r="AA8" s="13" t="s">
        <v>29</v>
      </c>
      <c r="AB8" s="143"/>
      <c r="AC8" s="14" t="s">
        <v>428</v>
      </c>
    </row>
    <row r="9" spans="1:29" ht="12.75" customHeight="1" x14ac:dyDescent="0.4">
      <c r="A9" s="152"/>
      <c r="B9" s="153"/>
      <c r="C9" s="13" t="s">
        <v>31</v>
      </c>
      <c r="D9" s="154"/>
      <c r="E9" s="154"/>
      <c r="F9" s="154"/>
      <c r="G9" s="156"/>
      <c r="H9" s="12">
        <v>11.799999999999999</v>
      </c>
      <c r="I9" s="13" t="s">
        <v>29</v>
      </c>
      <c r="J9" s="143"/>
      <c r="K9" s="12">
        <f>11.8*0.75</f>
        <v>8.8500000000000014</v>
      </c>
      <c r="L9" s="13" t="s">
        <v>29</v>
      </c>
      <c r="M9" s="143"/>
      <c r="N9" s="14"/>
      <c r="O9" s="10"/>
      <c r="P9" s="152"/>
      <c r="Q9" s="153"/>
      <c r="R9" s="13" t="s">
        <v>141</v>
      </c>
      <c r="S9" s="154"/>
      <c r="T9" s="154"/>
      <c r="U9" s="154"/>
      <c r="V9" s="156"/>
      <c r="W9" s="12">
        <v>14.1</v>
      </c>
      <c r="X9" s="13" t="s">
        <v>29</v>
      </c>
      <c r="Y9" s="143"/>
      <c r="Z9" s="12">
        <f>14.1*0.75</f>
        <v>10.574999999999999</v>
      </c>
      <c r="AA9" s="13" t="s">
        <v>29</v>
      </c>
      <c r="AB9" s="143"/>
      <c r="AC9" s="14"/>
    </row>
    <row r="10" spans="1:29" ht="12.75" customHeight="1" x14ac:dyDescent="0.4">
      <c r="A10" s="152"/>
      <c r="B10" s="153"/>
      <c r="C10" s="13" t="s">
        <v>33</v>
      </c>
      <c r="D10" s="154"/>
      <c r="E10" s="154"/>
      <c r="F10" s="154"/>
      <c r="G10" s="156"/>
      <c r="H10" s="12">
        <v>61.29999999999999</v>
      </c>
      <c r="I10" s="13" t="s">
        <v>29</v>
      </c>
      <c r="J10" s="143"/>
      <c r="K10" s="12">
        <f>61.3*0.75</f>
        <v>45.974999999999994</v>
      </c>
      <c r="L10" s="13" t="s">
        <v>29</v>
      </c>
      <c r="M10" s="143"/>
      <c r="N10" s="14"/>
      <c r="O10" s="10"/>
      <c r="P10" s="152"/>
      <c r="Q10" s="153"/>
      <c r="R10" s="13" t="s">
        <v>90</v>
      </c>
      <c r="S10" s="154"/>
      <c r="T10" s="154"/>
      <c r="U10" s="154"/>
      <c r="V10" s="156"/>
      <c r="W10" s="12">
        <v>59.099999999999994</v>
      </c>
      <c r="X10" s="13" t="s">
        <v>29</v>
      </c>
      <c r="Y10" s="143"/>
      <c r="Z10" s="12">
        <f>59.1*0.75</f>
        <v>44.325000000000003</v>
      </c>
      <c r="AA10" s="13" t="s">
        <v>29</v>
      </c>
      <c r="AB10" s="143"/>
      <c r="AC10" s="14"/>
    </row>
    <row r="11" spans="1:29" ht="12.75" customHeight="1" x14ac:dyDescent="0.4">
      <c r="A11" s="152"/>
      <c r="B11" s="153"/>
      <c r="C11" s="16"/>
      <c r="D11" s="154"/>
      <c r="E11" s="154"/>
      <c r="F11" s="154"/>
      <c r="G11" s="157"/>
      <c r="H11" s="17">
        <v>1.3</v>
      </c>
      <c r="I11" s="16" t="s">
        <v>29</v>
      </c>
      <c r="J11" s="144"/>
      <c r="K11" s="17">
        <f>1.3*0.75</f>
        <v>0.97500000000000009</v>
      </c>
      <c r="L11" s="16" t="s">
        <v>29</v>
      </c>
      <c r="M11" s="144"/>
      <c r="N11" s="18"/>
      <c r="O11" s="10"/>
      <c r="P11" s="152"/>
      <c r="Q11" s="153"/>
      <c r="R11" s="16"/>
      <c r="S11" s="154"/>
      <c r="T11" s="154"/>
      <c r="U11" s="154"/>
      <c r="V11" s="157"/>
      <c r="W11" s="17">
        <v>1.4000000000000001</v>
      </c>
      <c r="X11" s="16" t="s">
        <v>29</v>
      </c>
      <c r="Y11" s="144"/>
      <c r="Z11" s="17">
        <f>1.4*0.75</f>
        <v>1.0499999999999998</v>
      </c>
      <c r="AA11" s="16" t="s">
        <v>29</v>
      </c>
      <c r="AB11" s="144"/>
      <c r="AC11" s="18"/>
    </row>
    <row r="12" spans="1:29" ht="12.75" customHeight="1" x14ac:dyDescent="0.4">
      <c r="A12" s="151">
        <v>5</v>
      </c>
      <c r="B12" s="153" t="s">
        <v>21</v>
      </c>
      <c r="C12" s="6" t="s">
        <v>22</v>
      </c>
      <c r="D12" s="154" t="s">
        <v>36</v>
      </c>
      <c r="E12" s="154" t="s">
        <v>37</v>
      </c>
      <c r="F12" s="154" t="s">
        <v>38</v>
      </c>
      <c r="G12" s="155" t="s">
        <v>39</v>
      </c>
      <c r="H12" s="7">
        <v>348</v>
      </c>
      <c r="I12" s="8" t="s">
        <v>18</v>
      </c>
      <c r="J12" s="142" t="s">
        <v>40</v>
      </c>
      <c r="K12" s="7">
        <f>348*0.75</f>
        <v>261</v>
      </c>
      <c r="L12" s="8" t="s">
        <v>18</v>
      </c>
      <c r="M12" s="142" t="s">
        <v>40</v>
      </c>
      <c r="N12" s="9" t="s">
        <v>20</v>
      </c>
      <c r="O12" s="10"/>
      <c r="P12" s="147">
        <v>19</v>
      </c>
      <c r="Q12" s="147" t="s">
        <v>21</v>
      </c>
      <c r="R12" s="6" t="s">
        <v>22</v>
      </c>
      <c r="S12" s="154" t="s">
        <v>23</v>
      </c>
      <c r="T12" s="154" t="s">
        <v>24</v>
      </c>
      <c r="U12" s="154" t="s">
        <v>25</v>
      </c>
      <c r="V12" s="155" t="s">
        <v>26</v>
      </c>
      <c r="W12" s="7">
        <v>414</v>
      </c>
      <c r="X12" s="8" t="s">
        <v>18</v>
      </c>
      <c r="Y12" s="142" t="s">
        <v>27</v>
      </c>
      <c r="Z12" s="7">
        <f>414*0.75</f>
        <v>310.5</v>
      </c>
      <c r="AA12" s="8" t="s">
        <v>18</v>
      </c>
      <c r="AB12" s="142" t="s">
        <v>27</v>
      </c>
      <c r="AC12" s="9" t="s">
        <v>20</v>
      </c>
    </row>
    <row r="13" spans="1:29" ht="12.75" customHeight="1" x14ac:dyDescent="0.4">
      <c r="A13" s="152"/>
      <c r="B13" s="153"/>
      <c r="C13" s="15" t="s">
        <v>30</v>
      </c>
      <c r="D13" s="154"/>
      <c r="E13" s="154"/>
      <c r="F13" s="154"/>
      <c r="G13" s="156"/>
      <c r="H13" s="12">
        <v>10.299999999999999</v>
      </c>
      <c r="I13" s="13" t="s">
        <v>29</v>
      </c>
      <c r="J13" s="143"/>
      <c r="K13" s="12">
        <f>10.3*0.75</f>
        <v>7.7250000000000005</v>
      </c>
      <c r="L13" s="13" t="s">
        <v>29</v>
      </c>
      <c r="M13" s="143"/>
      <c r="N13" s="14" t="s">
        <v>439</v>
      </c>
      <c r="O13" s="10"/>
      <c r="P13" s="147"/>
      <c r="Q13" s="147"/>
      <c r="R13" s="15" t="s">
        <v>30</v>
      </c>
      <c r="S13" s="154"/>
      <c r="T13" s="154"/>
      <c r="U13" s="154"/>
      <c r="V13" s="156"/>
      <c r="W13" s="12">
        <v>17.399999999999999</v>
      </c>
      <c r="X13" s="13" t="s">
        <v>29</v>
      </c>
      <c r="Y13" s="143"/>
      <c r="Z13" s="12">
        <f>17.4*0.75</f>
        <v>13.049999999999999</v>
      </c>
      <c r="AA13" s="13" t="s">
        <v>29</v>
      </c>
      <c r="AB13" s="143"/>
      <c r="AC13" s="14" t="s">
        <v>437</v>
      </c>
    </row>
    <row r="14" spans="1:29" ht="12.75" customHeight="1" x14ac:dyDescent="0.4">
      <c r="A14" s="152"/>
      <c r="B14" s="153"/>
      <c r="C14" s="13" t="s">
        <v>32</v>
      </c>
      <c r="D14" s="154"/>
      <c r="E14" s="154"/>
      <c r="F14" s="154"/>
      <c r="G14" s="156"/>
      <c r="H14" s="12">
        <v>8.5</v>
      </c>
      <c r="I14" s="13" t="s">
        <v>29</v>
      </c>
      <c r="J14" s="143"/>
      <c r="K14" s="12">
        <f>8.5*0.75</f>
        <v>6.375</v>
      </c>
      <c r="L14" s="13" t="s">
        <v>29</v>
      </c>
      <c r="M14" s="143"/>
      <c r="N14" s="14"/>
      <c r="O14" s="10"/>
      <c r="P14" s="147"/>
      <c r="Q14" s="147"/>
      <c r="R14" s="13" t="s">
        <v>32</v>
      </c>
      <c r="S14" s="154"/>
      <c r="T14" s="154"/>
      <c r="U14" s="154"/>
      <c r="V14" s="156"/>
      <c r="W14" s="12">
        <v>15.299999999999997</v>
      </c>
      <c r="X14" s="13" t="s">
        <v>29</v>
      </c>
      <c r="Y14" s="143"/>
      <c r="Z14" s="12">
        <f>15.3*0.75</f>
        <v>11.475000000000001</v>
      </c>
      <c r="AA14" s="13" t="s">
        <v>29</v>
      </c>
      <c r="AB14" s="143"/>
      <c r="AC14" s="14"/>
    </row>
    <row r="15" spans="1:29" ht="12.75" customHeight="1" x14ac:dyDescent="0.4">
      <c r="A15" s="152"/>
      <c r="B15" s="153"/>
      <c r="C15" s="13" t="s">
        <v>34</v>
      </c>
      <c r="D15" s="154"/>
      <c r="E15" s="154"/>
      <c r="F15" s="154"/>
      <c r="G15" s="156"/>
      <c r="H15" s="12">
        <v>59.1</v>
      </c>
      <c r="I15" s="13" t="s">
        <v>29</v>
      </c>
      <c r="J15" s="143"/>
      <c r="K15" s="12">
        <f>59.1*0.75</f>
        <v>44.325000000000003</v>
      </c>
      <c r="L15" s="13" t="s">
        <v>29</v>
      </c>
      <c r="M15" s="143"/>
      <c r="N15" s="14"/>
      <c r="O15" s="10"/>
      <c r="P15" s="147"/>
      <c r="Q15" s="147"/>
      <c r="R15" s="13" t="s">
        <v>34</v>
      </c>
      <c r="S15" s="154"/>
      <c r="T15" s="154"/>
      <c r="U15" s="154"/>
      <c r="V15" s="156"/>
      <c r="W15" s="12">
        <v>54.500000000000007</v>
      </c>
      <c r="X15" s="13" t="s">
        <v>29</v>
      </c>
      <c r="Y15" s="143"/>
      <c r="Z15" s="12">
        <f>54.5*0.75</f>
        <v>40.875</v>
      </c>
      <c r="AA15" s="13" t="s">
        <v>29</v>
      </c>
      <c r="AB15" s="143"/>
      <c r="AC15" s="14"/>
    </row>
    <row r="16" spans="1:29" ht="12.75" customHeight="1" x14ac:dyDescent="0.4">
      <c r="A16" s="152"/>
      <c r="B16" s="153"/>
      <c r="C16" s="16" t="s">
        <v>49</v>
      </c>
      <c r="D16" s="154"/>
      <c r="E16" s="154"/>
      <c r="F16" s="154"/>
      <c r="G16" s="157"/>
      <c r="H16" s="17">
        <v>0.8</v>
      </c>
      <c r="I16" s="16" t="s">
        <v>29</v>
      </c>
      <c r="J16" s="144"/>
      <c r="K16" s="17">
        <f>0.8*0.75</f>
        <v>0.60000000000000009</v>
      </c>
      <c r="L16" s="16" t="s">
        <v>29</v>
      </c>
      <c r="M16" s="144"/>
      <c r="N16" s="18"/>
      <c r="O16" s="10"/>
      <c r="P16" s="147"/>
      <c r="Q16" s="147"/>
      <c r="R16" s="16" t="s">
        <v>35</v>
      </c>
      <c r="S16" s="154"/>
      <c r="T16" s="154"/>
      <c r="U16" s="154"/>
      <c r="V16" s="157"/>
      <c r="W16" s="17">
        <v>0.8</v>
      </c>
      <c r="X16" s="16" t="s">
        <v>29</v>
      </c>
      <c r="Y16" s="144"/>
      <c r="Z16" s="17">
        <f>0.8*0.75</f>
        <v>0.60000000000000009</v>
      </c>
      <c r="AA16" s="16" t="s">
        <v>29</v>
      </c>
      <c r="AB16" s="144"/>
      <c r="AC16" s="18"/>
    </row>
    <row r="17" spans="1:29" ht="12.75" customHeight="1" x14ac:dyDescent="0.4">
      <c r="A17" s="147">
        <v>6</v>
      </c>
      <c r="B17" s="153" t="s">
        <v>41</v>
      </c>
      <c r="C17" s="6" t="s">
        <v>22</v>
      </c>
      <c r="D17" s="154" t="s">
        <v>42</v>
      </c>
      <c r="E17" s="154" t="s">
        <v>43</v>
      </c>
      <c r="F17" s="154" t="s">
        <v>44</v>
      </c>
      <c r="G17" s="155" t="s">
        <v>39</v>
      </c>
      <c r="H17" s="7">
        <v>351</v>
      </c>
      <c r="I17" s="8" t="s">
        <v>18</v>
      </c>
      <c r="J17" s="142" t="s">
        <v>45</v>
      </c>
      <c r="K17" s="7">
        <f>351*0.75</f>
        <v>263.25</v>
      </c>
      <c r="L17" s="8" t="s">
        <v>18</v>
      </c>
      <c r="M17" s="142" t="s">
        <v>45</v>
      </c>
      <c r="N17" s="9" t="s">
        <v>20</v>
      </c>
      <c r="O17" s="10"/>
      <c r="P17" s="147">
        <v>20</v>
      </c>
      <c r="Q17" s="147" t="s">
        <v>41</v>
      </c>
      <c r="R17" s="6" t="s">
        <v>22</v>
      </c>
      <c r="S17" s="154" t="s">
        <v>42</v>
      </c>
      <c r="T17" s="154" t="s">
        <v>43</v>
      </c>
      <c r="U17" s="154" t="s">
        <v>44</v>
      </c>
      <c r="V17" s="155" t="s">
        <v>39</v>
      </c>
      <c r="W17" s="7">
        <v>350</v>
      </c>
      <c r="X17" s="8" t="s">
        <v>18</v>
      </c>
      <c r="Y17" s="142" t="s">
        <v>45</v>
      </c>
      <c r="Z17" s="7">
        <f>350*0.75</f>
        <v>262.5</v>
      </c>
      <c r="AA17" s="8" t="s">
        <v>18</v>
      </c>
      <c r="AB17" s="142" t="s">
        <v>45</v>
      </c>
      <c r="AC17" s="9" t="s">
        <v>20</v>
      </c>
    </row>
    <row r="18" spans="1:29" ht="12.75" customHeight="1" x14ac:dyDescent="0.4">
      <c r="A18" s="177"/>
      <c r="B18" s="153"/>
      <c r="C18" s="11" t="s">
        <v>46</v>
      </c>
      <c r="D18" s="154"/>
      <c r="E18" s="154"/>
      <c r="F18" s="154"/>
      <c r="G18" s="156"/>
      <c r="H18" s="12">
        <v>16.099999999999998</v>
      </c>
      <c r="I18" s="13" t="s">
        <v>29</v>
      </c>
      <c r="J18" s="143"/>
      <c r="K18" s="12">
        <f>16.1*0.75</f>
        <v>12.075000000000001</v>
      </c>
      <c r="L18" s="13" t="s">
        <v>29</v>
      </c>
      <c r="M18" s="143"/>
      <c r="N18" s="14" t="s">
        <v>440</v>
      </c>
      <c r="O18" s="10"/>
      <c r="P18" s="147"/>
      <c r="Q18" s="147"/>
      <c r="R18" s="11" t="s">
        <v>46</v>
      </c>
      <c r="S18" s="154"/>
      <c r="T18" s="154"/>
      <c r="U18" s="154"/>
      <c r="V18" s="156"/>
      <c r="W18" s="12">
        <v>16.3</v>
      </c>
      <c r="X18" s="13" t="s">
        <v>29</v>
      </c>
      <c r="Y18" s="143"/>
      <c r="Z18" s="12">
        <f>16.3*0.75</f>
        <v>12.225000000000001</v>
      </c>
      <c r="AA18" s="13" t="s">
        <v>29</v>
      </c>
      <c r="AB18" s="143"/>
      <c r="AC18" s="14" t="s">
        <v>436</v>
      </c>
    </row>
    <row r="19" spans="1:29" ht="12.75" customHeight="1" x14ac:dyDescent="0.4">
      <c r="A19" s="177"/>
      <c r="B19" s="153"/>
      <c r="C19" s="13" t="s">
        <v>47</v>
      </c>
      <c r="D19" s="154"/>
      <c r="E19" s="154"/>
      <c r="F19" s="154"/>
      <c r="G19" s="156"/>
      <c r="H19" s="12">
        <v>6.3000000000000007</v>
      </c>
      <c r="I19" s="13" t="s">
        <v>29</v>
      </c>
      <c r="J19" s="143"/>
      <c r="K19" s="12">
        <f>6.3*0.75</f>
        <v>4.7249999999999996</v>
      </c>
      <c r="L19" s="13" t="s">
        <v>29</v>
      </c>
      <c r="M19" s="143"/>
      <c r="N19" s="14"/>
      <c r="O19" s="10"/>
      <c r="P19" s="147"/>
      <c r="Q19" s="147"/>
      <c r="R19" s="13" t="s">
        <v>47</v>
      </c>
      <c r="S19" s="154"/>
      <c r="T19" s="154"/>
      <c r="U19" s="154"/>
      <c r="V19" s="156"/>
      <c r="W19" s="12">
        <v>6.3</v>
      </c>
      <c r="X19" s="13" t="s">
        <v>29</v>
      </c>
      <c r="Y19" s="143"/>
      <c r="Z19" s="12">
        <f>6.3*0.75</f>
        <v>4.7249999999999996</v>
      </c>
      <c r="AA19" s="13" t="s">
        <v>29</v>
      </c>
      <c r="AB19" s="143"/>
      <c r="AC19" s="14" t="s">
        <v>420</v>
      </c>
    </row>
    <row r="20" spans="1:29" ht="12.75" customHeight="1" x14ac:dyDescent="0.4">
      <c r="A20" s="177"/>
      <c r="B20" s="153"/>
      <c r="C20" s="13" t="s">
        <v>48</v>
      </c>
      <c r="D20" s="154"/>
      <c r="E20" s="154"/>
      <c r="F20" s="154"/>
      <c r="G20" s="156"/>
      <c r="H20" s="12">
        <v>57.300000000000011</v>
      </c>
      <c r="I20" s="13" t="s">
        <v>29</v>
      </c>
      <c r="J20" s="143"/>
      <c r="K20" s="12">
        <f>57.3*0.75</f>
        <v>42.974999999999994</v>
      </c>
      <c r="L20" s="13" t="s">
        <v>29</v>
      </c>
      <c r="M20" s="143"/>
      <c r="N20" s="14"/>
      <c r="O20" s="10"/>
      <c r="P20" s="147"/>
      <c r="Q20" s="147"/>
      <c r="R20" s="13" t="s">
        <v>48</v>
      </c>
      <c r="S20" s="154"/>
      <c r="T20" s="154"/>
      <c r="U20" s="154"/>
      <c r="V20" s="156"/>
      <c r="W20" s="12">
        <v>57.70000000000001</v>
      </c>
      <c r="X20" s="13" t="s">
        <v>29</v>
      </c>
      <c r="Y20" s="143"/>
      <c r="Z20" s="12">
        <f>57.7*0.75</f>
        <v>43.275000000000006</v>
      </c>
      <c r="AA20" s="13" t="s">
        <v>29</v>
      </c>
      <c r="AB20" s="143"/>
      <c r="AC20" s="14"/>
    </row>
    <row r="21" spans="1:29" ht="12.75" customHeight="1" x14ac:dyDescent="0.4">
      <c r="A21" s="177"/>
      <c r="B21" s="153"/>
      <c r="C21" s="16"/>
      <c r="D21" s="154"/>
      <c r="E21" s="154"/>
      <c r="F21" s="154"/>
      <c r="G21" s="157"/>
      <c r="H21" s="17">
        <v>0.89999999999999991</v>
      </c>
      <c r="I21" s="16" t="s">
        <v>29</v>
      </c>
      <c r="J21" s="144"/>
      <c r="K21" s="17">
        <f>0.9*0.75</f>
        <v>0.67500000000000004</v>
      </c>
      <c r="L21" s="16" t="s">
        <v>29</v>
      </c>
      <c r="M21" s="144"/>
      <c r="N21" s="18"/>
      <c r="O21" s="10"/>
      <c r="P21" s="147"/>
      <c r="Q21" s="147"/>
      <c r="R21" s="16"/>
      <c r="S21" s="154"/>
      <c r="T21" s="154"/>
      <c r="U21" s="154"/>
      <c r="V21" s="157"/>
      <c r="W21" s="17">
        <v>0.89999999999999991</v>
      </c>
      <c r="X21" s="16" t="s">
        <v>29</v>
      </c>
      <c r="Y21" s="144"/>
      <c r="Z21" s="17">
        <f>0.9*0.75</f>
        <v>0.67500000000000004</v>
      </c>
      <c r="AA21" s="16" t="s">
        <v>29</v>
      </c>
      <c r="AB21" s="144"/>
      <c r="AC21" s="18"/>
    </row>
    <row r="22" spans="1:29" ht="12.75" customHeight="1" x14ac:dyDescent="0.4">
      <c r="A22" s="147">
        <v>7</v>
      </c>
      <c r="B22" s="153" t="s">
        <v>50</v>
      </c>
      <c r="C22" s="6" t="s">
        <v>51</v>
      </c>
      <c r="D22" s="154" t="s">
        <v>52</v>
      </c>
      <c r="E22" s="154" t="s">
        <v>53</v>
      </c>
      <c r="F22" s="154" t="s">
        <v>54</v>
      </c>
      <c r="G22" s="155" t="s">
        <v>55</v>
      </c>
      <c r="H22" s="7">
        <v>388</v>
      </c>
      <c r="I22" s="8" t="s">
        <v>18</v>
      </c>
      <c r="J22" s="142" t="s">
        <v>56</v>
      </c>
      <c r="K22" s="7">
        <f>388*0.75</f>
        <v>291</v>
      </c>
      <c r="L22" s="8" t="s">
        <v>18</v>
      </c>
      <c r="M22" s="142" t="s">
        <v>56</v>
      </c>
      <c r="N22" s="9" t="s">
        <v>20</v>
      </c>
      <c r="O22" s="10"/>
      <c r="P22" s="147">
        <v>21</v>
      </c>
      <c r="Q22" s="147" t="s">
        <v>50</v>
      </c>
      <c r="R22" s="6" t="s">
        <v>51</v>
      </c>
      <c r="S22" s="154" t="s">
        <v>52</v>
      </c>
      <c r="T22" s="154" t="s">
        <v>53</v>
      </c>
      <c r="U22" s="154" t="s">
        <v>54</v>
      </c>
      <c r="V22" s="155" t="s">
        <v>55</v>
      </c>
      <c r="W22" s="7">
        <v>388</v>
      </c>
      <c r="X22" s="8" t="s">
        <v>18</v>
      </c>
      <c r="Y22" s="142" t="s">
        <v>56</v>
      </c>
      <c r="Z22" s="7">
        <f>388*0.75</f>
        <v>291</v>
      </c>
      <c r="AA22" s="8" t="s">
        <v>18</v>
      </c>
      <c r="AB22" s="142" t="s">
        <v>56</v>
      </c>
      <c r="AC22" s="9" t="s">
        <v>20</v>
      </c>
    </row>
    <row r="23" spans="1:29" ht="12.75" customHeight="1" x14ac:dyDescent="0.4">
      <c r="A23" s="177"/>
      <c r="B23" s="153"/>
      <c r="C23" s="15" t="s">
        <v>57</v>
      </c>
      <c r="D23" s="154"/>
      <c r="E23" s="154"/>
      <c r="F23" s="154"/>
      <c r="G23" s="156"/>
      <c r="H23" s="12">
        <v>16.799999999999997</v>
      </c>
      <c r="I23" s="13" t="s">
        <v>29</v>
      </c>
      <c r="J23" s="143"/>
      <c r="K23" s="12">
        <f>16.8*0.75</f>
        <v>12.600000000000001</v>
      </c>
      <c r="L23" s="13" t="s">
        <v>29</v>
      </c>
      <c r="M23" s="143"/>
      <c r="N23" s="14" t="s">
        <v>422</v>
      </c>
      <c r="O23" s="10"/>
      <c r="P23" s="147"/>
      <c r="Q23" s="147"/>
      <c r="R23" s="15" t="s">
        <v>57</v>
      </c>
      <c r="S23" s="154"/>
      <c r="T23" s="154"/>
      <c r="U23" s="154"/>
      <c r="V23" s="156"/>
      <c r="W23" s="12">
        <v>16.799999999999997</v>
      </c>
      <c r="X23" s="13" t="s">
        <v>29</v>
      </c>
      <c r="Y23" s="143"/>
      <c r="Z23" s="12">
        <f>16.8*0.75</f>
        <v>12.600000000000001</v>
      </c>
      <c r="AA23" s="13" t="s">
        <v>29</v>
      </c>
      <c r="AB23" s="143"/>
      <c r="AC23" s="14" t="s">
        <v>435</v>
      </c>
    </row>
    <row r="24" spans="1:29" ht="12.75" customHeight="1" x14ac:dyDescent="0.4">
      <c r="A24" s="177"/>
      <c r="B24" s="153"/>
      <c r="C24" s="13" t="s">
        <v>58</v>
      </c>
      <c r="D24" s="154"/>
      <c r="E24" s="154"/>
      <c r="F24" s="154"/>
      <c r="G24" s="156"/>
      <c r="H24" s="12">
        <v>12.1</v>
      </c>
      <c r="I24" s="13" t="s">
        <v>29</v>
      </c>
      <c r="J24" s="143"/>
      <c r="K24" s="12">
        <f>12.1*0.75</f>
        <v>9.0749999999999993</v>
      </c>
      <c r="L24" s="13" t="s">
        <v>29</v>
      </c>
      <c r="M24" s="143"/>
      <c r="N24" s="14"/>
      <c r="O24" s="10"/>
      <c r="P24" s="147"/>
      <c r="Q24" s="147"/>
      <c r="R24" s="13" t="s">
        <v>58</v>
      </c>
      <c r="S24" s="154"/>
      <c r="T24" s="154"/>
      <c r="U24" s="154"/>
      <c r="V24" s="156"/>
      <c r="W24" s="12">
        <v>12.1</v>
      </c>
      <c r="X24" s="13" t="s">
        <v>29</v>
      </c>
      <c r="Y24" s="143"/>
      <c r="Z24" s="12">
        <f>12.1*0.75</f>
        <v>9.0749999999999993</v>
      </c>
      <c r="AA24" s="13" t="s">
        <v>29</v>
      </c>
      <c r="AB24" s="143"/>
      <c r="AC24" s="14"/>
    </row>
    <row r="25" spans="1:29" ht="12.75" customHeight="1" x14ac:dyDescent="0.4">
      <c r="A25" s="177"/>
      <c r="B25" s="153"/>
      <c r="C25" s="13" t="s">
        <v>34</v>
      </c>
      <c r="D25" s="154"/>
      <c r="E25" s="154"/>
      <c r="F25" s="154"/>
      <c r="G25" s="156"/>
      <c r="H25" s="12">
        <v>55.6</v>
      </c>
      <c r="I25" s="13" t="s">
        <v>29</v>
      </c>
      <c r="J25" s="143"/>
      <c r="K25" s="12">
        <f>55.6*0.75</f>
        <v>41.7</v>
      </c>
      <c r="L25" s="13" t="s">
        <v>29</v>
      </c>
      <c r="M25" s="143"/>
      <c r="N25" s="14"/>
      <c r="O25" s="10"/>
      <c r="P25" s="147"/>
      <c r="Q25" s="147"/>
      <c r="R25" s="13" t="s">
        <v>34</v>
      </c>
      <c r="S25" s="154"/>
      <c r="T25" s="154"/>
      <c r="U25" s="154"/>
      <c r="V25" s="156"/>
      <c r="W25" s="12">
        <v>55.6</v>
      </c>
      <c r="X25" s="13" t="s">
        <v>29</v>
      </c>
      <c r="Y25" s="143"/>
      <c r="Z25" s="12">
        <f>55.6*0.75</f>
        <v>41.7</v>
      </c>
      <c r="AA25" s="13" t="s">
        <v>29</v>
      </c>
      <c r="AB25" s="143"/>
      <c r="AC25" s="14"/>
    </row>
    <row r="26" spans="1:29" ht="12.75" customHeight="1" x14ac:dyDescent="0.4">
      <c r="A26" s="177"/>
      <c r="B26" s="153"/>
      <c r="C26" s="16" t="s">
        <v>59</v>
      </c>
      <c r="D26" s="154"/>
      <c r="E26" s="154"/>
      <c r="F26" s="154"/>
      <c r="G26" s="157"/>
      <c r="H26" s="17">
        <v>1.2</v>
      </c>
      <c r="I26" s="16" t="s">
        <v>29</v>
      </c>
      <c r="J26" s="144"/>
      <c r="K26" s="17">
        <f>1.2*0.75</f>
        <v>0.89999999999999991</v>
      </c>
      <c r="L26" s="16" t="s">
        <v>29</v>
      </c>
      <c r="M26" s="144"/>
      <c r="N26" s="18"/>
      <c r="O26" s="10"/>
      <c r="P26" s="147"/>
      <c r="Q26" s="147"/>
      <c r="R26" s="16" t="s">
        <v>59</v>
      </c>
      <c r="S26" s="154"/>
      <c r="T26" s="154"/>
      <c r="U26" s="154"/>
      <c r="V26" s="157"/>
      <c r="W26" s="17">
        <v>1.2</v>
      </c>
      <c r="X26" s="16" t="s">
        <v>29</v>
      </c>
      <c r="Y26" s="144"/>
      <c r="Z26" s="17">
        <f>1.2*0.75</f>
        <v>0.89999999999999991</v>
      </c>
      <c r="AA26" s="16" t="s">
        <v>29</v>
      </c>
      <c r="AB26" s="144"/>
      <c r="AC26" s="18"/>
    </row>
    <row r="27" spans="1:29" ht="12.75" customHeight="1" x14ac:dyDescent="0.4">
      <c r="A27" s="176">
        <v>8</v>
      </c>
      <c r="B27" s="153" t="s">
        <v>60</v>
      </c>
      <c r="C27" s="19" t="s">
        <v>61</v>
      </c>
      <c r="D27" s="155" t="s">
        <v>62</v>
      </c>
      <c r="E27" s="155" t="s">
        <v>63</v>
      </c>
      <c r="F27" s="155" t="s">
        <v>64</v>
      </c>
      <c r="G27" s="155" t="s">
        <v>65</v>
      </c>
      <c r="H27" s="7">
        <v>437</v>
      </c>
      <c r="I27" s="8" t="s">
        <v>18</v>
      </c>
      <c r="J27" s="142" t="s">
        <v>66</v>
      </c>
      <c r="K27" s="7">
        <v>290</v>
      </c>
      <c r="L27" s="6" t="s">
        <v>67</v>
      </c>
      <c r="M27" s="183" t="s">
        <v>68</v>
      </c>
      <c r="N27" s="9" t="s">
        <v>20</v>
      </c>
      <c r="O27" s="10"/>
      <c r="P27" s="151">
        <v>22</v>
      </c>
      <c r="Q27" s="147" t="s">
        <v>60</v>
      </c>
      <c r="R27" s="19" t="s">
        <v>61</v>
      </c>
      <c r="S27" s="155" t="s">
        <v>62</v>
      </c>
      <c r="T27" s="155" t="s">
        <v>63</v>
      </c>
      <c r="U27" s="155" t="s">
        <v>64</v>
      </c>
      <c r="V27" s="155" t="s">
        <v>65</v>
      </c>
      <c r="W27" s="7">
        <v>437</v>
      </c>
      <c r="X27" s="8" t="s">
        <v>18</v>
      </c>
      <c r="Y27" s="142" t="s">
        <v>66</v>
      </c>
      <c r="Z27" s="7">
        <v>290</v>
      </c>
      <c r="AA27" s="6" t="s">
        <v>67</v>
      </c>
      <c r="AB27" s="183" t="s">
        <v>68</v>
      </c>
      <c r="AC27" s="9" t="s">
        <v>20</v>
      </c>
    </row>
    <row r="28" spans="1:29" ht="12.75" customHeight="1" x14ac:dyDescent="0.4">
      <c r="A28" s="186"/>
      <c r="B28" s="153"/>
      <c r="C28" s="20" t="s">
        <v>69</v>
      </c>
      <c r="D28" s="156"/>
      <c r="E28" s="156"/>
      <c r="F28" s="156"/>
      <c r="G28" s="156"/>
      <c r="H28" s="12">
        <v>18.599999999999998</v>
      </c>
      <c r="I28" s="13" t="s">
        <v>29</v>
      </c>
      <c r="J28" s="143"/>
      <c r="K28" s="12">
        <v>9</v>
      </c>
      <c r="L28" s="13" t="s">
        <v>29</v>
      </c>
      <c r="M28" s="184"/>
      <c r="N28" s="14" t="s">
        <v>420</v>
      </c>
      <c r="O28" s="10"/>
      <c r="P28" s="147"/>
      <c r="Q28" s="147"/>
      <c r="R28" s="20" t="s">
        <v>69</v>
      </c>
      <c r="S28" s="156"/>
      <c r="T28" s="156"/>
      <c r="U28" s="156"/>
      <c r="V28" s="156"/>
      <c r="W28" s="12">
        <v>18.599999999999998</v>
      </c>
      <c r="X28" s="13" t="s">
        <v>29</v>
      </c>
      <c r="Y28" s="143"/>
      <c r="Z28" s="12">
        <v>9</v>
      </c>
      <c r="AA28" s="13" t="s">
        <v>29</v>
      </c>
      <c r="AB28" s="184"/>
      <c r="AC28" s="14" t="s">
        <v>70</v>
      </c>
    </row>
    <row r="29" spans="1:29" ht="12.75" customHeight="1" x14ac:dyDescent="0.4">
      <c r="A29" s="186"/>
      <c r="B29" s="153"/>
      <c r="C29" s="20" t="s">
        <v>71</v>
      </c>
      <c r="D29" s="156"/>
      <c r="E29" s="156"/>
      <c r="F29" s="156"/>
      <c r="G29" s="156"/>
      <c r="H29" s="12">
        <v>15.699999999999998</v>
      </c>
      <c r="I29" s="13" t="s">
        <v>29</v>
      </c>
      <c r="J29" s="143"/>
      <c r="K29" s="12">
        <v>9.4</v>
      </c>
      <c r="L29" s="13" t="s">
        <v>29</v>
      </c>
      <c r="M29" s="184"/>
      <c r="N29" s="14" t="s">
        <v>421</v>
      </c>
      <c r="O29" s="10"/>
      <c r="P29" s="147"/>
      <c r="Q29" s="147"/>
      <c r="R29" s="20" t="s">
        <v>71</v>
      </c>
      <c r="S29" s="156"/>
      <c r="T29" s="156"/>
      <c r="U29" s="156"/>
      <c r="V29" s="156"/>
      <c r="W29" s="12">
        <v>15.699999999999998</v>
      </c>
      <c r="X29" s="13" t="s">
        <v>29</v>
      </c>
      <c r="Y29" s="143"/>
      <c r="Z29" s="12">
        <v>9.4</v>
      </c>
      <c r="AA29" s="13" t="s">
        <v>29</v>
      </c>
      <c r="AB29" s="184"/>
      <c r="AC29" s="14" t="s">
        <v>72</v>
      </c>
    </row>
    <row r="30" spans="1:29" ht="12.75" customHeight="1" x14ac:dyDescent="0.4">
      <c r="A30" s="186"/>
      <c r="B30" s="153"/>
      <c r="C30" s="20"/>
      <c r="D30" s="156"/>
      <c r="E30" s="156"/>
      <c r="F30" s="156"/>
      <c r="G30" s="156"/>
      <c r="H30" s="12">
        <v>57.900000000000013</v>
      </c>
      <c r="I30" s="13" t="s">
        <v>29</v>
      </c>
      <c r="J30" s="143"/>
      <c r="K30" s="12">
        <v>42.9</v>
      </c>
      <c r="L30" s="13" t="s">
        <v>29</v>
      </c>
      <c r="M30" s="184"/>
      <c r="N30" s="14"/>
      <c r="O30" s="10"/>
      <c r="P30" s="147"/>
      <c r="Q30" s="147"/>
      <c r="R30" s="20"/>
      <c r="S30" s="156"/>
      <c r="T30" s="156"/>
      <c r="U30" s="156"/>
      <c r="V30" s="156"/>
      <c r="W30" s="12">
        <v>57.900000000000013</v>
      </c>
      <c r="X30" s="13" t="s">
        <v>29</v>
      </c>
      <c r="Y30" s="143"/>
      <c r="Z30" s="12">
        <v>42.9</v>
      </c>
      <c r="AA30" s="13" t="s">
        <v>29</v>
      </c>
      <c r="AB30" s="184"/>
      <c r="AC30" s="14"/>
    </row>
    <row r="31" spans="1:29" ht="12.75" customHeight="1" x14ac:dyDescent="0.4">
      <c r="A31" s="186"/>
      <c r="B31" s="153"/>
      <c r="C31" s="21"/>
      <c r="D31" s="157"/>
      <c r="E31" s="157"/>
      <c r="F31" s="157"/>
      <c r="G31" s="157"/>
      <c r="H31" s="17">
        <v>1.1000000000000001</v>
      </c>
      <c r="I31" s="16" t="s">
        <v>29</v>
      </c>
      <c r="J31" s="144"/>
      <c r="K31" s="17">
        <v>0.7</v>
      </c>
      <c r="L31" s="16" t="s">
        <v>73</v>
      </c>
      <c r="M31" s="185"/>
      <c r="N31" s="18"/>
      <c r="O31" s="10"/>
      <c r="P31" s="147"/>
      <c r="Q31" s="147"/>
      <c r="R31" s="21"/>
      <c r="S31" s="157"/>
      <c r="T31" s="157"/>
      <c r="U31" s="157"/>
      <c r="V31" s="157"/>
      <c r="W31" s="17">
        <v>1.1000000000000001</v>
      </c>
      <c r="X31" s="16" t="s">
        <v>29</v>
      </c>
      <c r="Y31" s="144"/>
      <c r="Z31" s="17">
        <v>0.7</v>
      </c>
      <c r="AA31" s="16" t="s">
        <v>73</v>
      </c>
      <c r="AB31" s="185"/>
      <c r="AC31" s="18"/>
    </row>
    <row r="32" spans="1:29" ht="12.75" customHeight="1" x14ac:dyDescent="0.4">
      <c r="A32" s="164"/>
      <c r="B32" s="165"/>
      <c r="C32" s="165"/>
      <c r="D32" s="165"/>
      <c r="E32" s="165"/>
      <c r="F32" s="165"/>
      <c r="G32" s="165"/>
      <c r="H32" s="165"/>
      <c r="I32" s="165"/>
      <c r="J32" s="165"/>
      <c r="K32" s="165"/>
      <c r="L32" s="165"/>
      <c r="M32" s="165"/>
      <c r="N32" s="166"/>
      <c r="O32" s="10"/>
      <c r="P32" s="164"/>
      <c r="Q32" s="165"/>
      <c r="R32" s="165"/>
      <c r="S32" s="165"/>
      <c r="T32" s="165"/>
      <c r="U32" s="165"/>
      <c r="V32" s="165"/>
      <c r="W32" s="165"/>
      <c r="X32" s="165"/>
      <c r="Y32" s="165"/>
      <c r="Z32" s="165"/>
      <c r="AA32" s="165"/>
      <c r="AB32" s="165"/>
      <c r="AC32" s="166"/>
    </row>
    <row r="33" spans="1:29" ht="12.75" customHeight="1" x14ac:dyDescent="0.4">
      <c r="A33" s="167"/>
      <c r="B33" s="168"/>
      <c r="C33" s="168"/>
      <c r="D33" s="168"/>
      <c r="E33" s="168"/>
      <c r="F33" s="168"/>
      <c r="G33" s="168"/>
      <c r="H33" s="168"/>
      <c r="I33" s="168"/>
      <c r="J33" s="168"/>
      <c r="K33" s="168"/>
      <c r="L33" s="168"/>
      <c r="M33" s="168"/>
      <c r="N33" s="169"/>
      <c r="O33" s="10"/>
      <c r="P33" s="167"/>
      <c r="Q33" s="168"/>
      <c r="R33" s="168"/>
      <c r="S33" s="168"/>
      <c r="T33" s="168"/>
      <c r="U33" s="168"/>
      <c r="V33" s="168"/>
      <c r="W33" s="168"/>
      <c r="X33" s="168"/>
      <c r="Y33" s="168"/>
      <c r="Z33" s="168"/>
      <c r="AA33" s="168"/>
      <c r="AB33" s="168"/>
      <c r="AC33" s="169"/>
    </row>
    <row r="34" spans="1:29" ht="12.75" customHeight="1" x14ac:dyDescent="0.4">
      <c r="A34" s="167"/>
      <c r="B34" s="168"/>
      <c r="C34" s="168"/>
      <c r="D34" s="168"/>
      <c r="E34" s="168"/>
      <c r="F34" s="168"/>
      <c r="G34" s="168"/>
      <c r="H34" s="168"/>
      <c r="I34" s="168"/>
      <c r="J34" s="168"/>
      <c r="K34" s="168"/>
      <c r="L34" s="168"/>
      <c r="M34" s="168"/>
      <c r="N34" s="169"/>
      <c r="O34" s="10"/>
      <c r="P34" s="167"/>
      <c r="Q34" s="168"/>
      <c r="R34" s="168"/>
      <c r="S34" s="168"/>
      <c r="T34" s="168"/>
      <c r="U34" s="168"/>
      <c r="V34" s="168"/>
      <c r="W34" s="168"/>
      <c r="X34" s="168"/>
      <c r="Y34" s="168"/>
      <c r="Z34" s="168"/>
      <c r="AA34" s="168"/>
      <c r="AB34" s="168"/>
      <c r="AC34" s="169"/>
    </row>
    <row r="35" spans="1:29" ht="12.75" customHeight="1" x14ac:dyDescent="0.4">
      <c r="A35" s="147">
        <v>11</v>
      </c>
      <c r="B35" s="153" t="s">
        <v>12</v>
      </c>
      <c r="C35" s="23" t="s">
        <v>82</v>
      </c>
      <c r="D35" s="154" t="s">
        <v>83</v>
      </c>
      <c r="E35" s="154" t="s">
        <v>84</v>
      </c>
      <c r="F35" s="154" t="s">
        <v>85</v>
      </c>
      <c r="G35" s="155" t="s">
        <v>86</v>
      </c>
      <c r="H35" s="7">
        <v>344</v>
      </c>
      <c r="I35" s="8" t="s">
        <v>18</v>
      </c>
      <c r="J35" s="142" t="s">
        <v>87</v>
      </c>
      <c r="K35" s="7">
        <f>344*0.75</f>
        <v>258</v>
      </c>
      <c r="L35" s="8" t="s">
        <v>18</v>
      </c>
      <c r="M35" s="142" t="s">
        <v>87</v>
      </c>
      <c r="N35" s="9" t="s">
        <v>20</v>
      </c>
      <c r="O35" s="10"/>
      <c r="P35" s="147">
        <v>24</v>
      </c>
      <c r="Q35" s="147" t="s">
        <v>74</v>
      </c>
      <c r="R35" s="22" t="s">
        <v>75</v>
      </c>
      <c r="S35" s="154" t="s">
        <v>76</v>
      </c>
      <c r="T35" s="154" t="s">
        <v>77</v>
      </c>
      <c r="U35" s="154" t="s">
        <v>78</v>
      </c>
      <c r="V35" s="155" t="s">
        <v>79</v>
      </c>
      <c r="W35" s="7">
        <v>354</v>
      </c>
      <c r="X35" s="8" t="s">
        <v>18</v>
      </c>
      <c r="Y35" s="142" t="s">
        <v>27</v>
      </c>
      <c r="Z35" s="7">
        <f>354*0.75</f>
        <v>265.5</v>
      </c>
      <c r="AA35" s="8" t="s">
        <v>18</v>
      </c>
      <c r="AB35" s="142" t="s">
        <v>27</v>
      </c>
      <c r="AC35" s="9" t="s">
        <v>20</v>
      </c>
    </row>
    <row r="36" spans="1:29" ht="12.75" customHeight="1" x14ac:dyDescent="0.4">
      <c r="A36" s="177"/>
      <c r="B36" s="153"/>
      <c r="C36" s="15" t="s">
        <v>88</v>
      </c>
      <c r="D36" s="154"/>
      <c r="E36" s="154"/>
      <c r="F36" s="154"/>
      <c r="G36" s="156"/>
      <c r="H36" s="12">
        <v>13.7</v>
      </c>
      <c r="I36" s="13" t="s">
        <v>29</v>
      </c>
      <c r="J36" s="143"/>
      <c r="K36" s="12">
        <f>13.7*0.75</f>
        <v>10.274999999999999</v>
      </c>
      <c r="L36" s="13" t="s">
        <v>29</v>
      </c>
      <c r="M36" s="143"/>
      <c r="N36" s="14" t="s">
        <v>423</v>
      </c>
      <c r="O36" s="10"/>
      <c r="P36" s="147"/>
      <c r="Q36" s="147"/>
      <c r="R36" s="13" t="s">
        <v>80</v>
      </c>
      <c r="S36" s="154"/>
      <c r="T36" s="154"/>
      <c r="U36" s="154"/>
      <c r="V36" s="156"/>
      <c r="W36" s="12">
        <v>13.099999999999998</v>
      </c>
      <c r="X36" s="13" t="s">
        <v>29</v>
      </c>
      <c r="Y36" s="143"/>
      <c r="Z36" s="12">
        <f>13.1*0.75</f>
        <v>9.8249999999999993</v>
      </c>
      <c r="AA36" s="13" t="s">
        <v>29</v>
      </c>
      <c r="AB36" s="143"/>
      <c r="AC36" s="14" t="s">
        <v>434</v>
      </c>
    </row>
    <row r="37" spans="1:29" ht="12.75" customHeight="1" x14ac:dyDescent="0.4">
      <c r="A37" s="177"/>
      <c r="B37" s="153"/>
      <c r="C37" s="13" t="s">
        <v>89</v>
      </c>
      <c r="D37" s="154"/>
      <c r="E37" s="154"/>
      <c r="F37" s="154"/>
      <c r="G37" s="156"/>
      <c r="H37" s="12">
        <v>7</v>
      </c>
      <c r="I37" s="13" t="s">
        <v>29</v>
      </c>
      <c r="J37" s="143"/>
      <c r="K37" s="12">
        <f>7*0.75</f>
        <v>5.25</v>
      </c>
      <c r="L37" s="13" t="s">
        <v>29</v>
      </c>
      <c r="M37" s="143"/>
      <c r="N37" s="14"/>
      <c r="O37" s="10"/>
      <c r="P37" s="147"/>
      <c r="Q37" s="147"/>
      <c r="R37" s="13" t="s">
        <v>81</v>
      </c>
      <c r="S37" s="154"/>
      <c r="T37" s="154"/>
      <c r="U37" s="154"/>
      <c r="V37" s="156"/>
      <c r="W37" s="12">
        <v>10.399999999999999</v>
      </c>
      <c r="X37" s="13" t="s">
        <v>29</v>
      </c>
      <c r="Y37" s="143"/>
      <c r="Z37" s="12">
        <f>10.4*0.75</f>
        <v>7.8000000000000007</v>
      </c>
      <c r="AA37" s="13" t="s">
        <v>29</v>
      </c>
      <c r="AB37" s="143"/>
      <c r="AC37" s="14"/>
    </row>
    <row r="38" spans="1:29" ht="12.75" customHeight="1" x14ac:dyDescent="0.4">
      <c r="A38" s="177"/>
      <c r="B38" s="153"/>
      <c r="C38" s="13" t="s">
        <v>34</v>
      </c>
      <c r="D38" s="154"/>
      <c r="E38" s="154"/>
      <c r="F38" s="154"/>
      <c r="G38" s="156"/>
      <c r="H38" s="12">
        <v>58.800000000000011</v>
      </c>
      <c r="I38" s="13" t="s">
        <v>29</v>
      </c>
      <c r="J38" s="143"/>
      <c r="K38" s="12">
        <f>58.8*0.75</f>
        <v>44.099999999999994</v>
      </c>
      <c r="L38" s="13" t="s">
        <v>29</v>
      </c>
      <c r="M38" s="143"/>
      <c r="N38" s="14"/>
      <c r="O38" s="10"/>
      <c r="P38" s="147"/>
      <c r="Q38" s="147"/>
      <c r="R38" s="13"/>
      <c r="S38" s="154"/>
      <c r="T38" s="154"/>
      <c r="U38" s="154"/>
      <c r="V38" s="156"/>
      <c r="W38" s="12">
        <v>53.600000000000009</v>
      </c>
      <c r="X38" s="13" t="s">
        <v>29</v>
      </c>
      <c r="Y38" s="143"/>
      <c r="Z38" s="12">
        <f>53.6*0.75</f>
        <v>40.200000000000003</v>
      </c>
      <c r="AA38" s="13" t="s">
        <v>29</v>
      </c>
      <c r="AB38" s="143"/>
      <c r="AC38" s="14"/>
    </row>
    <row r="39" spans="1:29" ht="12.75" customHeight="1" x14ac:dyDescent="0.4">
      <c r="A39" s="177"/>
      <c r="B39" s="153"/>
      <c r="C39" s="16" t="s">
        <v>90</v>
      </c>
      <c r="D39" s="154"/>
      <c r="E39" s="154"/>
      <c r="F39" s="154"/>
      <c r="G39" s="157"/>
      <c r="H39" s="17">
        <v>1</v>
      </c>
      <c r="I39" s="16" t="s">
        <v>29</v>
      </c>
      <c r="J39" s="144"/>
      <c r="K39" s="17">
        <f>1*0.75</f>
        <v>0.75</v>
      </c>
      <c r="L39" s="16" t="s">
        <v>29</v>
      </c>
      <c r="M39" s="144"/>
      <c r="N39" s="18"/>
      <c r="O39" s="10"/>
      <c r="P39" s="147"/>
      <c r="Q39" s="147"/>
      <c r="R39" s="16"/>
      <c r="S39" s="154"/>
      <c r="T39" s="154"/>
      <c r="U39" s="154"/>
      <c r="V39" s="157"/>
      <c r="W39" s="17">
        <v>0.9</v>
      </c>
      <c r="X39" s="16" t="s">
        <v>29</v>
      </c>
      <c r="Y39" s="144"/>
      <c r="Z39" s="17">
        <f>0.9*0.75</f>
        <v>0.67500000000000004</v>
      </c>
      <c r="AA39" s="16" t="s">
        <v>29</v>
      </c>
      <c r="AB39" s="144"/>
      <c r="AC39" s="18"/>
    </row>
    <row r="40" spans="1:29" ht="12.75" customHeight="1" x14ac:dyDescent="0.4">
      <c r="A40" s="147">
        <v>12</v>
      </c>
      <c r="B40" s="153" t="s">
        <v>21</v>
      </c>
      <c r="C40" s="23" t="s">
        <v>22</v>
      </c>
      <c r="D40" s="154" t="s">
        <v>91</v>
      </c>
      <c r="E40" s="154" t="s">
        <v>92</v>
      </c>
      <c r="F40" s="154" t="s">
        <v>93</v>
      </c>
      <c r="G40" s="155" t="s">
        <v>94</v>
      </c>
      <c r="H40" s="7">
        <v>390</v>
      </c>
      <c r="I40" s="8" t="s">
        <v>18</v>
      </c>
      <c r="J40" s="142" t="s">
        <v>56</v>
      </c>
      <c r="K40" s="7">
        <f>390*0.75</f>
        <v>292.5</v>
      </c>
      <c r="L40" s="8" t="s">
        <v>18</v>
      </c>
      <c r="M40" s="142" t="s">
        <v>56</v>
      </c>
      <c r="N40" s="9" t="s">
        <v>20</v>
      </c>
      <c r="O40" s="10"/>
      <c r="P40" s="147">
        <v>25</v>
      </c>
      <c r="Q40" s="147" t="s">
        <v>12</v>
      </c>
      <c r="R40" s="23" t="s">
        <v>82</v>
      </c>
      <c r="S40" s="154" t="s">
        <v>83</v>
      </c>
      <c r="T40" s="154" t="s">
        <v>84</v>
      </c>
      <c r="U40" s="154" t="s">
        <v>85</v>
      </c>
      <c r="V40" s="155" t="s">
        <v>86</v>
      </c>
      <c r="W40" s="7">
        <v>344</v>
      </c>
      <c r="X40" s="8" t="s">
        <v>18</v>
      </c>
      <c r="Y40" s="142" t="s">
        <v>87</v>
      </c>
      <c r="Z40" s="7">
        <f>344*0.75</f>
        <v>258</v>
      </c>
      <c r="AA40" s="8" t="s">
        <v>18</v>
      </c>
      <c r="AB40" s="142" t="s">
        <v>87</v>
      </c>
      <c r="AC40" s="9" t="s">
        <v>20</v>
      </c>
    </row>
    <row r="41" spans="1:29" ht="12.75" customHeight="1" x14ac:dyDescent="0.4">
      <c r="A41" s="177"/>
      <c r="B41" s="153"/>
      <c r="C41" s="24" t="s">
        <v>95</v>
      </c>
      <c r="D41" s="154"/>
      <c r="E41" s="154"/>
      <c r="F41" s="154"/>
      <c r="G41" s="156"/>
      <c r="H41" s="12">
        <v>13.599999999999998</v>
      </c>
      <c r="I41" s="13" t="s">
        <v>29</v>
      </c>
      <c r="J41" s="143"/>
      <c r="K41" s="12">
        <f>13.6*0.75</f>
        <v>10.199999999999999</v>
      </c>
      <c r="L41" s="13" t="s">
        <v>29</v>
      </c>
      <c r="M41" s="143"/>
      <c r="N41" s="14" t="s">
        <v>424</v>
      </c>
      <c r="O41" s="10"/>
      <c r="P41" s="147"/>
      <c r="Q41" s="147"/>
      <c r="R41" s="15" t="s">
        <v>88</v>
      </c>
      <c r="S41" s="154"/>
      <c r="T41" s="154"/>
      <c r="U41" s="154"/>
      <c r="V41" s="156"/>
      <c r="W41" s="12">
        <v>13.7</v>
      </c>
      <c r="X41" s="13" t="s">
        <v>29</v>
      </c>
      <c r="Y41" s="143"/>
      <c r="Z41" s="12">
        <f>13.7*0.75</f>
        <v>10.274999999999999</v>
      </c>
      <c r="AA41" s="13" t="s">
        <v>29</v>
      </c>
      <c r="AB41" s="143"/>
      <c r="AC41" s="14" t="s">
        <v>433</v>
      </c>
    </row>
    <row r="42" spans="1:29" ht="12.75" customHeight="1" x14ac:dyDescent="0.4">
      <c r="A42" s="177"/>
      <c r="B42" s="153"/>
      <c r="C42" s="13" t="s">
        <v>96</v>
      </c>
      <c r="D42" s="154"/>
      <c r="E42" s="154"/>
      <c r="F42" s="154"/>
      <c r="G42" s="156"/>
      <c r="H42" s="12">
        <v>13.099999999999998</v>
      </c>
      <c r="I42" s="13" t="s">
        <v>29</v>
      </c>
      <c r="J42" s="143"/>
      <c r="K42" s="12">
        <f>13.1*0.75</f>
        <v>9.8249999999999993</v>
      </c>
      <c r="L42" s="13" t="s">
        <v>29</v>
      </c>
      <c r="M42" s="143"/>
      <c r="N42" s="14"/>
      <c r="O42" s="10"/>
      <c r="P42" s="147"/>
      <c r="Q42" s="147"/>
      <c r="R42" s="13" t="s">
        <v>89</v>
      </c>
      <c r="S42" s="154"/>
      <c r="T42" s="154"/>
      <c r="U42" s="154"/>
      <c r="V42" s="156"/>
      <c r="W42" s="12">
        <v>7</v>
      </c>
      <c r="X42" s="13" t="s">
        <v>29</v>
      </c>
      <c r="Y42" s="143"/>
      <c r="Z42" s="12">
        <f>7*0.75</f>
        <v>5.25</v>
      </c>
      <c r="AA42" s="13" t="s">
        <v>29</v>
      </c>
      <c r="AB42" s="143"/>
      <c r="AC42" s="14"/>
    </row>
    <row r="43" spans="1:29" ht="12.75" customHeight="1" x14ac:dyDescent="0.4">
      <c r="A43" s="177"/>
      <c r="B43" s="153"/>
      <c r="C43" s="13" t="s">
        <v>34</v>
      </c>
      <c r="D43" s="154"/>
      <c r="E43" s="154"/>
      <c r="F43" s="154"/>
      <c r="G43" s="156"/>
      <c r="H43" s="12">
        <v>56.999999999999993</v>
      </c>
      <c r="I43" s="13" t="s">
        <v>29</v>
      </c>
      <c r="J43" s="143"/>
      <c r="K43" s="12">
        <f>57*0.75</f>
        <v>42.75</v>
      </c>
      <c r="L43" s="13" t="s">
        <v>29</v>
      </c>
      <c r="M43" s="143"/>
      <c r="N43" s="14"/>
      <c r="O43" s="10"/>
      <c r="P43" s="147"/>
      <c r="Q43" s="147"/>
      <c r="R43" s="13" t="s">
        <v>34</v>
      </c>
      <c r="S43" s="154"/>
      <c r="T43" s="154"/>
      <c r="U43" s="154"/>
      <c r="V43" s="156"/>
      <c r="W43" s="12">
        <v>58.800000000000011</v>
      </c>
      <c r="X43" s="13" t="s">
        <v>29</v>
      </c>
      <c r="Y43" s="143"/>
      <c r="Z43" s="12">
        <f>58.8*0.75</f>
        <v>44.099999999999994</v>
      </c>
      <c r="AA43" s="13" t="s">
        <v>29</v>
      </c>
      <c r="AB43" s="143"/>
      <c r="AC43" s="14"/>
    </row>
    <row r="44" spans="1:29" ht="12.75" customHeight="1" x14ac:dyDescent="0.4">
      <c r="A44" s="177"/>
      <c r="B44" s="153"/>
      <c r="C44" s="16"/>
      <c r="D44" s="154"/>
      <c r="E44" s="154"/>
      <c r="F44" s="154"/>
      <c r="G44" s="157"/>
      <c r="H44" s="17">
        <v>1.2</v>
      </c>
      <c r="I44" s="16" t="s">
        <v>29</v>
      </c>
      <c r="J44" s="144"/>
      <c r="K44" s="17">
        <f>1.2*0.75</f>
        <v>0.89999999999999991</v>
      </c>
      <c r="L44" s="16" t="s">
        <v>29</v>
      </c>
      <c r="M44" s="144"/>
      <c r="N44" s="18"/>
      <c r="O44" s="10"/>
      <c r="P44" s="147"/>
      <c r="Q44" s="147"/>
      <c r="R44" s="16" t="s">
        <v>90</v>
      </c>
      <c r="S44" s="154"/>
      <c r="T44" s="154"/>
      <c r="U44" s="154"/>
      <c r="V44" s="157"/>
      <c r="W44" s="17">
        <v>1</v>
      </c>
      <c r="X44" s="16" t="s">
        <v>29</v>
      </c>
      <c r="Y44" s="144"/>
      <c r="Z44" s="17">
        <f>1*0.75</f>
        <v>0.75</v>
      </c>
      <c r="AA44" s="16" t="s">
        <v>29</v>
      </c>
      <c r="AB44" s="144"/>
      <c r="AC44" s="18"/>
    </row>
    <row r="45" spans="1:29" ht="12.75" customHeight="1" x14ac:dyDescent="0.4">
      <c r="A45" s="179" t="s">
        <v>97</v>
      </c>
      <c r="B45" s="182" t="s">
        <v>98</v>
      </c>
      <c r="C45" s="13" t="s">
        <v>99</v>
      </c>
      <c r="D45" s="154" t="s">
        <v>100</v>
      </c>
      <c r="E45" s="154" t="s">
        <v>101</v>
      </c>
      <c r="F45" s="154" t="s">
        <v>102</v>
      </c>
      <c r="G45" s="155" t="s">
        <v>103</v>
      </c>
      <c r="H45" s="7">
        <v>365</v>
      </c>
      <c r="I45" s="8" t="s">
        <v>18</v>
      </c>
      <c r="J45" s="142" t="s">
        <v>56</v>
      </c>
      <c r="K45" s="7">
        <f>365*0.75</f>
        <v>273.75</v>
      </c>
      <c r="L45" s="8" t="s">
        <v>18</v>
      </c>
      <c r="M45" s="142" t="s">
        <v>56</v>
      </c>
      <c r="N45" s="9" t="s">
        <v>20</v>
      </c>
      <c r="O45" s="10"/>
      <c r="P45" s="147">
        <v>26</v>
      </c>
      <c r="Q45" s="147" t="s">
        <v>21</v>
      </c>
      <c r="R45" s="6" t="s">
        <v>22</v>
      </c>
      <c r="S45" s="154" t="s">
        <v>91</v>
      </c>
      <c r="T45" s="154" t="s">
        <v>92</v>
      </c>
      <c r="U45" s="154" t="s">
        <v>93</v>
      </c>
      <c r="V45" s="155" t="s">
        <v>94</v>
      </c>
      <c r="W45" s="7">
        <v>390</v>
      </c>
      <c r="X45" s="8" t="s">
        <v>18</v>
      </c>
      <c r="Y45" s="142" t="s">
        <v>56</v>
      </c>
      <c r="Z45" s="7">
        <f>390*0.75</f>
        <v>292.5</v>
      </c>
      <c r="AA45" s="8" t="s">
        <v>18</v>
      </c>
      <c r="AB45" s="142" t="s">
        <v>56</v>
      </c>
      <c r="AC45" s="9" t="s">
        <v>20</v>
      </c>
    </row>
    <row r="46" spans="1:29" ht="12.75" customHeight="1" x14ac:dyDescent="0.4">
      <c r="A46" s="181"/>
      <c r="B46" s="182"/>
      <c r="C46" s="15" t="s">
        <v>111</v>
      </c>
      <c r="D46" s="154"/>
      <c r="E46" s="154"/>
      <c r="F46" s="154"/>
      <c r="G46" s="156"/>
      <c r="H46" s="12">
        <v>11.399999999999999</v>
      </c>
      <c r="I46" s="13" t="s">
        <v>29</v>
      </c>
      <c r="J46" s="143"/>
      <c r="K46" s="12">
        <f>11.4*0.75</f>
        <v>8.5500000000000007</v>
      </c>
      <c r="L46" s="13" t="s">
        <v>29</v>
      </c>
      <c r="M46" s="143"/>
      <c r="N46" s="14" t="s">
        <v>425</v>
      </c>
      <c r="O46" s="10"/>
      <c r="P46" s="147"/>
      <c r="Q46" s="147"/>
      <c r="R46" s="24" t="s">
        <v>95</v>
      </c>
      <c r="S46" s="154"/>
      <c r="T46" s="154"/>
      <c r="U46" s="154"/>
      <c r="V46" s="156"/>
      <c r="W46" s="12">
        <v>13.599999999999998</v>
      </c>
      <c r="X46" s="13" t="s">
        <v>29</v>
      </c>
      <c r="Y46" s="143"/>
      <c r="Z46" s="12">
        <f>13.6*0.75</f>
        <v>10.199999999999999</v>
      </c>
      <c r="AA46" s="13" t="s">
        <v>29</v>
      </c>
      <c r="AB46" s="143"/>
      <c r="AC46" s="14" t="s">
        <v>432</v>
      </c>
    </row>
    <row r="47" spans="1:29" ht="12.75" customHeight="1" x14ac:dyDescent="0.4">
      <c r="A47" s="181"/>
      <c r="B47" s="182"/>
      <c r="C47" s="13" t="s">
        <v>112</v>
      </c>
      <c r="D47" s="154"/>
      <c r="E47" s="154"/>
      <c r="F47" s="154"/>
      <c r="G47" s="156"/>
      <c r="H47" s="12">
        <v>9.1</v>
      </c>
      <c r="I47" s="13" t="s">
        <v>29</v>
      </c>
      <c r="J47" s="143"/>
      <c r="K47" s="12">
        <f>9.1*0.75</f>
        <v>6.8249999999999993</v>
      </c>
      <c r="L47" s="13" t="s">
        <v>29</v>
      </c>
      <c r="M47" s="143"/>
      <c r="N47" s="14"/>
      <c r="O47" s="10"/>
      <c r="P47" s="147"/>
      <c r="Q47" s="147"/>
      <c r="R47" s="13" t="s">
        <v>96</v>
      </c>
      <c r="S47" s="154"/>
      <c r="T47" s="154"/>
      <c r="U47" s="154"/>
      <c r="V47" s="156"/>
      <c r="W47" s="12">
        <v>13.099999999999998</v>
      </c>
      <c r="X47" s="13" t="s">
        <v>29</v>
      </c>
      <c r="Y47" s="143"/>
      <c r="Z47" s="12">
        <f>13.1*0.75</f>
        <v>9.8249999999999993</v>
      </c>
      <c r="AA47" s="13" t="s">
        <v>29</v>
      </c>
      <c r="AB47" s="143"/>
      <c r="AC47" s="14"/>
    </row>
    <row r="48" spans="1:29" ht="12.75" customHeight="1" x14ac:dyDescent="0.4">
      <c r="A48" s="181"/>
      <c r="B48" s="182"/>
      <c r="C48" s="13" t="s">
        <v>113</v>
      </c>
      <c r="D48" s="154"/>
      <c r="E48" s="154"/>
      <c r="F48" s="154"/>
      <c r="G48" s="156"/>
      <c r="H48" s="12">
        <v>62</v>
      </c>
      <c r="I48" s="13" t="s">
        <v>29</v>
      </c>
      <c r="J48" s="143"/>
      <c r="K48" s="12">
        <f>62*0.75</f>
        <v>46.5</v>
      </c>
      <c r="L48" s="13" t="s">
        <v>29</v>
      </c>
      <c r="M48" s="143"/>
      <c r="N48" s="14"/>
      <c r="O48" s="10"/>
      <c r="P48" s="147"/>
      <c r="Q48" s="147"/>
      <c r="R48" s="13" t="s">
        <v>34</v>
      </c>
      <c r="S48" s="154"/>
      <c r="T48" s="154"/>
      <c r="U48" s="154"/>
      <c r="V48" s="156"/>
      <c r="W48" s="12">
        <v>56.999999999999993</v>
      </c>
      <c r="X48" s="13" t="s">
        <v>29</v>
      </c>
      <c r="Y48" s="143"/>
      <c r="Z48" s="12">
        <f>57*0.75</f>
        <v>42.75</v>
      </c>
      <c r="AA48" s="13" t="s">
        <v>29</v>
      </c>
      <c r="AB48" s="143"/>
      <c r="AC48" s="14"/>
    </row>
    <row r="49" spans="1:29" ht="12.75" customHeight="1" x14ac:dyDescent="0.4">
      <c r="A49" s="181"/>
      <c r="B49" s="182"/>
      <c r="C49" s="16"/>
      <c r="D49" s="154"/>
      <c r="E49" s="154"/>
      <c r="F49" s="154"/>
      <c r="G49" s="157"/>
      <c r="H49" s="17">
        <v>0.5</v>
      </c>
      <c r="I49" s="16" t="s">
        <v>29</v>
      </c>
      <c r="J49" s="144"/>
      <c r="K49" s="17">
        <f>0.5*0.75</f>
        <v>0.375</v>
      </c>
      <c r="L49" s="16" t="s">
        <v>29</v>
      </c>
      <c r="M49" s="144"/>
      <c r="N49" s="18"/>
      <c r="O49" s="10"/>
      <c r="P49" s="147"/>
      <c r="Q49" s="147"/>
      <c r="R49" s="16"/>
      <c r="S49" s="154"/>
      <c r="T49" s="154"/>
      <c r="U49" s="154"/>
      <c r="V49" s="157"/>
      <c r="W49" s="17">
        <v>1.2</v>
      </c>
      <c r="X49" s="16" t="s">
        <v>29</v>
      </c>
      <c r="Y49" s="144"/>
      <c r="Z49" s="17">
        <f>1.2*0.75</f>
        <v>0.89999999999999991</v>
      </c>
      <c r="AA49" s="16" t="s">
        <v>29</v>
      </c>
      <c r="AB49" s="144"/>
      <c r="AC49" s="18"/>
    </row>
    <row r="50" spans="1:29" ht="12.75" customHeight="1" x14ac:dyDescent="0.4">
      <c r="A50" s="147">
        <v>14</v>
      </c>
      <c r="B50" s="153" t="s">
        <v>50</v>
      </c>
      <c r="C50" s="25" t="s">
        <v>114</v>
      </c>
      <c r="D50" s="154" t="s">
        <v>14</v>
      </c>
      <c r="E50" s="154" t="s">
        <v>115</v>
      </c>
      <c r="F50" s="154" t="s">
        <v>116</v>
      </c>
      <c r="G50" s="155" t="s">
        <v>117</v>
      </c>
      <c r="H50" s="7">
        <v>393</v>
      </c>
      <c r="I50" s="8" t="s">
        <v>18</v>
      </c>
      <c r="J50" s="142" t="s">
        <v>40</v>
      </c>
      <c r="K50" s="7">
        <f>393*0.75</f>
        <v>294.75</v>
      </c>
      <c r="L50" s="8" t="s">
        <v>18</v>
      </c>
      <c r="M50" s="142" t="s">
        <v>40</v>
      </c>
      <c r="N50" s="9" t="s">
        <v>20</v>
      </c>
      <c r="O50" s="10"/>
      <c r="P50" s="179" t="s">
        <v>104</v>
      </c>
      <c r="Q50" s="182" t="s">
        <v>98</v>
      </c>
      <c r="R50" s="13" t="s">
        <v>105</v>
      </c>
      <c r="S50" s="154" t="s">
        <v>106</v>
      </c>
      <c r="T50" s="154" t="s">
        <v>107</v>
      </c>
      <c r="U50" s="154" t="s">
        <v>108</v>
      </c>
      <c r="V50" s="155" t="s">
        <v>109</v>
      </c>
      <c r="W50" s="7">
        <v>411</v>
      </c>
      <c r="X50" s="8" t="s">
        <v>18</v>
      </c>
      <c r="Y50" s="142" t="s">
        <v>110</v>
      </c>
      <c r="Z50" s="7">
        <f>411*0.75</f>
        <v>308.25</v>
      </c>
      <c r="AA50" s="8" t="s">
        <v>18</v>
      </c>
      <c r="AB50" s="142" t="s">
        <v>110</v>
      </c>
      <c r="AC50" s="9" t="s">
        <v>20</v>
      </c>
    </row>
    <row r="51" spans="1:29" ht="12.75" customHeight="1" x14ac:dyDescent="0.4">
      <c r="A51" s="177"/>
      <c r="B51" s="153"/>
      <c r="C51" s="13" t="s">
        <v>118</v>
      </c>
      <c r="D51" s="178"/>
      <c r="E51" s="178"/>
      <c r="F51" s="178"/>
      <c r="G51" s="156"/>
      <c r="H51" s="12">
        <v>11.899999999999997</v>
      </c>
      <c r="I51" s="13" t="s">
        <v>29</v>
      </c>
      <c r="J51" s="143"/>
      <c r="K51" s="12">
        <f>11.9*0.75</f>
        <v>8.9250000000000007</v>
      </c>
      <c r="L51" s="13" t="s">
        <v>29</v>
      </c>
      <c r="M51" s="143"/>
      <c r="N51" s="14" t="s">
        <v>426</v>
      </c>
      <c r="O51" s="10"/>
      <c r="P51" s="180"/>
      <c r="Q51" s="182"/>
      <c r="R51" s="15" t="s">
        <v>111</v>
      </c>
      <c r="S51" s="154"/>
      <c r="T51" s="154"/>
      <c r="U51" s="154"/>
      <c r="V51" s="156"/>
      <c r="W51" s="12">
        <v>12</v>
      </c>
      <c r="X51" s="13" t="s">
        <v>29</v>
      </c>
      <c r="Y51" s="143"/>
      <c r="Z51" s="12">
        <f>12*0.75</f>
        <v>9</v>
      </c>
      <c r="AA51" s="13" t="s">
        <v>29</v>
      </c>
      <c r="AB51" s="143"/>
      <c r="AC51" s="14" t="s">
        <v>431</v>
      </c>
    </row>
    <row r="52" spans="1:29" ht="12.75" customHeight="1" x14ac:dyDescent="0.4">
      <c r="A52" s="177"/>
      <c r="B52" s="153"/>
      <c r="C52" s="13" t="s">
        <v>59</v>
      </c>
      <c r="D52" s="178"/>
      <c r="E52" s="178"/>
      <c r="F52" s="178"/>
      <c r="G52" s="156"/>
      <c r="H52" s="12">
        <v>11.2</v>
      </c>
      <c r="I52" s="13" t="s">
        <v>29</v>
      </c>
      <c r="J52" s="143"/>
      <c r="K52" s="12">
        <f>11.2*0.75</f>
        <v>8.3999999999999986</v>
      </c>
      <c r="L52" s="13" t="s">
        <v>29</v>
      </c>
      <c r="M52" s="143"/>
      <c r="N52" s="14" t="s">
        <v>420</v>
      </c>
      <c r="O52" s="10"/>
      <c r="P52" s="180"/>
      <c r="Q52" s="182"/>
      <c r="R52" s="13" t="s">
        <v>112</v>
      </c>
      <c r="S52" s="154"/>
      <c r="T52" s="154"/>
      <c r="U52" s="154"/>
      <c r="V52" s="156"/>
      <c r="W52" s="12">
        <v>13</v>
      </c>
      <c r="X52" s="13" t="s">
        <v>29</v>
      </c>
      <c r="Y52" s="143"/>
      <c r="Z52" s="12">
        <f>13*0.75</f>
        <v>9.75</v>
      </c>
      <c r="AA52" s="13" t="s">
        <v>29</v>
      </c>
      <c r="AB52" s="143"/>
      <c r="AC52" s="14"/>
    </row>
    <row r="53" spans="1:29" ht="12.75" customHeight="1" x14ac:dyDescent="0.4">
      <c r="A53" s="177"/>
      <c r="B53" s="153"/>
      <c r="C53" s="13"/>
      <c r="D53" s="178"/>
      <c r="E53" s="178"/>
      <c r="F53" s="178"/>
      <c r="G53" s="156"/>
      <c r="H53" s="12">
        <v>62</v>
      </c>
      <c r="I53" s="13" t="s">
        <v>29</v>
      </c>
      <c r="J53" s="143"/>
      <c r="K53" s="12">
        <f>62*0.75</f>
        <v>46.5</v>
      </c>
      <c r="L53" s="13" t="s">
        <v>29</v>
      </c>
      <c r="M53" s="143"/>
      <c r="N53" s="14"/>
      <c r="O53" s="10"/>
      <c r="P53" s="180"/>
      <c r="Q53" s="182"/>
      <c r="R53" s="13" t="s">
        <v>113</v>
      </c>
      <c r="S53" s="154"/>
      <c r="T53" s="154"/>
      <c r="U53" s="154"/>
      <c r="V53" s="156"/>
      <c r="W53" s="12">
        <v>64.100000000000009</v>
      </c>
      <c r="X53" s="13" t="s">
        <v>29</v>
      </c>
      <c r="Y53" s="143"/>
      <c r="Z53" s="12">
        <f>64.1*0.75</f>
        <v>48.074999999999996</v>
      </c>
      <c r="AA53" s="13" t="s">
        <v>29</v>
      </c>
      <c r="AB53" s="143"/>
      <c r="AC53" s="14"/>
    </row>
    <row r="54" spans="1:29" ht="12.75" customHeight="1" x14ac:dyDescent="0.4">
      <c r="A54" s="177"/>
      <c r="B54" s="153"/>
      <c r="C54" s="16"/>
      <c r="D54" s="178"/>
      <c r="E54" s="178"/>
      <c r="F54" s="178"/>
      <c r="G54" s="157"/>
      <c r="H54" s="17">
        <v>1</v>
      </c>
      <c r="I54" s="16" t="s">
        <v>29</v>
      </c>
      <c r="J54" s="144"/>
      <c r="K54" s="17">
        <f>1*0.75</f>
        <v>0.75</v>
      </c>
      <c r="L54" s="16" t="s">
        <v>29</v>
      </c>
      <c r="M54" s="144"/>
      <c r="N54" s="18"/>
      <c r="O54" s="10"/>
      <c r="P54" s="180"/>
      <c r="Q54" s="182"/>
      <c r="R54" s="16"/>
      <c r="S54" s="154"/>
      <c r="T54" s="154"/>
      <c r="U54" s="154"/>
      <c r="V54" s="157"/>
      <c r="W54" s="17">
        <v>0.89999999999999991</v>
      </c>
      <c r="X54" s="16" t="s">
        <v>29</v>
      </c>
      <c r="Y54" s="144"/>
      <c r="Z54" s="17">
        <f>0.9*0.75</f>
        <v>0.67500000000000004</v>
      </c>
      <c r="AA54" s="16" t="s">
        <v>29</v>
      </c>
      <c r="AB54" s="144"/>
      <c r="AC54" s="18"/>
    </row>
    <row r="55" spans="1:29" ht="12.75" customHeight="1" x14ac:dyDescent="0.4">
      <c r="A55" s="151">
        <v>15</v>
      </c>
      <c r="B55" s="176" t="s">
        <v>60</v>
      </c>
      <c r="C55" s="6" t="s">
        <v>119</v>
      </c>
      <c r="D55" s="170" t="s">
        <v>120</v>
      </c>
      <c r="E55" s="170" t="s">
        <v>121</v>
      </c>
      <c r="F55" s="170" t="s">
        <v>122</v>
      </c>
      <c r="G55" s="170" t="s">
        <v>123</v>
      </c>
      <c r="H55" s="7">
        <v>393</v>
      </c>
      <c r="I55" s="8" t="s">
        <v>18</v>
      </c>
      <c r="J55" s="142" t="s">
        <v>56</v>
      </c>
      <c r="K55" s="7">
        <v>256</v>
      </c>
      <c r="L55" s="8" t="s">
        <v>18</v>
      </c>
      <c r="M55" s="161" t="s">
        <v>124</v>
      </c>
      <c r="N55" s="6" t="s">
        <v>125</v>
      </c>
      <c r="O55" s="10"/>
      <c r="P55" s="147">
        <v>28</v>
      </c>
      <c r="Q55" s="147" t="s">
        <v>50</v>
      </c>
      <c r="R55" s="25" t="s">
        <v>114</v>
      </c>
      <c r="S55" s="154" t="s">
        <v>14</v>
      </c>
      <c r="T55" s="154" t="s">
        <v>115</v>
      </c>
      <c r="U55" s="154" t="s">
        <v>116</v>
      </c>
      <c r="V55" s="155" t="s">
        <v>117</v>
      </c>
      <c r="W55" s="7">
        <v>393</v>
      </c>
      <c r="X55" s="8" t="s">
        <v>18</v>
      </c>
      <c r="Y55" s="142" t="s">
        <v>40</v>
      </c>
      <c r="Z55" s="7">
        <f>393*0.75</f>
        <v>294.75</v>
      </c>
      <c r="AA55" s="8" t="s">
        <v>18</v>
      </c>
      <c r="AB55" s="142" t="s">
        <v>40</v>
      </c>
      <c r="AC55" s="9" t="s">
        <v>20</v>
      </c>
    </row>
    <row r="56" spans="1:29" ht="12.75" customHeight="1" x14ac:dyDescent="0.4">
      <c r="A56" s="147"/>
      <c r="B56" s="176"/>
      <c r="C56" s="13" t="s">
        <v>126</v>
      </c>
      <c r="D56" s="171"/>
      <c r="E56" s="171"/>
      <c r="F56" s="171"/>
      <c r="G56" s="171"/>
      <c r="H56" s="12">
        <v>15.3</v>
      </c>
      <c r="I56" s="13" t="s">
        <v>29</v>
      </c>
      <c r="J56" s="143"/>
      <c r="K56" s="12">
        <v>10.199999999999999</v>
      </c>
      <c r="L56" s="13" t="s">
        <v>29</v>
      </c>
      <c r="M56" s="162"/>
      <c r="N56" s="13" t="s">
        <v>127</v>
      </c>
      <c r="O56" s="10"/>
      <c r="P56" s="147"/>
      <c r="Q56" s="147"/>
      <c r="R56" s="13" t="s">
        <v>118</v>
      </c>
      <c r="S56" s="178"/>
      <c r="T56" s="178"/>
      <c r="U56" s="178"/>
      <c r="V56" s="156"/>
      <c r="W56" s="12">
        <v>11.899999999999997</v>
      </c>
      <c r="X56" s="13" t="s">
        <v>29</v>
      </c>
      <c r="Y56" s="143"/>
      <c r="Z56" s="12">
        <f>11.9*0.75</f>
        <v>8.9250000000000007</v>
      </c>
      <c r="AA56" s="13" t="s">
        <v>29</v>
      </c>
      <c r="AB56" s="143"/>
      <c r="AC56" s="14" t="s">
        <v>430</v>
      </c>
    </row>
    <row r="57" spans="1:29" ht="12.75" customHeight="1" x14ac:dyDescent="0.4">
      <c r="A57" s="147"/>
      <c r="B57" s="176"/>
      <c r="C57" s="13" t="s">
        <v>128</v>
      </c>
      <c r="D57" s="171"/>
      <c r="E57" s="171"/>
      <c r="F57" s="171"/>
      <c r="G57" s="171"/>
      <c r="H57" s="12">
        <v>14.299999999999999</v>
      </c>
      <c r="I57" s="13" t="s">
        <v>29</v>
      </c>
      <c r="J57" s="143"/>
      <c r="K57" s="12">
        <v>4.7</v>
      </c>
      <c r="L57" s="13" t="s">
        <v>29</v>
      </c>
      <c r="M57" s="162"/>
      <c r="N57" s="13" t="s">
        <v>421</v>
      </c>
      <c r="O57" s="10"/>
      <c r="P57" s="147"/>
      <c r="Q57" s="147"/>
      <c r="R57" s="13" t="s">
        <v>59</v>
      </c>
      <c r="S57" s="178"/>
      <c r="T57" s="178"/>
      <c r="U57" s="178"/>
      <c r="V57" s="156"/>
      <c r="W57" s="12">
        <v>11.2</v>
      </c>
      <c r="X57" s="13" t="s">
        <v>29</v>
      </c>
      <c r="Y57" s="143"/>
      <c r="Z57" s="12">
        <f>11.2*0.75</f>
        <v>8.3999999999999986</v>
      </c>
      <c r="AA57" s="13" t="s">
        <v>29</v>
      </c>
      <c r="AB57" s="143"/>
      <c r="AC57" s="14"/>
    </row>
    <row r="58" spans="1:29" ht="12.75" customHeight="1" x14ac:dyDescent="0.4">
      <c r="A58" s="147"/>
      <c r="B58" s="176"/>
      <c r="C58" s="13"/>
      <c r="D58" s="171"/>
      <c r="E58" s="171"/>
      <c r="F58" s="171"/>
      <c r="G58" s="171"/>
      <c r="H58" s="12">
        <v>52.4</v>
      </c>
      <c r="I58" s="13" t="s">
        <v>29</v>
      </c>
      <c r="J58" s="143"/>
      <c r="K58" s="12">
        <v>42.4</v>
      </c>
      <c r="L58" s="13" t="s">
        <v>29</v>
      </c>
      <c r="M58" s="162"/>
      <c r="N58" s="13"/>
      <c r="O58" s="10"/>
      <c r="P58" s="147"/>
      <c r="Q58" s="147"/>
      <c r="R58" s="13"/>
      <c r="S58" s="178"/>
      <c r="T58" s="178"/>
      <c r="U58" s="178"/>
      <c r="V58" s="156"/>
      <c r="W58" s="12">
        <v>62</v>
      </c>
      <c r="X58" s="13" t="s">
        <v>29</v>
      </c>
      <c r="Y58" s="143"/>
      <c r="Z58" s="12">
        <f>62*0.75</f>
        <v>46.5</v>
      </c>
      <c r="AA58" s="13" t="s">
        <v>29</v>
      </c>
      <c r="AB58" s="143"/>
      <c r="AC58" s="14"/>
    </row>
    <row r="59" spans="1:29" ht="12.75" customHeight="1" x14ac:dyDescent="0.4">
      <c r="A59" s="147"/>
      <c r="B59" s="176"/>
      <c r="C59" s="16"/>
      <c r="D59" s="172"/>
      <c r="E59" s="172"/>
      <c r="F59" s="172"/>
      <c r="G59" s="172"/>
      <c r="H59" s="12">
        <v>1.2</v>
      </c>
      <c r="I59" s="13" t="s">
        <v>29</v>
      </c>
      <c r="J59" s="143"/>
      <c r="K59" s="17">
        <v>0.8</v>
      </c>
      <c r="L59" s="16" t="s">
        <v>29</v>
      </c>
      <c r="M59" s="163"/>
      <c r="N59" s="16"/>
      <c r="O59" s="10"/>
      <c r="P59" s="147"/>
      <c r="Q59" s="147"/>
      <c r="R59" s="16"/>
      <c r="S59" s="178"/>
      <c r="T59" s="178"/>
      <c r="U59" s="178"/>
      <c r="V59" s="157"/>
      <c r="W59" s="17">
        <v>1</v>
      </c>
      <c r="X59" s="16" t="s">
        <v>29</v>
      </c>
      <c r="Y59" s="144"/>
      <c r="Z59" s="17">
        <f>1*0.75</f>
        <v>0.75</v>
      </c>
      <c r="AA59" s="16" t="s">
        <v>29</v>
      </c>
      <c r="AB59" s="144"/>
      <c r="AC59" s="18"/>
    </row>
    <row r="60" spans="1:29" ht="12.75" customHeight="1" x14ac:dyDescent="0.4">
      <c r="A60" s="164"/>
      <c r="B60" s="165"/>
      <c r="C60" s="165"/>
      <c r="D60" s="165"/>
      <c r="E60" s="165"/>
      <c r="F60" s="165"/>
      <c r="G60" s="165"/>
      <c r="H60" s="165"/>
      <c r="I60" s="165"/>
      <c r="J60" s="165"/>
      <c r="K60" s="165"/>
      <c r="L60" s="165"/>
      <c r="M60" s="165"/>
      <c r="N60" s="166"/>
      <c r="O60" s="10"/>
      <c r="P60" s="151">
        <v>29</v>
      </c>
      <c r="Q60" s="147" t="s">
        <v>60</v>
      </c>
      <c r="R60" s="6" t="s">
        <v>119</v>
      </c>
      <c r="S60" s="170" t="s">
        <v>120</v>
      </c>
      <c r="T60" s="170" t="s">
        <v>121</v>
      </c>
      <c r="U60" s="170" t="s">
        <v>122</v>
      </c>
      <c r="V60" s="170" t="s">
        <v>123</v>
      </c>
      <c r="W60" s="7">
        <v>393</v>
      </c>
      <c r="X60" s="8" t="s">
        <v>18</v>
      </c>
      <c r="Y60" s="142" t="s">
        <v>56</v>
      </c>
      <c r="Z60" s="7">
        <v>256</v>
      </c>
      <c r="AA60" s="8" t="s">
        <v>18</v>
      </c>
      <c r="AB60" s="161" t="s">
        <v>124</v>
      </c>
      <c r="AC60" s="6" t="s">
        <v>125</v>
      </c>
    </row>
    <row r="61" spans="1:29" ht="12.75" customHeight="1" x14ac:dyDescent="0.4">
      <c r="A61" s="167"/>
      <c r="B61" s="168"/>
      <c r="C61" s="168"/>
      <c r="D61" s="168"/>
      <c r="E61" s="168"/>
      <c r="F61" s="168"/>
      <c r="G61" s="168"/>
      <c r="H61" s="168"/>
      <c r="I61" s="168"/>
      <c r="J61" s="168"/>
      <c r="K61" s="168"/>
      <c r="L61" s="168"/>
      <c r="M61" s="168"/>
      <c r="N61" s="169"/>
      <c r="O61" s="10"/>
      <c r="P61" s="151"/>
      <c r="Q61" s="147"/>
      <c r="R61" s="13" t="s">
        <v>126</v>
      </c>
      <c r="S61" s="171"/>
      <c r="T61" s="171"/>
      <c r="U61" s="171"/>
      <c r="V61" s="171"/>
      <c r="W61" s="12">
        <v>15.3</v>
      </c>
      <c r="X61" s="13" t="s">
        <v>29</v>
      </c>
      <c r="Y61" s="143"/>
      <c r="Z61" s="12">
        <v>10.199999999999999</v>
      </c>
      <c r="AA61" s="13" t="s">
        <v>29</v>
      </c>
      <c r="AB61" s="162"/>
      <c r="AC61" s="13" t="s">
        <v>127</v>
      </c>
    </row>
    <row r="62" spans="1:29" ht="12.75" customHeight="1" x14ac:dyDescent="0.4">
      <c r="A62" s="167"/>
      <c r="B62" s="168"/>
      <c r="C62" s="168"/>
      <c r="D62" s="168"/>
      <c r="E62" s="168"/>
      <c r="F62" s="168"/>
      <c r="G62" s="168"/>
      <c r="H62" s="168"/>
      <c r="I62" s="168"/>
      <c r="J62" s="168"/>
      <c r="K62" s="168"/>
      <c r="L62" s="168"/>
      <c r="M62" s="168"/>
      <c r="N62" s="169"/>
      <c r="O62" s="10"/>
      <c r="P62" s="151"/>
      <c r="Q62" s="147"/>
      <c r="R62" s="13" t="s">
        <v>128</v>
      </c>
      <c r="S62" s="171"/>
      <c r="T62" s="171"/>
      <c r="U62" s="171"/>
      <c r="V62" s="171"/>
      <c r="W62" s="12">
        <v>14.299999999999999</v>
      </c>
      <c r="X62" s="13" t="s">
        <v>29</v>
      </c>
      <c r="Y62" s="143"/>
      <c r="Z62" s="12">
        <v>4.7</v>
      </c>
      <c r="AA62" s="13" t="s">
        <v>29</v>
      </c>
      <c r="AB62" s="162"/>
      <c r="AC62" s="13" t="s">
        <v>421</v>
      </c>
    </row>
    <row r="63" spans="1:29" ht="12.75" customHeight="1" x14ac:dyDescent="0.4">
      <c r="A63" s="147">
        <v>17</v>
      </c>
      <c r="B63" s="147" t="s">
        <v>74</v>
      </c>
      <c r="C63" s="6" t="s">
        <v>22</v>
      </c>
      <c r="D63" s="154" t="s">
        <v>129</v>
      </c>
      <c r="E63" s="154" t="s">
        <v>130</v>
      </c>
      <c r="F63" s="154" t="s">
        <v>131</v>
      </c>
      <c r="G63" s="155" t="s">
        <v>39</v>
      </c>
      <c r="H63" s="7">
        <v>379</v>
      </c>
      <c r="I63" s="6" t="s">
        <v>67</v>
      </c>
      <c r="J63" s="142" t="s">
        <v>56</v>
      </c>
      <c r="K63" s="7">
        <f>379*0.75</f>
        <v>284.25</v>
      </c>
      <c r="L63" s="6" t="s">
        <v>67</v>
      </c>
      <c r="M63" s="142" t="s">
        <v>56</v>
      </c>
      <c r="N63" s="9" t="s">
        <v>20</v>
      </c>
      <c r="O63" s="10"/>
      <c r="P63" s="151"/>
      <c r="Q63" s="147"/>
      <c r="R63" s="13"/>
      <c r="S63" s="171"/>
      <c r="T63" s="171"/>
      <c r="U63" s="171"/>
      <c r="V63" s="171"/>
      <c r="W63" s="12">
        <v>52.4</v>
      </c>
      <c r="X63" s="13" t="s">
        <v>29</v>
      </c>
      <c r="Y63" s="143"/>
      <c r="Z63" s="12">
        <v>42.4</v>
      </c>
      <c r="AA63" s="13" t="s">
        <v>29</v>
      </c>
      <c r="AB63" s="162"/>
      <c r="AC63" s="13"/>
    </row>
    <row r="64" spans="1:29" ht="12.75" customHeight="1" x14ac:dyDescent="0.4">
      <c r="A64" s="147"/>
      <c r="B64" s="147"/>
      <c r="C64" s="15" t="s">
        <v>132</v>
      </c>
      <c r="D64" s="154"/>
      <c r="E64" s="154"/>
      <c r="F64" s="154"/>
      <c r="G64" s="156"/>
      <c r="H64" s="12">
        <v>12.099999999999998</v>
      </c>
      <c r="I64" s="13" t="s">
        <v>29</v>
      </c>
      <c r="J64" s="143"/>
      <c r="K64" s="12">
        <f>12.1*0.75</f>
        <v>9.0749999999999993</v>
      </c>
      <c r="L64" s="13" t="s">
        <v>29</v>
      </c>
      <c r="M64" s="143"/>
      <c r="N64" s="14" t="s">
        <v>427</v>
      </c>
      <c r="O64" s="10"/>
      <c r="P64" s="151"/>
      <c r="Q64" s="147"/>
      <c r="R64" s="16"/>
      <c r="S64" s="172"/>
      <c r="T64" s="172"/>
      <c r="U64" s="172"/>
      <c r="V64" s="172"/>
      <c r="W64" s="12">
        <v>1.2</v>
      </c>
      <c r="X64" s="13" t="s">
        <v>29</v>
      </c>
      <c r="Y64" s="143"/>
      <c r="Z64" s="17">
        <v>0.8</v>
      </c>
      <c r="AA64" s="16" t="s">
        <v>29</v>
      </c>
      <c r="AB64" s="163"/>
      <c r="AC64" s="16"/>
    </row>
    <row r="65" spans="1:29" ht="12.75" customHeight="1" x14ac:dyDescent="0.4">
      <c r="A65" s="147"/>
      <c r="B65" s="147"/>
      <c r="C65" s="13" t="s">
        <v>133</v>
      </c>
      <c r="D65" s="154"/>
      <c r="E65" s="154"/>
      <c r="F65" s="154"/>
      <c r="G65" s="156"/>
      <c r="H65" s="12">
        <v>12.299999999999999</v>
      </c>
      <c r="I65" s="13" t="s">
        <v>29</v>
      </c>
      <c r="J65" s="143"/>
      <c r="K65" s="12">
        <f>12.3*0.75</f>
        <v>9.2250000000000014</v>
      </c>
      <c r="L65" s="13" t="s">
        <v>29</v>
      </c>
      <c r="M65" s="143"/>
      <c r="N65" s="14"/>
      <c r="O65" s="10"/>
      <c r="P65" s="164"/>
      <c r="Q65" s="165"/>
      <c r="R65" s="165"/>
      <c r="S65" s="165"/>
      <c r="T65" s="165"/>
      <c r="U65" s="165"/>
      <c r="V65" s="165"/>
      <c r="W65" s="165"/>
      <c r="X65" s="165"/>
      <c r="Y65" s="165"/>
      <c r="Z65" s="165"/>
      <c r="AA65" s="165"/>
      <c r="AB65" s="165"/>
      <c r="AC65" s="166"/>
    </row>
    <row r="66" spans="1:29" ht="12.75" customHeight="1" x14ac:dyDescent="0.4">
      <c r="A66" s="147"/>
      <c r="B66" s="147"/>
      <c r="C66" s="13" t="s">
        <v>134</v>
      </c>
      <c r="D66" s="154"/>
      <c r="E66" s="154"/>
      <c r="F66" s="154"/>
      <c r="G66" s="156"/>
      <c r="H66" s="12">
        <v>58.79999999999999</v>
      </c>
      <c r="I66" s="13" t="s">
        <v>29</v>
      </c>
      <c r="J66" s="143"/>
      <c r="K66" s="12">
        <f>58.8*0.75</f>
        <v>44.099999999999994</v>
      </c>
      <c r="L66" s="13" t="s">
        <v>29</v>
      </c>
      <c r="M66" s="143"/>
      <c r="N66" s="14"/>
      <c r="O66" s="10"/>
      <c r="P66" s="167"/>
      <c r="Q66" s="168"/>
      <c r="R66" s="168"/>
      <c r="S66" s="168"/>
      <c r="T66" s="168"/>
      <c r="U66" s="168"/>
      <c r="V66" s="168"/>
      <c r="W66" s="168"/>
      <c r="X66" s="168"/>
      <c r="Y66" s="168"/>
      <c r="Z66" s="168"/>
      <c r="AA66" s="168"/>
      <c r="AB66" s="168"/>
      <c r="AC66" s="169"/>
    </row>
    <row r="67" spans="1:29" ht="12.75" customHeight="1" x14ac:dyDescent="0.4">
      <c r="A67" s="147"/>
      <c r="B67" s="147"/>
      <c r="C67" s="16"/>
      <c r="D67" s="154"/>
      <c r="E67" s="154"/>
      <c r="F67" s="154"/>
      <c r="G67" s="157"/>
      <c r="H67" s="17">
        <v>1</v>
      </c>
      <c r="I67" s="16" t="s">
        <v>73</v>
      </c>
      <c r="J67" s="144"/>
      <c r="K67" s="17">
        <f>1*0.75</f>
        <v>0.75</v>
      </c>
      <c r="L67" s="16" t="s">
        <v>73</v>
      </c>
      <c r="M67" s="144"/>
      <c r="N67" s="18"/>
      <c r="O67" s="10"/>
      <c r="P67" s="167"/>
      <c r="Q67" s="168"/>
      <c r="R67" s="168"/>
      <c r="S67" s="168"/>
      <c r="T67" s="168"/>
      <c r="U67" s="168"/>
      <c r="V67" s="168"/>
      <c r="W67" s="168"/>
      <c r="X67" s="168"/>
      <c r="Y67" s="168"/>
      <c r="Z67" s="168"/>
      <c r="AA67" s="168"/>
      <c r="AB67" s="168"/>
      <c r="AC67" s="169"/>
    </row>
    <row r="68" spans="1:29" ht="12.75" customHeight="1" x14ac:dyDescent="0.4">
      <c r="A68" s="147" t="s">
        <v>145</v>
      </c>
      <c r="B68" s="147"/>
      <c r="C68" s="36" t="s">
        <v>146</v>
      </c>
      <c r="D68" s="148" t="s">
        <v>147</v>
      </c>
      <c r="E68" s="149"/>
      <c r="F68" s="149"/>
      <c r="G68" s="149"/>
      <c r="H68" s="149"/>
      <c r="I68" s="149"/>
      <c r="J68" s="149"/>
      <c r="K68" s="149"/>
      <c r="L68" s="149"/>
      <c r="M68" s="150"/>
      <c r="O68" s="26"/>
      <c r="P68" s="158">
        <v>31</v>
      </c>
      <c r="Q68" s="173" t="s">
        <v>74</v>
      </c>
      <c r="R68" s="6" t="s">
        <v>22</v>
      </c>
      <c r="S68" s="155" t="s">
        <v>129</v>
      </c>
      <c r="T68" s="155" t="s">
        <v>130</v>
      </c>
      <c r="U68" s="155" t="s">
        <v>131</v>
      </c>
      <c r="V68" s="155" t="s">
        <v>39</v>
      </c>
      <c r="W68" s="7">
        <v>379</v>
      </c>
      <c r="X68" s="8" t="s">
        <v>18</v>
      </c>
      <c r="Y68" s="142" t="s">
        <v>56</v>
      </c>
      <c r="Z68" s="7">
        <f>379*0.75</f>
        <v>284.25</v>
      </c>
      <c r="AA68" s="8" t="s">
        <v>18</v>
      </c>
      <c r="AB68" s="142" t="s">
        <v>56</v>
      </c>
      <c r="AC68" s="9" t="s">
        <v>20</v>
      </c>
    </row>
    <row r="69" spans="1:29" ht="12.75" customHeight="1" x14ac:dyDescent="0.4">
      <c r="A69" s="147"/>
      <c r="B69" s="147"/>
      <c r="C69" s="36" t="s">
        <v>149</v>
      </c>
      <c r="D69" s="38" t="s">
        <v>150</v>
      </c>
      <c r="E69" s="38" t="s">
        <v>151</v>
      </c>
      <c r="F69" s="38" t="s">
        <v>152</v>
      </c>
      <c r="G69" s="38" t="s">
        <v>153</v>
      </c>
      <c r="K69" s="147" t="s">
        <v>154</v>
      </c>
      <c r="L69" s="147"/>
      <c r="M69" s="147"/>
      <c r="O69" s="26"/>
      <c r="P69" s="159"/>
      <c r="Q69" s="174"/>
      <c r="R69" s="15" t="s">
        <v>132</v>
      </c>
      <c r="S69" s="156"/>
      <c r="T69" s="156"/>
      <c r="U69" s="156"/>
      <c r="V69" s="156"/>
      <c r="W69" s="12">
        <v>12.099999999999998</v>
      </c>
      <c r="X69" s="13" t="s">
        <v>29</v>
      </c>
      <c r="Y69" s="143"/>
      <c r="Z69" s="12">
        <f>12.1*0.75</f>
        <v>9.0749999999999993</v>
      </c>
      <c r="AA69" s="13" t="s">
        <v>29</v>
      </c>
      <c r="AB69" s="143"/>
      <c r="AC69" s="14" t="s">
        <v>429</v>
      </c>
    </row>
    <row r="70" spans="1:29" ht="12.75" customHeight="1" x14ac:dyDescent="0.4">
      <c r="A70" s="39" t="s">
        <v>156</v>
      </c>
      <c r="B70" s="40" t="s">
        <v>157</v>
      </c>
      <c r="C70" s="36" t="s">
        <v>158</v>
      </c>
      <c r="D70" s="41">
        <f>11902/31</f>
        <v>383.93548387096774</v>
      </c>
      <c r="E70" s="42">
        <f>454.700000000001/31</f>
        <v>14.667741935483903</v>
      </c>
      <c r="F70" s="42">
        <f>360.8/31</f>
        <v>11.638709677419355</v>
      </c>
      <c r="G70" s="42">
        <f>1768.9/31</f>
        <v>57.061290322580646</v>
      </c>
      <c r="K70" s="140">
        <f>32.4000000000001/31</f>
        <v>1.0451612903225838</v>
      </c>
      <c r="L70" s="140"/>
      <c r="M70" s="140"/>
      <c r="O70" s="26"/>
      <c r="P70" s="159"/>
      <c r="Q70" s="174"/>
      <c r="R70" s="13" t="s">
        <v>133</v>
      </c>
      <c r="S70" s="156"/>
      <c r="T70" s="156"/>
      <c r="U70" s="156"/>
      <c r="V70" s="156"/>
      <c r="W70" s="12">
        <v>12.299999999999999</v>
      </c>
      <c r="X70" s="13" t="s">
        <v>29</v>
      </c>
      <c r="Y70" s="143"/>
      <c r="Z70" s="12">
        <f>12.3*0.75</f>
        <v>9.2250000000000014</v>
      </c>
      <c r="AA70" s="13" t="s">
        <v>29</v>
      </c>
      <c r="AB70" s="143"/>
      <c r="AC70" s="14"/>
    </row>
    <row r="71" spans="1:29" ht="12.75" customHeight="1" x14ac:dyDescent="0.4">
      <c r="A71" s="39" t="s">
        <v>159</v>
      </c>
      <c r="B71" s="40" t="s">
        <v>157</v>
      </c>
      <c r="C71" s="36" t="s">
        <v>160</v>
      </c>
      <c r="D71" s="41">
        <f>(11902*0.75)/31</f>
        <v>287.95161290322579</v>
      </c>
      <c r="E71" s="42">
        <f>(454.700000000001*0.75)/31</f>
        <v>11.000806451612927</v>
      </c>
      <c r="F71" s="42">
        <f>(360.8*0.75)/31</f>
        <v>8.7290322580645174</v>
      </c>
      <c r="G71" s="42">
        <f>(1768.9*0.75)/31</f>
        <v>42.795967741935492</v>
      </c>
      <c r="H71" s="44"/>
      <c r="I71" s="45"/>
      <c r="J71" s="45"/>
      <c r="K71" s="140">
        <f>(32.4000000000001*0.75)/31</f>
        <v>0.78387096774193787</v>
      </c>
      <c r="L71" s="140"/>
      <c r="M71" s="140"/>
      <c r="O71" s="26"/>
      <c r="P71" s="159"/>
      <c r="Q71" s="174"/>
      <c r="R71" s="13" t="s">
        <v>134</v>
      </c>
      <c r="S71" s="156"/>
      <c r="T71" s="156"/>
      <c r="U71" s="156"/>
      <c r="V71" s="156"/>
      <c r="W71" s="12">
        <v>58.79999999999999</v>
      </c>
      <c r="X71" s="13" t="s">
        <v>29</v>
      </c>
      <c r="Y71" s="143"/>
      <c r="Z71" s="12">
        <f>58.8*0.75</f>
        <v>44.099999999999994</v>
      </c>
      <c r="AA71" s="13" t="s">
        <v>29</v>
      </c>
      <c r="AB71" s="143"/>
      <c r="AC71" s="14"/>
    </row>
    <row r="72" spans="1:29" ht="12.75" customHeight="1" x14ac:dyDescent="0.4">
      <c r="A72" s="46"/>
      <c r="B72" s="47"/>
      <c r="C72" s="48"/>
      <c r="D72" s="49"/>
      <c r="E72" s="50"/>
      <c r="F72" s="50"/>
      <c r="G72" s="50"/>
      <c r="J72" s="50"/>
      <c r="O72" s="26"/>
      <c r="P72" s="160"/>
      <c r="Q72" s="175"/>
      <c r="R72" s="16"/>
      <c r="S72" s="157"/>
      <c r="T72" s="157"/>
      <c r="U72" s="157"/>
      <c r="V72" s="157"/>
      <c r="W72" s="17">
        <v>1</v>
      </c>
      <c r="X72" s="16" t="s">
        <v>29</v>
      </c>
      <c r="Y72" s="144"/>
      <c r="Z72" s="17">
        <f>1*0.75</f>
        <v>0.75</v>
      </c>
      <c r="AA72" s="16" t="s">
        <v>29</v>
      </c>
      <c r="AB72" s="144"/>
      <c r="AC72" s="18"/>
    </row>
    <row r="73" spans="1:29" ht="12.75" customHeight="1" x14ac:dyDescent="0.4">
      <c r="M73" s="51"/>
      <c r="O73" s="26"/>
      <c r="P73" s="145" t="s">
        <v>138</v>
      </c>
      <c r="Q73" s="146"/>
      <c r="R73" s="146"/>
      <c r="S73" s="146"/>
      <c r="T73" s="146"/>
      <c r="U73" s="146"/>
      <c r="V73" s="146"/>
      <c r="W73" s="146"/>
      <c r="X73" s="146"/>
      <c r="Y73" s="146"/>
      <c r="Z73" s="146"/>
      <c r="AA73" s="146"/>
      <c r="AB73" s="27"/>
      <c r="AC73" s="27"/>
    </row>
    <row r="74" spans="1:29" ht="12.75" customHeight="1" x14ac:dyDescent="0.4">
      <c r="C74" s="33"/>
      <c r="D74" s="33"/>
      <c r="E74" s="33"/>
      <c r="F74" s="33"/>
      <c r="G74" s="141"/>
      <c r="H74" s="141"/>
      <c r="I74" s="141"/>
      <c r="J74" s="141"/>
      <c r="K74" s="141"/>
      <c r="M74" s="51"/>
      <c r="O74" s="26"/>
      <c r="P74" s="28" t="s">
        <v>140</v>
      </c>
      <c r="Q74" s="27"/>
      <c r="R74" s="27"/>
      <c r="S74" s="27"/>
      <c r="T74" s="27"/>
      <c r="U74" s="27"/>
      <c r="V74" s="27"/>
      <c r="W74" s="27"/>
      <c r="X74" s="27"/>
      <c r="Y74" s="27"/>
      <c r="Z74" s="27"/>
      <c r="AA74" s="27"/>
      <c r="AC74" s="27"/>
    </row>
    <row r="75" spans="1:29" ht="12.75" customHeight="1" x14ac:dyDescent="0.4">
      <c r="O75" s="26"/>
      <c r="P75" s="29" t="s">
        <v>142</v>
      </c>
      <c r="Q75" s="30"/>
      <c r="R75" s="31"/>
      <c r="S75" s="31"/>
      <c r="T75" s="31"/>
      <c r="U75" s="31"/>
      <c r="V75" s="31"/>
      <c r="W75" s="31"/>
      <c r="X75" s="31"/>
      <c r="AC75" s="31"/>
    </row>
    <row r="76" spans="1:29" ht="12.75" customHeight="1" x14ac:dyDescent="0.4">
      <c r="O76" s="26"/>
      <c r="P76" s="32" t="s">
        <v>143</v>
      </c>
      <c r="Q76" s="33"/>
      <c r="R76" s="34"/>
      <c r="S76" s="35"/>
      <c r="T76" s="35"/>
      <c r="U76" s="35"/>
      <c r="V76" s="35"/>
      <c r="AC76" s="3"/>
    </row>
    <row r="77" spans="1:29" ht="12.75" customHeight="1" x14ac:dyDescent="0.4">
      <c r="O77" s="26"/>
      <c r="P77" s="29" t="s">
        <v>144</v>
      </c>
      <c r="Q77" s="33"/>
      <c r="R77" s="34"/>
      <c r="S77" s="35"/>
      <c r="T77" s="35"/>
      <c r="U77" s="35"/>
      <c r="V77" s="35"/>
      <c r="AC77" s="35"/>
    </row>
    <row r="78" spans="1:29" ht="12.75" customHeight="1" x14ac:dyDescent="0.4">
      <c r="O78" s="26"/>
      <c r="P78" s="32" t="s">
        <v>148</v>
      </c>
      <c r="Q78" s="32"/>
      <c r="R78" s="32"/>
      <c r="S78" s="32"/>
      <c r="T78" s="32"/>
      <c r="U78" s="32"/>
      <c r="V78" s="32"/>
      <c r="AC78" s="37"/>
    </row>
    <row r="79" spans="1:29" ht="12.75" customHeight="1" x14ac:dyDescent="0.4">
      <c r="O79" s="26"/>
      <c r="P79" s="32" t="s">
        <v>155</v>
      </c>
      <c r="Q79" s="32"/>
      <c r="R79" s="32"/>
      <c r="S79" s="32"/>
      <c r="T79" s="32"/>
      <c r="U79" s="32"/>
      <c r="V79" s="32"/>
      <c r="AC79" s="37"/>
    </row>
    <row r="80" spans="1:29" ht="12.75" customHeight="1" x14ac:dyDescent="0.4">
      <c r="O80" s="26"/>
      <c r="T80" s="3"/>
      <c r="AC80" s="43"/>
    </row>
    <row r="81" spans="15:15" ht="12.75" customHeight="1" x14ac:dyDescent="0.4">
      <c r="O81" s="26"/>
    </row>
    <row r="82" spans="15:15" ht="12.75" customHeight="1" x14ac:dyDescent="0.4"/>
    <row r="83" spans="15:15" ht="12.75" customHeight="1" x14ac:dyDescent="0.4">
      <c r="O83" s="50"/>
    </row>
    <row r="84" spans="15:15" ht="12.75" customHeight="1" x14ac:dyDescent="0.4"/>
    <row r="85" spans="15:15" ht="12.75" customHeight="1" x14ac:dyDescent="0.4"/>
    <row r="86" spans="15:15" ht="12.75" customHeight="1" x14ac:dyDescent="0.4"/>
    <row r="87" spans="15:15" ht="12.75" customHeight="1" x14ac:dyDescent="0.4">
      <c r="O87" s="51"/>
    </row>
    <row r="88" spans="15:15" ht="12.75" customHeight="1" x14ac:dyDescent="0.4">
      <c r="O88" s="51"/>
    </row>
    <row r="89" spans="15:15" ht="12.75" customHeight="1" x14ac:dyDescent="0.4"/>
    <row r="90" spans="15:15" ht="12.75" customHeight="1" x14ac:dyDescent="0.4"/>
    <row r="91" spans="15:15" ht="12.75" customHeight="1" x14ac:dyDescent="0.4"/>
    <row r="92" spans="15:15" ht="12.75" customHeight="1" x14ac:dyDescent="0.4"/>
    <row r="93" spans="15:15" ht="12.75" customHeight="1" x14ac:dyDescent="0.4"/>
  </sheetData>
  <mergeCells count="226">
    <mergeCell ref="AC2:AC6"/>
    <mergeCell ref="D3:D6"/>
    <mergeCell ref="E3:E6"/>
    <mergeCell ref="F3:F6"/>
    <mergeCell ref="H3:I6"/>
    <mergeCell ref="J3:J6"/>
    <mergeCell ref="K3:L6"/>
    <mergeCell ref="K2:M2"/>
    <mergeCell ref="N2:N6"/>
    <mergeCell ref="P2:P6"/>
    <mergeCell ref="Q2:Q6"/>
    <mergeCell ref="R2:R6"/>
    <mergeCell ref="S2:U2"/>
    <mergeCell ref="M3:M6"/>
    <mergeCell ref="S3:S6"/>
    <mergeCell ref="T3:T6"/>
    <mergeCell ref="U3:U6"/>
    <mergeCell ref="D2:F2"/>
    <mergeCell ref="G2:G6"/>
    <mergeCell ref="H2:J2"/>
    <mergeCell ref="W3:X6"/>
    <mergeCell ref="Y3:Y6"/>
    <mergeCell ref="Z3:AA6"/>
    <mergeCell ref="AB3:AB6"/>
    <mergeCell ref="V2:V6"/>
    <mergeCell ref="W2:Y2"/>
    <mergeCell ref="Z2:AB2"/>
    <mergeCell ref="A2:A6"/>
    <mergeCell ref="B2:B6"/>
    <mergeCell ref="C2:C6"/>
    <mergeCell ref="U12:U16"/>
    <mergeCell ref="V12:V16"/>
    <mergeCell ref="Y12:Y16"/>
    <mergeCell ref="AB12:AB16"/>
    <mergeCell ref="Q12:Q16"/>
    <mergeCell ref="S12:S16"/>
    <mergeCell ref="T12:T16"/>
    <mergeCell ref="A12:A16"/>
    <mergeCell ref="B12:B16"/>
    <mergeCell ref="D12:D16"/>
    <mergeCell ref="E12:E16"/>
    <mergeCell ref="F12:F16"/>
    <mergeCell ref="G12:G16"/>
    <mergeCell ref="J7:J11"/>
    <mergeCell ref="M7:M11"/>
    <mergeCell ref="P12:P16"/>
    <mergeCell ref="A7:A11"/>
    <mergeCell ref="B7:B11"/>
    <mergeCell ref="M17:M21"/>
    <mergeCell ref="P22:P26"/>
    <mergeCell ref="U17:U21"/>
    <mergeCell ref="V17:V21"/>
    <mergeCell ref="Y17:Y21"/>
    <mergeCell ref="D7:D11"/>
    <mergeCell ref="E7:E11"/>
    <mergeCell ref="F7:F11"/>
    <mergeCell ref="G7:G11"/>
    <mergeCell ref="J12:J16"/>
    <mergeCell ref="M12:M16"/>
    <mergeCell ref="P17:P21"/>
    <mergeCell ref="Q17:Q21"/>
    <mergeCell ref="S17:S21"/>
    <mergeCell ref="AB17:AB21"/>
    <mergeCell ref="A17:A21"/>
    <mergeCell ref="B17:B21"/>
    <mergeCell ref="D17:D21"/>
    <mergeCell ref="E17:E21"/>
    <mergeCell ref="F17:F21"/>
    <mergeCell ref="G17:G21"/>
    <mergeCell ref="AB22:AB26"/>
    <mergeCell ref="J22:J26"/>
    <mergeCell ref="M22:M26"/>
    <mergeCell ref="A22:A26"/>
    <mergeCell ref="B22:B26"/>
    <mergeCell ref="D22:D26"/>
    <mergeCell ref="E22:E26"/>
    <mergeCell ref="F22:F26"/>
    <mergeCell ref="G22:G26"/>
    <mergeCell ref="T17:T21"/>
    <mergeCell ref="U22:U26"/>
    <mergeCell ref="V22:V26"/>
    <mergeCell ref="Y22:Y26"/>
    <mergeCell ref="Q22:Q26"/>
    <mergeCell ref="S22:S26"/>
    <mergeCell ref="T22:T26"/>
    <mergeCell ref="J17:J21"/>
    <mergeCell ref="P27:P31"/>
    <mergeCell ref="Q27:Q31"/>
    <mergeCell ref="S27:S31"/>
    <mergeCell ref="T27:T31"/>
    <mergeCell ref="AB35:AB39"/>
    <mergeCell ref="A32:N34"/>
    <mergeCell ref="P32:AC34"/>
    <mergeCell ref="P35:P39"/>
    <mergeCell ref="Q35:Q39"/>
    <mergeCell ref="S35:S39"/>
    <mergeCell ref="T35:T39"/>
    <mergeCell ref="U35:U39"/>
    <mergeCell ref="J35:J39"/>
    <mergeCell ref="M35:M39"/>
    <mergeCell ref="J27:J31"/>
    <mergeCell ref="M27:M31"/>
    <mergeCell ref="U27:U31"/>
    <mergeCell ref="V27:V31"/>
    <mergeCell ref="Y27:Y31"/>
    <mergeCell ref="AB27:AB31"/>
    <mergeCell ref="A27:A31"/>
    <mergeCell ref="B27:B31"/>
    <mergeCell ref="D27:D31"/>
    <mergeCell ref="E27:E31"/>
    <mergeCell ref="F27:F31"/>
    <mergeCell ref="G27:G31"/>
    <mergeCell ref="V35:V39"/>
    <mergeCell ref="Y35:Y39"/>
    <mergeCell ref="Y40:Y44"/>
    <mergeCell ref="AB40:AB44"/>
    <mergeCell ref="A40:A44"/>
    <mergeCell ref="B40:B44"/>
    <mergeCell ref="D40:D44"/>
    <mergeCell ref="E40:E44"/>
    <mergeCell ref="F40:F44"/>
    <mergeCell ref="G40:G44"/>
    <mergeCell ref="J40:J44"/>
    <mergeCell ref="M40:M44"/>
    <mergeCell ref="P40:P44"/>
    <mergeCell ref="Q40:Q44"/>
    <mergeCell ref="S40:S44"/>
    <mergeCell ref="T40:T44"/>
    <mergeCell ref="U40:U44"/>
    <mergeCell ref="V40:V44"/>
    <mergeCell ref="A35:A39"/>
    <mergeCell ref="B35:B39"/>
    <mergeCell ref="D35:D39"/>
    <mergeCell ref="E35:E39"/>
    <mergeCell ref="F35:F39"/>
    <mergeCell ref="G35:G39"/>
    <mergeCell ref="Y55:Y59"/>
    <mergeCell ref="AB55:AB59"/>
    <mergeCell ref="Q55:Q59"/>
    <mergeCell ref="S55:S59"/>
    <mergeCell ref="T55:T59"/>
    <mergeCell ref="U55:U59"/>
    <mergeCell ref="V55:V59"/>
    <mergeCell ref="Y45:Y49"/>
    <mergeCell ref="AB45:AB49"/>
    <mergeCell ref="Q45:Q49"/>
    <mergeCell ref="S45:S49"/>
    <mergeCell ref="T45:T49"/>
    <mergeCell ref="U45:U49"/>
    <mergeCell ref="V45:V49"/>
    <mergeCell ref="Y50:Y54"/>
    <mergeCell ref="AB50:AB54"/>
    <mergeCell ref="Q50:Q54"/>
    <mergeCell ref="S50:S54"/>
    <mergeCell ref="T50:T54"/>
    <mergeCell ref="U50:U54"/>
    <mergeCell ref="V50:V54"/>
    <mergeCell ref="A45:A49"/>
    <mergeCell ref="B45:B49"/>
    <mergeCell ref="D45:D49"/>
    <mergeCell ref="E45:E49"/>
    <mergeCell ref="F45:F49"/>
    <mergeCell ref="G45:G49"/>
    <mergeCell ref="J45:J49"/>
    <mergeCell ref="M45:M49"/>
    <mergeCell ref="P45:P49"/>
    <mergeCell ref="A50:A54"/>
    <mergeCell ref="B50:B54"/>
    <mergeCell ref="D50:D54"/>
    <mergeCell ref="E50:E54"/>
    <mergeCell ref="F50:F54"/>
    <mergeCell ref="G50:G54"/>
    <mergeCell ref="J50:J54"/>
    <mergeCell ref="M50:M54"/>
    <mergeCell ref="P50:P54"/>
    <mergeCell ref="A55:A59"/>
    <mergeCell ref="B55:B59"/>
    <mergeCell ref="D55:D59"/>
    <mergeCell ref="E55:E59"/>
    <mergeCell ref="F55:F59"/>
    <mergeCell ref="G55:G59"/>
    <mergeCell ref="J55:J59"/>
    <mergeCell ref="M55:M59"/>
    <mergeCell ref="P55:P59"/>
    <mergeCell ref="U60:U64"/>
    <mergeCell ref="V60:V64"/>
    <mergeCell ref="U68:U72"/>
    <mergeCell ref="V68:V72"/>
    <mergeCell ref="Y68:Y72"/>
    <mergeCell ref="AB68:AB72"/>
    <mergeCell ref="Q68:Q72"/>
    <mergeCell ref="S68:S72"/>
    <mergeCell ref="T68:T72"/>
    <mergeCell ref="B63:B67"/>
    <mergeCell ref="D63:D67"/>
    <mergeCell ref="E63:E67"/>
    <mergeCell ref="F63:F67"/>
    <mergeCell ref="G63:G67"/>
    <mergeCell ref="P60:P64"/>
    <mergeCell ref="Q60:Q64"/>
    <mergeCell ref="S60:S64"/>
    <mergeCell ref="T60:T64"/>
    <mergeCell ref="K70:M70"/>
    <mergeCell ref="K71:M71"/>
    <mergeCell ref="G74:I74"/>
    <mergeCell ref="J74:K74"/>
    <mergeCell ref="Y7:Y11"/>
    <mergeCell ref="AB7:AB11"/>
    <mergeCell ref="P73:AA73"/>
    <mergeCell ref="A68:B69"/>
    <mergeCell ref="D68:M68"/>
    <mergeCell ref="K69:M69"/>
    <mergeCell ref="P7:P11"/>
    <mergeCell ref="Q7:Q11"/>
    <mergeCell ref="S7:S11"/>
    <mergeCell ref="T7:T11"/>
    <mergeCell ref="U7:U11"/>
    <mergeCell ref="V7:V11"/>
    <mergeCell ref="J63:J67"/>
    <mergeCell ref="M63:M67"/>
    <mergeCell ref="P68:P72"/>
    <mergeCell ref="Y60:Y64"/>
    <mergeCell ref="AB60:AB64"/>
    <mergeCell ref="A60:N62"/>
    <mergeCell ref="P65:AC67"/>
    <mergeCell ref="A63:A67"/>
  </mergeCells>
  <phoneticPr fontId="3"/>
  <printOptions horizontalCentered="1" verticalCentered="1"/>
  <pageMargins left="0.39370078740157483" right="0.39370078740157483" top="0.39370078740157483" bottom="0.39370078740157483" header="0.39370078740157483" footer="0.39370078740157483"/>
  <pageSetup paperSize="9" scale="47" fitToHeight="0" orientation="landscape"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9C186-3AFD-40D0-95FB-5416016A7A76}">
  <sheetPr>
    <pageSetUpPr fitToPage="1"/>
  </sheetPr>
  <dimension ref="A1:AB28"/>
  <sheetViews>
    <sheetView showZeros="0" zoomScale="60" zoomScaleNormal="60" zoomScaleSheetLayoutView="80" workbookViewId="0"/>
  </sheetViews>
  <sheetFormatPr defaultRowHeight="18.75" customHeight="1" x14ac:dyDescent="0.4"/>
  <cols>
    <col min="1" max="1" width="4.125" style="127" customWidth="1"/>
    <col min="2" max="2" width="22.5" style="128" customWidth="1"/>
    <col min="3" max="3" width="26.625" style="128" customWidth="1"/>
    <col min="4" max="4" width="17.125" style="93" customWidth="1"/>
    <col min="5" max="5" width="8.125" style="129" customWidth="1"/>
    <col min="6" max="6" width="4" style="130" customWidth="1"/>
    <col min="7" max="7" width="10.25" style="130" hidden="1" customWidth="1"/>
    <col min="8" max="8" width="23.25" style="66" customWidth="1"/>
    <col min="9" max="9" width="17.125" style="93" customWidth="1"/>
    <col min="10" max="10" width="8.125" style="130" customWidth="1"/>
    <col min="11" max="11" width="4" style="130" customWidth="1"/>
    <col min="12" max="12" width="10.25" style="130" hidden="1" customWidth="1"/>
    <col min="13" max="13" width="8.25" style="130" customWidth="1"/>
    <col min="14" max="14" width="8.625" style="131" hidden="1" customWidth="1"/>
    <col min="15" max="15" width="97.75" style="128" customWidth="1"/>
    <col min="16" max="16" width="14.125" style="66" customWidth="1"/>
    <col min="17" max="17" width="16" style="93" customWidth="1"/>
    <col min="18" max="18" width="10.125" style="131" customWidth="1"/>
    <col min="19" max="19" width="10.125" style="129" customWidth="1"/>
    <col min="20" max="20" width="10.125" style="93" customWidth="1"/>
    <col min="21" max="21" width="5.125" style="93" customWidth="1"/>
    <col min="29" max="256" width="9" style="54"/>
    <col min="257" max="257" width="4.125" style="54" customWidth="1"/>
    <col min="258" max="258" width="22.5" style="54" customWidth="1"/>
    <col min="259" max="259" width="26.625" style="54" customWidth="1"/>
    <col min="260" max="260" width="17.125" style="54" customWidth="1"/>
    <col min="261" max="261" width="8.125" style="54" customWidth="1"/>
    <col min="262" max="262" width="4" style="54" customWidth="1"/>
    <col min="263" max="263" width="0" style="54" hidden="1" customWidth="1"/>
    <col min="264" max="264" width="23.25" style="54" customWidth="1"/>
    <col min="265" max="265" width="17.125" style="54" customWidth="1"/>
    <col min="266" max="266" width="8.125" style="54" customWidth="1"/>
    <col min="267" max="267" width="4" style="54" customWidth="1"/>
    <col min="268" max="268" width="0" style="54" hidden="1" customWidth="1"/>
    <col min="269" max="269" width="8.25" style="54" customWidth="1"/>
    <col min="270" max="270" width="0" style="54" hidden="1" customWidth="1"/>
    <col min="271" max="271" width="97.75" style="54" customWidth="1"/>
    <col min="272" max="272" width="14.125" style="54" customWidth="1"/>
    <col min="273" max="273" width="16" style="54" customWidth="1"/>
    <col min="274" max="276" width="10.125" style="54" customWidth="1"/>
    <col min="277" max="277" width="5.125" style="54" customWidth="1"/>
    <col min="278" max="512" width="9" style="54"/>
    <col min="513" max="513" width="4.125" style="54" customWidth="1"/>
    <col min="514" max="514" width="22.5" style="54" customWidth="1"/>
    <col min="515" max="515" width="26.625" style="54" customWidth="1"/>
    <col min="516" max="516" width="17.125" style="54" customWidth="1"/>
    <col min="517" max="517" width="8.125" style="54" customWidth="1"/>
    <col min="518" max="518" width="4" style="54" customWidth="1"/>
    <col min="519" max="519" width="0" style="54" hidden="1" customWidth="1"/>
    <col min="520" max="520" width="23.25" style="54" customWidth="1"/>
    <col min="521" max="521" width="17.125" style="54" customWidth="1"/>
    <col min="522" max="522" width="8.125" style="54" customWidth="1"/>
    <col min="523" max="523" width="4" style="54" customWidth="1"/>
    <col min="524" max="524" width="0" style="54" hidden="1" customWidth="1"/>
    <col min="525" max="525" width="8.25" style="54" customWidth="1"/>
    <col min="526" max="526" width="0" style="54" hidden="1" customWidth="1"/>
    <col min="527" max="527" width="97.75" style="54" customWidth="1"/>
    <col min="528" max="528" width="14.125" style="54" customWidth="1"/>
    <col min="529" max="529" width="16" style="54" customWidth="1"/>
    <col min="530" max="532" width="10.125" style="54" customWidth="1"/>
    <col min="533" max="533" width="5.125" style="54" customWidth="1"/>
    <col min="534" max="768" width="9" style="54"/>
    <col min="769" max="769" width="4.125" style="54" customWidth="1"/>
    <col min="770" max="770" width="22.5" style="54" customWidth="1"/>
    <col min="771" max="771" width="26.625" style="54" customWidth="1"/>
    <col min="772" max="772" width="17.125" style="54" customWidth="1"/>
    <col min="773" max="773" width="8.125" style="54" customWidth="1"/>
    <col min="774" max="774" width="4" style="54" customWidth="1"/>
    <col min="775" max="775" width="0" style="54" hidden="1" customWidth="1"/>
    <col min="776" max="776" width="23.25" style="54" customWidth="1"/>
    <col min="777" max="777" width="17.125" style="54" customWidth="1"/>
    <col min="778" max="778" width="8.125" style="54" customWidth="1"/>
    <col min="779" max="779" width="4" style="54" customWidth="1"/>
    <col min="780" max="780" width="0" style="54" hidden="1" customWidth="1"/>
    <col min="781" max="781" width="8.25" style="54" customWidth="1"/>
    <col min="782" max="782" width="0" style="54" hidden="1" customWidth="1"/>
    <col min="783" max="783" width="97.75" style="54" customWidth="1"/>
    <col min="784" max="784" width="14.125" style="54" customWidth="1"/>
    <col min="785" max="785" width="16" style="54" customWidth="1"/>
    <col min="786" max="788" width="10.125" style="54" customWidth="1"/>
    <col min="789" max="789" width="5.125" style="54" customWidth="1"/>
    <col min="790" max="1024" width="9" style="54"/>
    <col min="1025" max="1025" width="4.125" style="54" customWidth="1"/>
    <col min="1026" max="1026" width="22.5" style="54" customWidth="1"/>
    <col min="1027" max="1027" width="26.625" style="54" customWidth="1"/>
    <col min="1028" max="1028" width="17.125" style="54" customWidth="1"/>
    <col min="1029" max="1029" width="8.125" style="54" customWidth="1"/>
    <col min="1030" max="1030" width="4" style="54" customWidth="1"/>
    <col min="1031" max="1031" width="0" style="54" hidden="1" customWidth="1"/>
    <col min="1032" max="1032" width="23.25" style="54" customWidth="1"/>
    <col min="1033" max="1033" width="17.125" style="54" customWidth="1"/>
    <col min="1034" max="1034" width="8.125" style="54" customWidth="1"/>
    <col min="1035" max="1035" width="4" style="54" customWidth="1"/>
    <col min="1036" max="1036" width="0" style="54" hidden="1" customWidth="1"/>
    <col min="1037" max="1037" width="8.25" style="54" customWidth="1"/>
    <col min="1038" max="1038" width="0" style="54" hidden="1" customWidth="1"/>
    <col min="1039" max="1039" width="97.75" style="54" customWidth="1"/>
    <col min="1040" max="1040" width="14.125" style="54" customWidth="1"/>
    <col min="1041" max="1041" width="16" style="54" customWidth="1"/>
    <col min="1042" max="1044" width="10.125" style="54" customWidth="1"/>
    <col min="1045" max="1045" width="5.125" style="54" customWidth="1"/>
    <col min="1046" max="1280" width="9" style="54"/>
    <col min="1281" max="1281" width="4.125" style="54" customWidth="1"/>
    <col min="1282" max="1282" width="22.5" style="54" customWidth="1"/>
    <col min="1283" max="1283" width="26.625" style="54" customWidth="1"/>
    <col min="1284" max="1284" width="17.125" style="54" customWidth="1"/>
    <col min="1285" max="1285" width="8.125" style="54" customWidth="1"/>
    <col min="1286" max="1286" width="4" style="54" customWidth="1"/>
    <col min="1287" max="1287" width="0" style="54" hidden="1" customWidth="1"/>
    <col min="1288" max="1288" width="23.25" style="54" customWidth="1"/>
    <col min="1289" max="1289" width="17.125" style="54" customWidth="1"/>
    <col min="1290" max="1290" width="8.125" style="54" customWidth="1"/>
    <col min="1291" max="1291" width="4" style="54" customWidth="1"/>
    <col min="1292" max="1292" width="0" style="54" hidden="1" customWidth="1"/>
    <col min="1293" max="1293" width="8.25" style="54" customWidth="1"/>
    <col min="1294" max="1294" width="0" style="54" hidden="1" customWidth="1"/>
    <col min="1295" max="1295" width="97.75" style="54" customWidth="1"/>
    <col min="1296" max="1296" width="14.125" style="54" customWidth="1"/>
    <col min="1297" max="1297" width="16" style="54" customWidth="1"/>
    <col min="1298" max="1300" width="10.125" style="54" customWidth="1"/>
    <col min="1301" max="1301" width="5.125" style="54" customWidth="1"/>
    <col min="1302" max="1536" width="9" style="54"/>
    <col min="1537" max="1537" width="4.125" style="54" customWidth="1"/>
    <col min="1538" max="1538" width="22.5" style="54" customWidth="1"/>
    <col min="1539" max="1539" width="26.625" style="54" customWidth="1"/>
    <col min="1540" max="1540" width="17.125" style="54" customWidth="1"/>
    <col min="1541" max="1541" width="8.125" style="54" customWidth="1"/>
    <col min="1542" max="1542" width="4" style="54" customWidth="1"/>
    <col min="1543" max="1543" width="0" style="54" hidden="1" customWidth="1"/>
    <col min="1544" max="1544" width="23.25" style="54" customWidth="1"/>
    <col min="1545" max="1545" width="17.125" style="54" customWidth="1"/>
    <col min="1546" max="1546" width="8.125" style="54" customWidth="1"/>
    <col min="1547" max="1547" width="4" style="54" customWidth="1"/>
    <col min="1548" max="1548" width="0" style="54" hidden="1" customWidth="1"/>
    <col min="1549" max="1549" width="8.25" style="54" customWidth="1"/>
    <col min="1550" max="1550" width="0" style="54" hidden="1" customWidth="1"/>
    <col min="1551" max="1551" width="97.75" style="54" customWidth="1"/>
    <col min="1552" max="1552" width="14.125" style="54" customWidth="1"/>
    <col min="1553" max="1553" width="16" style="54" customWidth="1"/>
    <col min="1554" max="1556" width="10.125" style="54" customWidth="1"/>
    <col min="1557" max="1557" width="5.125" style="54" customWidth="1"/>
    <col min="1558" max="1792" width="9" style="54"/>
    <col min="1793" max="1793" width="4.125" style="54" customWidth="1"/>
    <col min="1794" max="1794" width="22.5" style="54" customWidth="1"/>
    <col min="1795" max="1795" width="26.625" style="54" customWidth="1"/>
    <col min="1796" max="1796" width="17.125" style="54" customWidth="1"/>
    <col min="1797" max="1797" width="8.125" style="54" customWidth="1"/>
    <col min="1798" max="1798" width="4" style="54" customWidth="1"/>
    <col min="1799" max="1799" width="0" style="54" hidden="1" customWidth="1"/>
    <col min="1800" max="1800" width="23.25" style="54" customWidth="1"/>
    <col min="1801" max="1801" width="17.125" style="54" customWidth="1"/>
    <col min="1802" max="1802" width="8.125" style="54" customWidth="1"/>
    <col min="1803" max="1803" width="4" style="54" customWidth="1"/>
    <col min="1804" max="1804" width="0" style="54" hidden="1" customWidth="1"/>
    <col min="1805" max="1805" width="8.25" style="54" customWidth="1"/>
    <col min="1806" max="1806" width="0" style="54" hidden="1" customWidth="1"/>
    <col min="1807" max="1807" width="97.75" style="54" customWidth="1"/>
    <col min="1808" max="1808" width="14.125" style="54" customWidth="1"/>
    <col min="1809" max="1809" width="16" style="54" customWidth="1"/>
    <col min="1810" max="1812" width="10.125" style="54" customWidth="1"/>
    <col min="1813" max="1813" width="5.125" style="54" customWidth="1"/>
    <col min="1814" max="2048" width="9" style="54"/>
    <col min="2049" max="2049" width="4.125" style="54" customWidth="1"/>
    <col min="2050" max="2050" width="22.5" style="54" customWidth="1"/>
    <col min="2051" max="2051" width="26.625" style="54" customWidth="1"/>
    <col min="2052" max="2052" width="17.125" style="54" customWidth="1"/>
    <col min="2053" max="2053" width="8.125" style="54" customWidth="1"/>
    <col min="2054" max="2054" width="4" style="54" customWidth="1"/>
    <col min="2055" max="2055" width="0" style="54" hidden="1" customWidth="1"/>
    <col min="2056" max="2056" width="23.25" style="54" customWidth="1"/>
    <col min="2057" max="2057" width="17.125" style="54" customWidth="1"/>
    <col min="2058" max="2058" width="8.125" style="54" customWidth="1"/>
    <col min="2059" max="2059" width="4" style="54" customWidth="1"/>
    <col min="2060" max="2060" width="0" style="54" hidden="1" customWidth="1"/>
    <col min="2061" max="2061" width="8.25" style="54" customWidth="1"/>
    <col min="2062" max="2062" width="0" style="54" hidden="1" customWidth="1"/>
    <col min="2063" max="2063" width="97.75" style="54" customWidth="1"/>
    <col min="2064" max="2064" width="14.125" style="54" customWidth="1"/>
    <col min="2065" max="2065" width="16" style="54" customWidth="1"/>
    <col min="2066" max="2068" width="10.125" style="54" customWidth="1"/>
    <col min="2069" max="2069" width="5.125" style="54" customWidth="1"/>
    <col min="2070" max="2304" width="9" style="54"/>
    <col min="2305" max="2305" width="4.125" style="54" customWidth="1"/>
    <col min="2306" max="2306" width="22.5" style="54" customWidth="1"/>
    <col min="2307" max="2307" width="26.625" style="54" customWidth="1"/>
    <col min="2308" max="2308" width="17.125" style="54" customWidth="1"/>
    <col min="2309" max="2309" width="8.125" style="54" customWidth="1"/>
    <col min="2310" max="2310" width="4" style="54" customWidth="1"/>
    <col min="2311" max="2311" width="0" style="54" hidden="1" customWidth="1"/>
    <col min="2312" max="2312" width="23.25" style="54" customWidth="1"/>
    <col min="2313" max="2313" width="17.125" style="54" customWidth="1"/>
    <col min="2314" max="2314" width="8.125" style="54" customWidth="1"/>
    <col min="2315" max="2315" width="4" style="54" customWidth="1"/>
    <col min="2316" max="2316" width="0" style="54" hidden="1" customWidth="1"/>
    <col min="2317" max="2317" width="8.25" style="54" customWidth="1"/>
    <col min="2318" max="2318" width="0" style="54" hidden="1" customWidth="1"/>
    <col min="2319" max="2319" width="97.75" style="54" customWidth="1"/>
    <col min="2320" max="2320" width="14.125" style="54" customWidth="1"/>
    <col min="2321" max="2321" width="16" style="54" customWidth="1"/>
    <col min="2322" max="2324" width="10.125" style="54" customWidth="1"/>
    <col min="2325" max="2325" width="5.125" style="54" customWidth="1"/>
    <col min="2326" max="2560" width="9" style="54"/>
    <col min="2561" max="2561" width="4.125" style="54" customWidth="1"/>
    <col min="2562" max="2562" width="22.5" style="54" customWidth="1"/>
    <col min="2563" max="2563" width="26.625" style="54" customWidth="1"/>
    <col min="2564" max="2564" width="17.125" style="54" customWidth="1"/>
    <col min="2565" max="2565" width="8.125" style="54" customWidth="1"/>
    <col min="2566" max="2566" width="4" style="54" customWidth="1"/>
    <col min="2567" max="2567" width="0" style="54" hidden="1" customWidth="1"/>
    <col min="2568" max="2568" width="23.25" style="54" customWidth="1"/>
    <col min="2569" max="2569" width="17.125" style="54" customWidth="1"/>
    <col min="2570" max="2570" width="8.125" style="54" customWidth="1"/>
    <col min="2571" max="2571" width="4" style="54" customWidth="1"/>
    <col min="2572" max="2572" width="0" style="54" hidden="1" customWidth="1"/>
    <col min="2573" max="2573" width="8.25" style="54" customWidth="1"/>
    <col min="2574" max="2574" width="0" style="54" hidden="1" customWidth="1"/>
    <col min="2575" max="2575" width="97.75" style="54" customWidth="1"/>
    <col min="2576" max="2576" width="14.125" style="54" customWidth="1"/>
    <col min="2577" max="2577" width="16" style="54" customWidth="1"/>
    <col min="2578" max="2580" width="10.125" style="54" customWidth="1"/>
    <col min="2581" max="2581" width="5.125" style="54" customWidth="1"/>
    <col min="2582" max="2816" width="9" style="54"/>
    <col min="2817" max="2817" width="4.125" style="54" customWidth="1"/>
    <col min="2818" max="2818" width="22.5" style="54" customWidth="1"/>
    <col min="2819" max="2819" width="26.625" style="54" customWidth="1"/>
    <col min="2820" max="2820" width="17.125" style="54" customWidth="1"/>
    <col min="2821" max="2821" width="8.125" style="54" customWidth="1"/>
    <col min="2822" max="2822" width="4" style="54" customWidth="1"/>
    <col min="2823" max="2823" width="0" style="54" hidden="1" customWidth="1"/>
    <col min="2824" max="2824" width="23.25" style="54" customWidth="1"/>
    <col min="2825" max="2825" width="17.125" style="54" customWidth="1"/>
    <col min="2826" max="2826" width="8.125" style="54" customWidth="1"/>
    <col min="2827" max="2827" width="4" style="54" customWidth="1"/>
    <col min="2828" max="2828" width="0" style="54" hidden="1" customWidth="1"/>
    <col min="2829" max="2829" width="8.25" style="54" customWidth="1"/>
    <col min="2830" max="2830" width="0" style="54" hidden="1" customWidth="1"/>
    <col min="2831" max="2831" width="97.75" style="54" customWidth="1"/>
    <col min="2832" max="2832" width="14.125" style="54" customWidth="1"/>
    <col min="2833" max="2833" width="16" style="54" customWidth="1"/>
    <col min="2834" max="2836" width="10.125" style="54" customWidth="1"/>
    <col min="2837" max="2837" width="5.125" style="54" customWidth="1"/>
    <col min="2838" max="3072" width="9" style="54"/>
    <col min="3073" max="3073" width="4.125" style="54" customWidth="1"/>
    <col min="3074" max="3074" width="22.5" style="54" customWidth="1"/>
    <col min="3075" max="3075" width="26.625" style="54" customWidth="1"/>
    <col min="3076" max="3076" width="17.125" style="54" customWidth="1"/>
    <col min="3077" max="3077" width="8.125" style="54" customWidth="1"/>
    <col min="3078" max="3078" width="4" style="54" customWidth="1"/>
    <col min="3079" max="3079" width="0" style="54" hidden="1" customWidth="1"/>
    <col min="3080" max="3080" width="23.25" style="54" customWidth="1"/>
    <col min="3081" max="3081" width="17.125" style="54" customWidth="1"/>
    <col min="3082" max="3082" width="8.125" style="54" customWidth="1"/>
    <col min="3083" max="3083" width="4" style="54" customWidth="1"/>
    <col min="3084" max="3084" width="0" style="54" hidden="1" customWidth="1"/>
    <col min="3085" max="3085" width="8.25" style="54" customWidth="1"/>
    <col min="3086" max="3086" width="0" style="54" hidden="1" customWidth="1"/>
    <col min="3087" max="3087" width="97.75" style="54" customWidth="1"/>
    <col min="3088" max="3088" width="14.125" style="54" customWidth="1"/>
    <col min="3089" max="3089" width="16" style="54" customWidth="1"/>
    <col min="3090" max="3092" width="10.125" style="54" customWidth="1"/>
    <col min="3093" max="3093" width="5.125" style="54" customWidth="1"/>
    <col min="3094" max="3328" width="9" style="54"/>
    <col min="3329" max="3329" width="4.125" style="54" customWidth="1"/>
    <col min="3330" max="3330" width="22.5" style="54" customWidth="1"/>
    <col min="3331" max="3331" width="26.625" style="54" customWidth="1"/>
    <col min="3332" max="3332" width="17.125" style="54" customWidth="1"/>
    <col min="3333" max="3333" width="8.125" style="54" customWidth="1"/>
    <col min="3334" max="3334" width="4" style="54" customWidth="1"/>
    <col min="3335" max="3335" width="0" style="54" hidden="1" customWidth="1"/>
    <col min="3336" max="3336" width="23.25" style="54" customWidth="1"/>
    <col min="3337" max="3337" width="17.125" style="54" customWidth="1"/>
    <col min="3338" max="3338" width="8.125" style="54" customWidth="1"/>
    <col min="3339" max="3339" width="4" style="54" customWidth="1"/>
    <col min="3340" max="3340" width="0" style="54" hidden="1" customWidth="1"/>
    <col min="3341" max="3341" width="8.25" style="54" customWidth="1"/>
    <col min="3342" max="3342" width="0" style="54" hidden="1" customWidth="1"/>
    <col min="3343" max="3343" width="97.75" style="54" customWidth="1"/>
    <col min="3344" max="3344" width="14.125" style="54" customWidth="1"/>
    <col min="3345" max="3345" width="16" style="54" customWidth="1"/>
    <col min="3346" max="3348" width="10.125" style="54" customWidth="1"/>
    <col min="3349" max="3349" width="5.125" style="54" customWidth="1"/>
    <col min="3350" max="3584" width="9" style="54"/>
    <col min="3585" max="3585" width="4.125" style="54" customWidth="1"/>
    <col min="3586" max="3586" width="22.5" style="54" customWidth="1"/>
    <col min="3587" max="3587" width="26.625" style="54" customWidth="1"/>
    <col min="3588" max="3588" width="17.125" style="54" customWidth="1"/>
    <col min="3589" max="3589" width="8.125" style="54" customWidth="1"/>
    <col min="3590" max="3590" width="4" style="54" customWidth="1"/>
    <col min="3591" max="3591" width="0" style="54" hidden="1" customWidth="1"/>
    <col min="3592" max="3592" width="23.25" style="54" customWidth="1"/>
    <col min="3593" max="3593" width="17.125" style="54" customWidth="1"/>
    <col min="3594" max="3594" width="8.125" style="54" customWidth="1"/>
    <col min="3595" max="3595" width="4" style="54" customWidth="1"/>
    <col min="3596" max="3596" width="0" style="54" hidden="1" customWidth="1"/>
    <col min="3597" max="3597" width="8.25" style="54" customWidth="1"/>
    <col min="3598" max="3598" width="0" style="54" hidden="1" customWidth="1"/>
    <col min="3599" max="3599" width="97.75" style="54" customWidth="1"/>
    <col min="3600" max="3600" width="14.125" style="54" customWidth="1"/>
    <col min="3601" max="3601" width="16" style="54" customWidth="1"/>
    <col min="3602" max="3604" width="10.125" style="54" customWidth="1"/>
    <col min="3605" max="3605" width="5.125" style="54" customWidth="1"/>
    <col min="3606" max="3840" width="9" style="54"/>
    <col min="3841" max="3841" width="4.125" style="54" customWidth="1"/>
    <col min="3842" max="3842" width="22.5" style="54" customWidth="1"/>
    <col min="3843" max="3843" width="26.625" style="54" customWidth="1"/>
    <col min="3844" max="3844" width="17.125" style="54" customWidth="1"/>
    <col min="3845" max="3845" width="8.125" style="54" customWidth="1"/>
    <col min="3846" max="3846" width="4" style="54" customWidth="1"/>
    <col min="3847" max="3847" width="0" style="54" hidden="1" customWidth="1"/>
    <col min="3848" max="3848" width="23.25" style="54" customWidth="1"/>
    <col min="3849" max="3849" width="17.125" style="54" customWidth="1"/>
    <col min="3850" max="3850" width="8.125" style="54" customWidth="1"/>
    <col min="3851" max="3851" width="4" style="54" customWidth="1"/>
    <col min="3852" max="3852" width="0" style="54" hidden="1" customWidth="1"/>
    <col min="3853" max="3853" width="8.25" style="54" customWidth="1"/>
    <col min="3854" max="3854" width="0" style="54" hidden="1" customWidth="1"/>
    <col min="3855" max="3855" width="97.75" style="54" customWidth="1"/>
    <col min="3856" max="3856" width="14.125" style="54" customWidth="1"/>
    <col min="3857" max="3857" width="16" style="54" customWidth="1"/>
    <col min="3858" max="3860" width="10.125" style="54" customWidth="1"/>
    <col min="3861" max="3861" width="5.125" style="54" customWidth="1"/>
    <col min="3862" max="4096" width="9" style="54"/>
    <col min="4097" max="4097" width="4.125" style="54" customWidth="1"/>
    <col min="4098" max="4098" width="22.5" style="54" customWidth="1"/>
    <col min="4099" max="4099" width="26.625" style="54" customWidth="1"/>
    <col min="4100" max="4100" width="17.125" style="54" customWidth="1"/>
    <col min="4101" max="4101" width="8.125" style="54" customWidth="1"/>
    <col min="4102" max="4102" width="4" style="54" customWidth="1"/>
    <col min="4103" max="4103" width="0" style="54" hidden="1" customWidth="1"/>
    <col min="4104" max="4104" width="23.25" style="54" customWidth="1"/>
    <col min="4105" max="4105" width="17.125" style="54" customWidth="1"/>
    <col min="4106" max="4106" width="8.125" style="54" customWidth="1"/>
    <col min="4107" max="4107" width="4" style="54" customWidth="1"/>
    <col min="4108" max="4108" width="0" style="54" hidden="1" customWidth="1"/>
    <col min="4109" max="4109" width="8.25" style="54" customWidth="1"/>
    <col min="4110" max="4110" width="0" style="54" hidden="1" customWidth="1"/>
    <col min="4111" max="4111" width="97.75" style="54" customWidth="1"/>
    <col min="4112" max="4112" width="14.125" style="54" customWidth="1"/>
    <col min="4113" max="4113" width="16" style="54" customWidth="1"/>
    <col min="4114" max="4116" width="10.125" style="54" customWidth="1"/>
    <col min="4117" max="4117" width="5.125" style="54" customWidth="1"/>
    <col min="4118" max="4352" width="9" style="54"/>
    <col min="4353" max="4353" width="4.125" style="54" customWidth="1"/>
    <col min="4354" max="4354" width="22.5" style="54" customWidth="1"/>
    <col min="4355" max="4355" width="26.625" style="54" customWidth="1"/>
    <col min="4356" max="4356" width="17.125" style="54" customWidth="1"/>
    <col min="4357" max="4357" width="8.125" style="54" customWidth="1"/>
    <col min="4358" max="4358" width="4" style="54" customWidth="1"/>
    <col min="4359" max="4359" width="0" style="54" hidden="1" customWidth="1"/>
    <col min="4360" max="4360" width="23.25" style="54" customWidth="1"/>
    <col min="4361" max="4361" width="17.125" style="54" customWidth="1"/>
    <col min="4362" max="4362" width="8.125" style="54" customWidth="1"/>
    <col min="4363" max="4363" width="4" style="54" customWidth="1"/>
    <col min="4364" max="4364" width="0" style="54" hidden="1" customWidth="1"/>
    <col min="4365" max="4365" width="8.25" style="54" customWidth="1"/>
    <col min="4366" max="4366" width="0" style="54" hidden="1" customWidth="1"/>
    <col min="4367" max="4367" width="97.75" style="54" customWidth="1"/>
    <col min="4368" max="4368" width="14.125" style="54" customWidth="1"/>
    <col min="4369" max="4369" width="16" style="54" customWidth="1"/>
    <col min="4370" max="4372" width="10.125" style="54" customWidth="1"/>
    <col min="4373" max="4373" width="5.125" style="54" customWidth="1"/>
    <col min="4374" max="4608" width="9" style="54"/>
    <col min="4609" max="4609" width="4.125" style="54" customWidth="1"/>
    <col min="4610" max="4610" width="22.5" style="54" customWidth="1"/>
    <col min="4611" max="4611" width="26.625" style="54" customWidth="1"/>
    <col min="4612" max="4612" width="17.125" style="54" customWidth="1"/>
    <col min="4613" max="4613" width="8.125" style="54" customWidth="1"/>
    <col min="4614" max="4614" width="4" style="54" customWidth="1"/>
    <col min="4615" max="4615" width="0" style="54" hidden="1" customWidth="1"/>
    <col min="4616" max="4616" width="23.25" style="54" customWidth="1"/>
    <col min="4617" max="4617" width="17.125" style="54" customWidth="1"/>
    <col min="4618" max="4618" width="8.125" style="54" customWidth="1"/>
    <col min="4619" max="4619" width="4" style="54" customWidth="1"/>
    <col min="4620" max="4620" width="0" style="54" hidden="1" customWidth="1"/>
    <col min="4621" max="4621" width="8.25" style="54" customWidth="1"/>
    <col min="4622" max="4622" width="0" style="54" hidden="1" customWidth="1"/>
    <col min="4623" max="4623" width="97.75" style="54" customWidth="1"/>
    <col min="4624" max="4624" width="14.125" style="54" customWidth="1"/>
    <col min="4625" max="4625" width="16" style="54" customWidth="1"/>
    <col min="4626" max="4628" width="10.125" style="54" customWidth="1"/>
    <col min="4629" max="4629" width="5.125" style="54" customWidth="1"/>
    <col min="4630" max="4864" width="9" style="54"/>
    <col min="4865" max="4865" width="4.125" style="54" customWidth="1"/>
    <col min="4866" max="4866" width="22.5" style="54" customWidth="1"/>
    <col min="4867" max="4867" width="26.625" style="54" customWidth="1"/>
    <col min="4868" max="4868" width="17.125" style="54" customWidth="1"/>
    <col min="4869" max="4869" width="8.125" style="54" customWidth="1"/>
    <col min="4870" max="4870" width="4" style="54" customWidth="1"/>
    <col min="4871" max="4871" width="0" style="54" hidden="1" customWidth="1"/>
    <col min="4872" max="4872" width="23.25" style="54" customWidth="1"/>
    <col min="4873" max="4873" width="17.125" style="54" customWidth="1"/>
    <col min="4874" max="4874" width="8.125" style="54" customWidth="1"/>
    <col min="4875" max="4875" width="4" style="54" customWidth="1"/>
    <col min="4876" max="4876" width="0" style="54" hidden="1" customWidth="1"/>
    <col min="4877" max="4877" width="8.25" style="54" customWidth="1"/>
    <col min="4878" max="4878" width="0" style="54" hidden="1" customWidth="1"/>
    <col min="4879" max="4879" width="97.75" style="54" customWidth="1"/>
    <col min="4880" max="4880" width="14.125" style="54" customWidth="1"/>
    <col min="4881" max="4881" width="16" style="54" customWidth="1"/>
    <col min="4882" max="4884" width="10.125" style="54" customWidth="1"/>
    <col min="4885" max="4885" width="5.125" style="54" customWidth="1"/>
    <col min="4886" max="5120" width="9" style="54"/>
    <col min="5121" max="5121" width="4.125" style="54" customWidth="1"/>
    <col min="5122" max="5122" width="22.5" style="54" customWidth="1"/>
    <col min="5123" max="5123" width="26.625" style="54" customWidth="1"/>
    <col min="5124" max="5124" width="17.125" style="54" customWidth="1"/>
    <col min="5125" max="5125" width="8.125" style="54" customWidth="1"/>
    <col min="5126" max="5126" width="4" style="54" customWidth="1"/>
    <col min="5127" max="5127" width="0" style="54" hidden="1" customWidth="1"/>
    <col min="5128" max="5128" width="23.25" style="54" customWidth="1"/>
    <col min="5129" max="5129" width="17.125" style="54" customWidth="1"/>
    <col min="5130" max="5130" width="8.125" style="54" customWidth="1"/>
    <col min="5131" max="5131" width="4" style="54" customWidth="1"/>
    <col min="5132" max="5132" width="0" style="54" hidden="1" customWidth="1"/>
    <col min="5133" max="5133" width="8.25" style="54" customWidth="1"/>
    <col min="5134" max="5134" width="0" style="54" hidden="1" customWidth="1"/>
    <col min="5135" max="5135" width="97.75" style="54" customWidth="1"/>
    <col min="5136" max="5136" width="14.125" style="54" customWidth="1"/>
    <col min="5137" max="5137" width="16" style="54" customWidth="1"/>
    <col min="5138" max="5140" width="10.125" style="54" customWidth="1"/>
    <col min="5141" max="5141" width="5.125" style="54" customWidth="1"/>
    <col min="5142" max="5376" width="9" style="54"/>
    <col min="5377" max="5377" width="4.125" style="54" customWidth="1"/>
    <col min="5378" max="5378" width="22.5" style="54" customWidth="1"/>
    <col min="5379" max="5379" width="26.625" style="54" customWidth="1"/>
    <col min="5380" max="5380" width="17.125" style="54" customWidth="1"/>
    <col min="5381" max="5381" width="8.125" style="54" customWidth="1"/>
    <col min="5382" max="5382" width="4" style="54" customWidth="1"/>
    <col min="5383" max="5383" width="0" style="54" hidden="1" customWidth="1"/>
    <col min="5384" max="5384" width="23.25" style="54" customWidth="1"/>
    <col min="5385" max="5385" width="17.125" style="54" customWidth="1"/>
    <col min="5386" max="5386" width="8.125" style="54" customWidth="1"/>
    <col min="5387" max="5387" width="4" style="54" customWidth="1"/>
    <col min="5388" max="5388" width="0" style="54" hidden="1" customWidth="1"/>
    <col min="5389" max="5389" width="8.25" style="54" customWidth="1"/>
    <col min="5390" max="5390" width="0" style="54" hidden="1" customWidth="1"/>
    <col min="5391" max="5391" width="97.75" style="54" customWidth="1"/>
    <col min="5392" max="5392" width="14.125" style="54" customWidth="1"/>
    <col min="5393" max="5393" width="16" style="54" customWidth="1"/>
    <col min="5394" max="5396" width="10.125" style="54" customWidth="1"/>
    <col min="5397" max="5397" width="5.125" style="54" customWidth="1"/>
    <col min="5398" max="5632" width="9" style="54"/>
    <col min="5633" max="5633" width="4.125" style="54" customWidth="1"/>
    <col min="5634" max="5634" width="22.5" style="54" customWidth="1"/>
    <col min="5635" max="5635" width="26.625" style="54" customWidth="1"/>
    <col min="5636" max="5636" width="17.125" style="54" customWidth="1"/>
    <col min="5637" max="5637" width="8.125" style="54" customWidth="1"/>
    <col min="5638" max="5638" width="4" style="54" customWidth="1"/>
    <col min="5639" max="5639" width="0" style="54" hidden="1" customWidth="1"/>
    <col min="5640" max="5640" width="23.25" style="54" customWidth="1"/>
    <col min="5641" max="5641" width="17.125" style="54" customWidth="1"/>
    <col min="5642" max="5642" width="8.125" style="54" customWidth="1"/>
    <col min="5643" max="5643" width="4" style="54" customWidth="1"/>
    <col min="5644" max="5644" width="0" style="54" hidden="1" customWidth="1"/>
    <col min="5645" max="5645" width="8.25" style="54" customWidth="1"/>
    <col min="5646" max="5646" width="0" style="54" hidden="1" customWidth="1"/>
    <col min="5647" max="5647" width="97.75" style="54" customWidth="1"/>
    <col min="5648" max="5648" width="14.125" style="54" customWidth="1"/>
    <col min="5649" max="5649" width="16" style="54" customWidth="1"/>
    <col min="5650" max="5652" width="10.125" style="54" customWidth="1"/>
    <col min="5653" max="5653" width="5.125" style="54" customWidth="1"/>
    <col min="5654" max="5888" width="9" style="54"/>
    <col min="5889" max="5889" width="4.125" style="54" customWidth="1"/>
    <col min="5890" max="5890" width="22.5" style="54" customWidth="1"/>
    <col min="5891" max="5891" width="26.625" style="54" customWidth="1"/>
    <col min="5892" max="5892" width="17.125" style="54" customWidth="1"/>
    <col min="5893" max="5893" width="8.125" style="54" customWidth="1"/>
    <col min="5894" max="5894" width="4" style="54" customWidth="1"/>
    <col min="5895" max="5895" width="0" style="54" hidden="1" customWidth="1"/>
    <col min="5896" max="5896" width="23.25" style="54" customWidth="1"/>
    <col min="5897" max="5897" width="17.125" style="54" customWidth="1"/>
    <col min="5898" max="5898" width="8.125" style="54" customWidth="1"/>
    <col min="5899" max="5899" width="4" style="54" customWidth="1"/>
    <col min="5900" max="5900" width="0" style="54" hidden="1" customWidth="1"/>
    <col min="5901" max="5901" width="8.25" style="54" customWidth="1"/>
    <col min="5902" max="5902" width="0" style="54" hidden="1" customWidth="1"/>
    <col min="5903" max="5903" width="97.75" style="54" customWidth="1"/>
    <col min="5904" max="5904" width="14.125" style="54" customWidth="1"/>
    <col min="5905" max="5905" width="16" style="54" customWidth="1"/>
    <col min="5906" max="5908" width="10.125" style="54" customWidth="1"/>
    <col min="5909" max="5909" width="5.125" style="54" customWidth="1"/>
    <col min="5910" max="6144" width="9" style="54"/>
    <col min="6145" max="6145" width="4.125" style="54" customWidth="1"/>
    <col min="6146" max="6146" width="22.5" style="54" customWidth="1"/>
    <col min="6147" max="6147" width="26.625" style="54" customWidth="1"/>
    <col min="6148" max="6148" width="17.125" style="54" customWidth="1"/>
    <col min="6149" max="6149" width="8.125" style="54" customWidth="1"/>
    <col min="6150" max="6150" width="4" style="54" customWidth="1"/>
    <col min="6151" max="6151" width="0" style="54" hidden="1" customWidth="1"/>
    <col min="6152" max="6152" width="23.25" style="54" customWidth="1"/>
    <col min="6153" max="6153" width="17.125" style="54" customWidth="1"/>
    <col min="6154" max="6154" width="8.125" style="54" customWidth="1"/>
    <col min="6155" max="6155" width="4" style="54" customWidth="1"/>
    <col min="6156" max="6156" width="0" style="54" hidden="1" customWidth="1"/>
    <col min="6157" max="6157" width="8.25" style="54" customWidth="1"/>
    <col min="6158" max="6158" width="0" style="54" hidden="1" customWidth="1"/>
    <col min="6159" max="6159" width="97.75" style="54" customWidth="1"/>
    <col min="6160" max="6160" width="14.125" style="54" customWidth="1"/>
    <col min="6161" max="6161" width="16" style="54" customWidth="1"/>
    <col min="6162" max="6164" width="10.125" style="54" customWidth="1"/>
    <col min="6165" max="6165" width="5.125" style="54" customWidth="1"/>
    <col min="6166" max="6400" width="9" style="54"/>
    <col min="6401" max="6401" width="4.125" style="54" customWidth="1"/>
    <col min="6402" max="6402" width="22.5" style="54" customWidth="1"/>
    <col min="6403" max="6403" width="26.625" style="54" customWidth="1"/>
    <col min="6404" max="6404" width="17.125" style="54" customWidth="1"/>
    <col min="6405" max="6405" width="8.125" style="54" customWidth="1"/>
    <col min="6406" max="6406" width="4" style="54" customWidth="1"/>
    <col min="6407" max="6407" width="0" style="54" hidden="1" customWidth="1"/>
    <col min="6408" max="6408" width="23.25" style="54" customWidth="1"/>
    <col min="6409" max="6409" width="17.125" style="54" customWidth="1"/>
    <col min="6410" max="6410" width="8.125" style="54" customWidth="1"/>
    <col min="6411" max="6411" width="4" style="54" customWidth="1"/>
    <col min="6412" max="6412" width="0" style="54" hidden="1" customWidth="1"/>
    <col min="6413" max="6413" width="8.25" style="54" customWidth="1"/>
    <col min="6414" max="6414" width="0" style="54" hidden="1" customWidth="1"/>
    <col min="6415" max="6415" width="97.75" style="54" customWidth="1"/>
    <col min="6416" max="6416" width="14.125" style="54" customWidth="1"/>
    <col min="6417" max="6417" width="16" style="54" customWidth="1"/>
    <col min="6418" max="6420" width="10.125" style="54" customWidth="1"/>
    <col min="6421" max="6421" width="5.125" style="54" customWidth="1"/>
    <col min="6422" max="6656" width="9" style="54"/>
    <col min="6657" max="6657" width="4.125" style="54" customWidth="1"/>
    <col min="6658" max="6658" width="22.5" style="54" customWidth="1"/>
    <col min="6659" max="6659" width="26.625" style="54" customWidth="1"/>
    <col min="6660" max="6660" width="17.125" style="54" customWidth="1"/>
    <col min="6661" max="6661" width="8.125" style="54" customWidth="1"/>
    <col min="6662" max="6662" width="4" style="54" customWidth="1"/>
    <col min="6663" max="6663" width="0" style="54" hidden="1" customWidth="1"/>
    <col min="6664" max="6664" width="23.25" style="54" customWidth="1"/>
    <col min="6665" max="6665" width="17.125" style="54" customWidth="1"/>
    <col min="6666" max="6666" width="8.125" style="54" customWidth="1"/>
    <col min="6667" max="6667" width="4" style="54" customWidth="1"/>
    <col min="6668" max="6668" width="0" style="54" hidden="1" customWidth="1"/>
    <col min="6669" max="6669" width="8.25" style="54" customWidth="1"/>
    <col min="6670" max="6670" width="0" style="54" hidden="1" customWidth="1"/>
    <col min="6671" max="6671" width="97.75" style="54" customWidth="1"/>
    <col min="6672" max="6672" width="14.125" style="54" customWidth="1"/>
    <col min="6673" max="6673" width="16" style="54" customWidth="1"/>
    <col min="6674" max="6676" width="10.125" style="54" customWidth="1"/>
    <col min="6677" max="6677" width="5.125" style="54" customWidth="1"/>
    <col min="6678" max="6912" width="9" style="54"/>
    <col min="6913" max="6913" width="4.125" style="54" customWidth="1"/>
    <col min="6914" max="6914" width="22.5" style="54" customWidth="1"/>
    <col min="6915" max="6915" width="26.625" style="54" customWidth="1"/>
    <col min="6916" max="6916" width="17.125" style="54" customWidth="1"/>
    <col min="6917" max="6917" width="8.125" style="54" customWidth="1"/>
    <col min="6918" max="6918" width="4" style="54" customWidth="1"/>
    <col min="6919" max="6919" width="0" style="54" hidden="1" customWidth="1"/>
    <col min="6920" max="6920" width="23.25" style="54" customWidth="1"/>
    <col min="6921" max="6921" width="17.125" style="54" customWidth="1"/>
    <col min="6922" max="6922" width="8.125" style="54" customWidth="1"/>
    <col min="6923" max="6923" width="4" style="54" customWidth="1"/>
    <col min="6924" max="6924" width="0" style="54" hidden="1" customWidth="1"/>
    <col min="6925" max="6925" width="8.25" style="54" customWidth="1"/>
    <col min="6926" max="6926" width="0" style="54" hidden="1" customWidth="1"/>
    <col min="6927" max="6927" width="97.75" style="54" customWidth="1"/>
    <col min="6928" max="6928" width="14.125" style="54" customWidth="1"/>
    <col min="6929" max="6929" width="16" style="54" customWidth="1"/>
    <col min="6930" max="6932" width="10.125" style="54" customWidth="1"/>
    <col min="6933" max="6933" width="5.125" style="54" customWidth="1"/>
    <col min="6934" max="7168" width="9" style="54"/>
    <col min="7169" max="7169" width="4.125" style="54" customWidth="1"/>
    <col min="7170" max="7170" width="22.5" style="54" customWidth="1"/>
    <col min="7171" max="7171" width="26.625" style="54" customWidth="1"/>
    <col min="7172" max="7172" width="17.125" style="54" customWidth="1"/>
    <col min="7173" max="7173" width="8.125" style="54" customWidth="1"/>
    <col min="7174" max="7174" width="4" style="54" customWidth="1"/>
    <col min="7175" max="7175" width="0" style="54" hidden="1" customWidth="1"/>
    <col min="7176" max="7176" width="23.25" style="54" customWidth="1"/>
    <col min="7177" max="7177" width="17.125" style="54" customWidth="1"/>
    <col min="7178" max="7178" width="8.125" style="54" customWidth="1"/>
    <col min="7179" max="7179" width="4" style="54" customWidth="1"/>
    <col min="7180" max="7180" width="0" style="54" hidden="1" customWidth="1"/>
    <col min="7181" max="7181" width="8.25" style="54" customWidth="1"/>
    <col min="7182" max="7182" width="0" style="54" hidden="1" customWidth="1"/>
    <col min="7183" max="7183" width="97.75" style="54" customWidth="1"/>
    <col min="7184" max="7184" width="14.125" style="54" customWidth="1"/>
    <col min="7185" max="7185" width="16" style="54" customWidth="1"/>
    <col min="7186" max="7188" width="10.125" style="54" customWidth="1"/>
    <col min="7189" max="7189" width="5.125" style="54" customWidth="1"/>
    <col min="7190" max="7424" width="9" style="54"/>
    <col min="7425" max="7425" width="4.125" style="54" customWidth="1"/>
    <col min="7426" max="7426" width="22.5" style="54" customWidth="1"/>
    <col min="7427" max="7427" width="26.625" style="54" customWidth="1"/>
    <col min="7428" max="7428" width="17.125" style="54" customWidth="1"/>
    <col min="7429" max="7429" width="8.125" style="54" customWidth="1"/>
    <col min="7430" max="7430" width="4" style="54" customWidth="1"/>
    <col min="7431" max="7431" width="0" style="54" hidden="1" customWidth="1"/>
    <col min="7432" max="7432" width="23.25" style="54" customWidth="1"/>
    <col min="7433" max="7433" width="17.125" style="54" customWidth="1"/>
    <col min="7434" max="7434" width="8.125" style="54" customWidth="1"/>
    <col min="7435" max="7435" width="4" style="54" customWidth="1"/>
    <col min="7436" max="7436" width="0" style="54" hidden="1" customWidth="1"/>
    <col min="7437" max="7437" width="8.25" style="54" customWidth="1"/>
    <col min="7438" max="7438" width="0" style="54" hidden="1" customWidth="1"/>
    <col min="7439" max="7439" width="97.75" style="54" customWidth="1"/>
    <col min="7440" max="7440" width="14.125" style="54" customWidth="1"/>
    <col min="7441" max="7441" width="16" style="54" customWidth="1"/>
    <col min="7442" max="7444" width="10.125" style="54" customWidth="1"/>
    <col min="7445" max="7445" width="5.125" style="54" customWidth="1"/>
    <col min="7446" max="7680" width="9" style="54"/>
    <col min="7681" max="7681" width="4.125" style="54" customWidth="1"/>
    <col min="7682" max="7682" width="22.5" style="54" customWidth="1"/>
    <col min="7683" max="7683" width="26.625" style="54" customWidth="1"/>
    <col min="7684" max="7684" width="17.125" style="54" customWidth="1"/>
    <col min="7685" max="7685" width="8.125" style="54" customWidth="1"/>
    <col min="7686" max="7686" width="4" style="54" customWidth="1"/>
    <col min="7687" max="7687" width="0" style="54" hidden="1" customWidth="1"/>
    <col min="7688" max="7688" width="23.25" style="54" customWidth="1"/>
    <col min="7689" max="7689" width="17.125" style="54" customWidth="1"/>
    <col min="7690" max="7690" width="8.125" style="54" customWidth="1"/>
    <col min="7691" max="7691" width="4" style="54" customWidth="1"/>
    <col min="7692" max="7692" width="0" style="54" hidden="1" customWidth="1"/>
    <col min="7693" max="7693" width="8.25" style="54" customWidth="1"/>
    <col min="7694" max="7694" width="0" style="54" hidden="1" customWidth="1"/>
    <col min="7695" max="7695" width="97.75" style="54" customWidth="1"/>
    <col min="7696" max="7696" width="14.125" style="54" customWidth="1"/>
    <col min="7697" max="7697" width="16" style="54" customWidth="1"/>
    <col min="7698" max="7700" width="10.125" style="54" customWidth="1"/>
    <col min="7701" max="7701" width="5.125" style="54" customWidth="1"/>
    <col min="7702" max="7936" width="9" style="54"/>
    <col min="7937" max="7937" width="4.125" style="54" customWidth="1"/>
    <col min="7938" max="7938" width="22.5" style="54" customWidth="1"/>
    <col min="7939" max="7939" width="26.625" style="54" customWidth="1"/>
    <col min="7940" max="7940" width="17.125" style="54" customWidth="1"/>
    <col min="7941" max="7941" width="8.125" style="54" customWidth="1"/>
    <col min="7942" max="7942" width="4" style="54" customWidth="1"/>
    <col min="7943" max="7943" width="0" style="54" hidden="1" customWidth="1"/>
    <col min="7944" max="7944" width="23.25" style="54" customWidth="1"/>
    <col min="7945" max="7945" width="17.125" style="54" customWidth="1"/>
    <col min="7946" max="7946" width="8.125" style="54" customWidth="1"/>
    <col min="7947" max="7947" width="4" style="54" customWidth="1"/>
    <col min="7948" max="7948" width="0" style="54" hidden="1" customWidth="1"/>
    <col min="7949" max="7949" width="8.25" style="54" customWidth="1"/>
    <col min="7950" max="7950" width="0" style="54" hidden="1" customWidth="1"/>
    <col min="7951" max="7951" width="97.75" style="54" customWidth="1"/>
    <col min="7952" max="7952" width="14.125" style="54" customWidth="1"/>
    <col min="7953" max="7953" width="16" style="54" customWidth="1"/>
    <col min="7954" max="7956" width="10.125" style="54" customWidth="1"/>
    <col min="7957" max="7957" width="5.125" style="54" customWidth="1"/>
    <col min="7958" max="8192" width="9" style="54"/>
    <col min="8193" max="8193" width="4.125" style="54" customWidth="1"/>
    <col min="8194" max="8194" width="22.5" style="54" customWidth="1"/>
    <col min="8195" max="8195" width="26.625" style="54" customWidth="1"/>
    <col min="8196" max="8196" width="17.125" style="54" customWidth="1"/>
    <col min="8197" max="8197" width="8.125" style="54" customWidth="1"/>
    <col min="8198" max="8198" width="4" style="54" customWidth="1"/>
    <col min="8199" max="8199" width="0" style="54" hidden="1" customWidth="1"/>
    <col min="8200" max="8200" width="23.25" style="54" customWidth="1"/>
    <col min="8201" max="8201" width="17.125" style="54" customWidth="1"/>
    <col min="8202" max="8202" width="8.125" style="54" customWidth="1"/>
    <col min="8203" max="8203" width="4" style="54" customWidth="1"/>
    <col min="8204" max="8204" width="0" style="54" hidden="1" customWidth="1"/>
    <col min="8205" max="8205" width="8.25" style="54" customWidth="1"/>
    <col min="8206" max="8206" width="0" style="54" hidden="1" customWidth="1"/>
    <col min="8207" max="8207" width="97.75" style="54" customWidth="1"/>
    <col min="8208" max="8208" width="14.125" style="54" customWidth="1"/>
    <col min="8209" max="8209" width="16" style="54" customWidth="1"/>
    <col min="8210" max="8212" width="10.125" style="54" customWidth="1"/>
    <col min="8213" max="8213" width="5.125" style="54" customWidth="1"/>
    <col min="8214" max="8448" width="9" style="54"/>
    <col min="8449" max="8449" width="4.125" style="54" customWidth="1"/>
    <col min="8450" max="8450" width="22.5" style="54" customWidth="1"/>
    <col min="8451" max="8451" width="26.625" style="54" customWidth="1"/>
    <col min="8452" max="8452" width="17.125" style="54" customWidth="1"/>
    <col min="8453" max="8453" width="8.125" style="54" customWidth="1"/>
    <col min="8454" max="8454" width="4" style="54" customWidth="1"/>
    <col min="8455" max="8455" width="0" style="54" hidden="1" customWidth="1"/>
    <col min="8456" max="8456" width="23.25" style="54" customWidth="1"/>
    <col min="8457" max="8457" width="17.125" style="54" customWidth="1"/>
    <col min="8458" max="8458" width="8.125" style="54" customWidth="1"/>
    <col min="8459" max="8459" width="4" style="54" customWidth="1"/>
    <col min="8460" max="8460" width="0" style="54" hidden="1" customWidth="1"/>
    <col min="8461" max="8461" width="8.25" style="54" customWidth="1"/>
    <col min="8462" max="8462" width="0" style="54" hidden="1" customWidth="1"/>
    <col min="8463" max="8463" width="97.75" style="54" customWidth="1"/>
    <col min="8464" max="8464" width="14.125" style="54" customWidth="1"/>
    <col min="8465" max="8465" width="16" style="54" customWidth="1"/>
    <col min="8466" max="8468" width="10.125" style="54" customWidth="1"/>
    <col min="8469" max="8469" width="5.125" style="54" customWidth="1"/>
    <col min="8470" max="8704" width="9" style="54"/>
    <col min="8705" max="8705" width="4.125" style="54" customWidth="1"/>
    <col min="8706" max="8706" width="22.5" style="54" customWidth="1"/>
    <col min="8707" max="8707" width="26.625" style="54" customWidth="1"/>
    <col min="8708" max="8708" width="17.125" style="54" customWidth="1"/>
    <col min="8709" max="8709" width="8.125" style="54" customWidth="1"/>
    <col min="8710" max="8710" width="4" style="54" customWidth="1"/>
    <col min="8711" max="8711" width="0" style="54" hidden="1" customWidth="1"/>
    <col min="8712" max="8712" width="23.25" style="54" customWidth="1"/>
    <col min="8713" max="8713" width="17.125" style="54" customWidth="1"/>
    <col min="8714" max="8714" width="8.125" style="54" customWidth="1"/>
    <col min="8715" max="8715" width="4" style="54" customWidth="1"/>
    <col min="8716" max="8716" width="0" style="54" hidden="1" customWidth="1"/>
    <col min="8717" max="8717" width="8.25" style="54" customWidth="1"/>
    <col min="8718" max="8718" width="0" style="54" hidden="1" customWidth="1"/>
    <col min="8719" max="8719" width="97.75" style="54" customWidth="1"/>
    <col min="8720" max="8720" width="14.125" style="54" customWidth="1"/>
    <col min="8721" max="8721" width="16" style="54" customWidth="1"/>
    <col min="8722" max="8724" width="10.125" style="54" customWidth="1"/>
    <col min="8725" max="8725" width="5.125" style="54" customWidth="1"/>
    <col min="8726" max="8960" width="9" style="54"/>
    <col min="8961" max="8961" width="4.125" style="54" customWidth="1"/>
    <col min="8962" max="8962" width="22.5" style="54" customWidth="1"/>
    <col min="8963" max="8963" width="26.625" style="54" customWidth="1"/>
    <col min="8964" max="8964" width="17.125" style="54" customWidth="1"/>
    <col min="8965" max="8965" width="8.125" style="54" customWidth="1"/>
    <col min="8966" max="8966" width="4" style="54" customWidth="1"/>
    <col min="8967" max="8967" width="0" style="54" hidden="1" customWidth="1"/>
    <col min="8968" max="8968" width="23.25" style="54" customWidth="1"/>
    <col min="8969" max="8969" width="17.125" style="54" customWidth="1"/>
    <col min="8970" max="8970" width="8.125" style="54" customWidth="1"/>
    <col min="8971" max="8971" width="4" style="54" customWidth="1"/>
    <col min="8972" max="8972" width="0" style="54" hidden="1" customWidth="1"/>
    <col min="8973" max="8973" width="8.25" style="54" customWidth="1"/>
    <col min="8974" max="8974" width="0" style="54" hidden="1" customWidth="1"/>
    <col min="8975" max="8975" width="97.75" style="54" customWidth="1"/>
    <col min="8976" max="8976" width="14.125" style="54" customWidth="1"/>
    <col min="8977" max="8977" width="16" style="54" customWidth="1"/>
    <col min="8978" max="8980" width="10.125" style="54" customWidth="1"/>
    <col min="8981" max="8981" width="5.125" style="54" customWidth="1"/>
    <col min="8982" max="9216" width="9" style="54"/>
    <col min="9217" max="9217" width="4.125" style="54" customWidth="1"/>
    <col min="9218" max="9218" width="22.5" style="54" customWidth="1"/>
    <col min="9219" max="9219" width="26.625" style="54" customWidth="1"/>
    <col min="9220" max="9220" width="17.125" style="54" customWidth="1"/>
    <col min="9221" max="9221" width="8.125" style="54" customWidth="1"/>
    <col min="9222" max="9222" width="4" style="54" customWidth="1"/>
    <col min="9223" max="9223" width="0" style="54" hidden="1" customWidth="1"/>
    <col min="9224" max="9224" width="23.25" style="54" customWidth="1"/>
    <col min="9225" max="9225" width="17.125" style="54" customWidth="1"/>
    <col min="9226" max="9226" width="8.125" style="54" customWidth="1"/>
    <col min="9227" max="9227" width="4" style="54" customWidth="1"/>
    <col min="9228" max="9228" width="0" style="54" hidden="1" customWidth="1"/>
    <col min="9229" max="9229" width="8.25" style="54" customWidth="1"/>
    <col min="9230" max="9230" width="0" style="54" hidden="1" customWidth="1"/>
    <col min="9231" max="9231" width="97.75" style="54" customWidth="1"/>
    <col min="9232" max="9232" width="14.125" style="54" customWidth="1"/>
    <col min="9233" max="9233" width="16" style="54" customWidth="1"/>
    <col min="9234" max="9236" width="10.125" style="54" customWidth="1"/>
    <col min="9237" max="9237" width="5.125" style="54" customWidth="1"/>
    <col min="9238" max="9472" width="9" style="54"/>
    <col min="9473" max="9473" width="4.125" style="54" customWidth="1"/>
    <col min="9474" max="9474" width="22.5" style="54" customWidth="1"/>
    <col min="9475" max="9475" width="26.625" style="54" customWidth="1"/>
    <col min="9476" max="9476" width="17.125" style="54" customWidth="1"/>
    <col min="9477" max="9477" width="8.125" style="54" customWidth="1"/>
    <col min="9478" max="9478" width="4" style="54" customWidth="1"/>
    <col min="9479" max="9479" width="0" style="54" hidden="1" customWidth="1"/>
    <col min="9480" max="9480" width="23.25" style="54" customWidth="1"/>
    <col min="9481" max="9481" width="17.125" style="54" customWidth="1"/>
    <col min="9482" max="9482" width="8.125" style="54" customWidth="1"/>
    <col min="9483" max="9483" width="4" style="54" customWidth="1"/>
    <col min="9484" max="9484" width="0" style="54" hidden="1" customWidth="1"/>
    <col min="9485" max="9485" width="8.25" style="54" customWidth="1"/>
    <col min="9486" max="9486" width="0" style="54" hidden="1" customWidth="1"/>
    <col min="9487" max="9487" width="97.75" style="54" customWidth="1"/>
    <col min="9488" max="9488" width="14.125" style="54" customWidth="1"/>
    <col min="9489" max="9489" width="16" style="54" customWidth="1"/>
    <col min="9490" max="9492" width="10.125" style="54" customWidth="1"/>
    <col min="9493" max="9493" width="5.125" style="54" customWidth="1"/>
    <col min="9494" max="9728" width="9" style="54"/>
    <col min="9729" max="9729" width="4.125" style="54" customWidth="1"/>
    <col min="9730" max="9730" width="22.5" style="54" customWidth="1"/>
    <col min="9731" max="9731" width="26.625" style="54" customWidth="1"/>
    <col min="9732" max="9732" width="17.125" style="54" customWidth="1"/>
    <col min="9733" max="9733" width="8.125" style="54" customWidth="1"/>
    <col min="9734" max="9734" width="4" style="54" customWidth="1"/>
    <col min="9735" max="9735" width="0" style="54" hidden="1" customWidth="1"/>
    <col min="9736" max="9736" width="23.25" style="54" customWidth="1"/>
    <col min="9737" max="9737" width="17.125" style="54" customWidth="1"/>
    <col min="9738" max="9738" width="8.125" style="54" customWidth="1"/>
    <col min="9739" max="9739" width="4" style="54" customWidth="1"/>
    <col min="9740" max="9740" width="0" style="54" hidden="1" customWidth="1"/>
    <col min="9741" max="9741" width="8.25" style="54" customWidth="1"/>
    <col min="9742" max="9742" width="0" style="54" hidden="1" customWidth="1"/>
    <col min="9743" max="9743" width="97.75" style="54" customWidth="1"/>
    <col min="9744" max="9744" width="14.125" style="54" customWidth="1"/>
    <col min="9745" max="9745" width="16" style="54" customWidth="1"/>
    <col min="9746" max="9748" width="10.125" style="54" customWidth="1"/>
    <col min="9749" max="9749" width="5.125" style="54" customWidth="1"/>
    <col min="9750" max="9984" width="9" style="54"/>
    <col min="9985" max="9985" width="4.125" style="54" customWidth="1"/>
    <col min="9986" max="9986" width="22.5" style="54" customWidth="1"/>
    <col min="9987" max="9987" width="26.625" style="54" customWidth="1"/>
    <col min="9988" max="9988" width="17.125" style="54" customWidth="1"/>
    <col min="9989" max="9989" width="8.125" style="54" customWidth="1"/>
    <col min="9990" max="9990" width="4" style="54" customWidth="1"/>
    <col min="9991" max="9991" width="0" style="54" hidden="1" customWidth="1"/>
    <col min="9992" max="9992" width="23.25" style="54" customWidth="1"/>
    <col min="9993" max="9993" width="17.125" style="54" customWidth="1"/>
    <col min="9994" max="9994" width="8.125" style="54" customWidth="1"/>
    <col min="9995" max="9995" width="4" style="54" customWidth="1"/>
    <col min="9996" max="9996" width="0" style="54" hidden="1" customWidth="1"/>
    <col min="9997" max="9997" width="8.25" style="54" customWidth="1"/>
    <col min="9998" max="9998" width="0" style="54" hidden="1" customWidth="1"/>
    <col min="9999" max="9999" width="97.75" style="54" customWidth="1"/>
    <col min="10000" max="10000" width="14.125" style="54" customWidth="1"/>
    <col min="10001" max="10001" width="16" style="54" customWidth="1"/>
    <col min="10002" max="10004" width="10.125" style="54" customWidth="1"/>
    <col min="10005" max="10005" width="5.125" style="54" customWidth="1"/>
    <col min="10006" max="10240" width="9" style="54"/>
    <col min="10241" max="10241" width="4.125" style="54" customWidth="1"/>
    <col min="10242" max="10242" width="22.5" style="54" customWidth="1"/>
    <col min="10243" max="10243" width="26.625" style="54" customWidth="1"/>
    <col min="10244" max="10244" width="17.125" style="54" customWidth="1"/>
    <col min="10245" max="10245" width="8.125" style="54" customWidth="1"/>
    <col min="10246" max="10246" width="4" style="54" customWidth="1"/>
    <col min="10247" max="10247" width="0" style="54" hidden="1" customWidth="1"/>
    <col min="10248" max="10248" width="23.25" style="54" customWidth="1"/>
    <col min="10249" max="10249" width="17.125" style="54" customWidth="1"/>
    <col min="10250" max="10250" width="8.125" style="54" customWidth="1"/>
    <col min="10251" max="10251" width="4" style="54" customWidth="1"/>
    <col min="10252" max="10252" width="0" style="54" hidden="1" customWidth="1"/>
    <col min="10253" max="10253" width="8.25" style="54" customWidth="1"/>
    <col min="10254" max="10254" width="0" style="54" hidden="1" customWidth="1"/>
    <col min="10255" max="10255" width="97.75" style="54" customWidth="1"/>
    <col min="10256" max="10256" width="14.125" style="54" customWidth="1"/>
    <col min="10257" max="10257" width="16" style="54" customWidth="1"/>
    <col min="10258" max="10260" width="10.125" style="54" customWidth="1"/>
    <col min="10261" max="10261" width="5.125" style="54" customWidth="1"/>
    <col min="10262" max="10496" width="9" style="54"/>
    <col min="10497" max="10497" width="4.125" style="54" customWidth="1"/>
    <col min="10498" max="10498" width="22.5" style="54" customWidth="1"/>
    <col min="10499" max="10499" width="26.625" style="54" customWidth="1"/>
    <col min="10500" max="10500" width="17.125" style="54" customWidth="1"/>
    <col min="10501" max="10501" width="8.125" style="54" customWidth="1"/>
    <col min="10502" max="10502" width="4" style="54" customWidth="1"/>
    <col min="10503" max="10503" width="0" style="54" hidden="1" customWidth="1"/>
    <col min="10504" max="10504" width="23.25" style="54" customWidth="1"/>
    <col min="10505" max="10505" width="17.125" style="54" customWidth="1"/>
    <col min="10506" max="10506" width="8.125" style="54" customWidth="1"/>
    <col min="10507" max="10507" width="4" style="54" customWidth="1"/>
    <col min="10508" max="10508" width="0" style="54" hidden="1" customWidth="1"/>
    <col min="10509" max="10509" width="8.25" style="54" customWidth="1"/>
    <col min="10510" max="10510" width="0" style="54" hidden="1" customWidth="1"/>
    <col min="10511" max="10511" width="97.75" style="54" customWidth="1"/>
    <col min="10512" max="10512" width="14.125" style="54" customWidth="1"/>
    <col min="10513" max="10513" width="16" style="54" customWidth="1"/>
    <col min="10514" max="10516" width="10.125" style="54" customWidth="1"/>
    <col min="10517" max="10517" width="5.125" style="54" customWidth="1"/>
    <col min="10518" max="10752" width="9" style="54"/>
    <col min="10753" max="10753" width="4.125" style="54" customWidth="1"/>
    <col min="10754" max="10754" width="22.5" style="54" customWidth="1"/>
    <col min="10755" max="10755" width="26.625" style="54" customWidth="1"/>
    <col min="10756" max="10756" width="17.125" style="54" customWidth="1"/>
    <col min="10757" max="10757" width="8.125" style="54" customWidth="1"/>
    <col min="10758" max="10758" width="4" style="54" customWidth="1"/>
    <col min="10759" max="10759" width="0" style="54" hidden="1" customWidth="1"/>
    <col min="10760" max="10760" width="23.25" style="54" customWidth="1"/>
    <col min="10761" max="10761" width="17.125" style="54" customWidth="1"/>
    <col min="10762" max="10762" width="8.125" style="54" customWidth="1"/>
    <col min="10763" max="10763" width="4" style="54" customWidth="1"/>
    <col min="10764" max="10764" width="0" style="54" hidden="1" customWidth="1"/>
    <col min="10765" max="10765" width="8.25" style="54" customWidth="1"/>
    <col min="10766" max="10766" width="0" style="54" hidden="1" customWidth="1"/>
    <col min="10767" max="10767" width="97.75" style="54" customWidth="1"/>
    <col min="10768" max="10768" width="14.125" style="54" customWidth="1"/>
    <col min="10769" max="10769" width="16" style="54" customWidth="1"/>
    <col min="10770" max="10772" width="10.125" style="54" customWidth="1"/>
    <col min="10773" max="10773" width="5.125" style="54" customWidth="1"/>
    <col min="10774" max="11008" width="9" style="54"/>
    <col min="11009" max="11009" width="4.125" style="54" customWidth="1"/>
    <col min="11010" max="11010" width="22.5" style="54" customWidth="1"/>
    <col min="11011" max="11011" width="26.625" style="54" customWidth="1"/>
    <col min="11012" max="11012" width="17.125" style="54" customWidth="1"/>
    <col min="11013" max="11013" width="8.125" style="54" customWidth="1"/>
    <col min="11014" max="11014" width="4" style="54" customWidth="1"/>
    <col min="11015" max="11015" width="0" style="54" hidden="1" customWidth="1"/>
    <col min="11016" max="11016" width="23.25" style="54" customWidth="1"/>
    <col min="11017" max="11017" width="17.125" style="54" customWidth="1"/>
    <col min="11018" max="11018" width="8.125" style="54" customWidth="1"/>
    <col min="11019" max="11019" width="4" style="54" customWidth="1"/>
    <col min="11020" max="11020" width="0" style="54" hidden="1" customWidth="1"/>
    <col min="11021" max="11021" width="8.25" style="54" customWidth="1"/>
    <col min="11022" max="11022" width="0" style="54" hidden="1" customWidth="1"/>
    <col min="11023" max="11023" width="97.75" style="54" customWidth="1"/>
    <col min="11024" max="11024" width="14.125" style="54" customWidth="1"/>
    <col min="11025" max="11025" width="16" style="54" customWidth="1"/>
    <col min="11026" max="11028" width="10.125" style="54" customWidth="1"/>
    <col min="11029" max="11029" width="5.125" style="54" customWidth="1"/>
    <col min="11030" max="11264" width="9" style="54"/>
    <col min="11265" max="11265" width="4.125" style="54" customWidth="1"/>
    <col min="11266" max="11266" width="22.5" style="54" customWidth="1"/>
    <col min="11267" max="11267" width="26.625" style="54" customWidth="1"/>
    <col min="11268" max="11268" width="17.125" style="54" customWidth="1"/>
    <col min="11269" max="11269" width="8.125" style="54" customWidth="1"/>
    <col min="11270" max="11270" width="4" style="54" customWidth="1"/>
    <col min="11271" max="11271" width="0" style="54" hidden="1" customWidth="1"/>
    <col min="11272" max="11272" width="23.25" style="54" customWidth="1"/>
    <col min="11273" max="11273" width="17.125" style="54" customWidth="1"/>
    <col min="11274" max="11274" width="8.125" style="54" customWidth="1"/>
    <col min="11275" max="11275" width="4" style="54" customWidth="1"/>
    <col min="11276" max="11276" width="0" style="54" hidden="1" customWidth="1"/>
    <col min="11277" max="11277" width="8.25" style="54" customWidth="1"/>
    <col min="11278" max="11278" width="0" style="54" hidden="1" customWidth="1"/>
    <col min="11279" max="11279" width="97.75" style="54" customWidth="1"/>
    <col min="11280" max="11280" width="14.125" style="54" customWidth="1"/>
    <col min="11281" max="11281" width="16" style="54" customWidth="1"/>
    <col min="11282" max="11284" width="10.125" style="54" customWidth="1"/>
    <col min="11285" max="11285" width="5.125" style="54" customWidth="1"/>
    <col min="11286" max="11520" width="9" style="54"/>
    <col min="11521" max="11521" width="4.125" style="54" customWidth="1"/>
    <col min="11522" max="11522" width="22.5" style="54" customWidth="1"/>
    <col min="11523" max="11523" width="26.625" style="54" customWidth="1"/>
    <col min="11524" max="11524" width="17.125" style="54" customWidth="1"/>
    <col min="11525" max="11525" width="8.125" style="54" customWidth="1"/>
    <col min="11526" max="11526" width="4" style="54" customWidth="1"/>
    <col min="11527" max="11527" width="0" style="54" hidden="1" customWidth="1"/>
    <col min="11528" max="11528" width="23.25" style="54" customWidth="1"/>
    <col min="11529" max="11529" width="17.125" style="54" customWidth="1"/>
    <col min="11530" max="11530" width="8.125" style="54" customWidth="1"/>
    <col min="11531" max="11531" width="4" style="54" customWidth="1"/>
    <col min="11532" max="11532" width="0" style="54" hidden="1" customWidth="1"/>
    <col min="11533" max="11533" width="8.25" style="54" customWidth="1"/>
    <col min="11534" max="11534" width="0" style="54" hidden="1" customWidth="1"/>
    <col min="11535" max="11535" width="97.75" style="54" customWidth="1"/>
    <col min="11536" max="11536" width="14.125" style="54" customWidth="1"/>
    <col min="11537" max="11537" width="16" style="54" customWidth="1"/>
    <col min="11538" max="11540" width="10.125" style="54" customWidth="1"/>
    <col min="11541" max="11541" width="5.125" style="54" customWidth="1"/>
    <col min="11542" max="11776" width="9" style="54"/>
    <col min="11777" max="11777" width="4.125" style="54" customWidth="1"/>
    <col min="11778" max="11778" width="22.5" style="54" customWidth="1"/>
    <col min="11779" max="11779" width="26.625" style="54" customWidth="1"/>
    <col min="11780" max="11780" width="17.125" style="54" customWidth="1"/>
    <col min="11781" max="11781" width="8.125" style="54" customWidth="1"/>
    <col min="11782" max="11782" width="4" style="54" customWidth="1"/>
    <col min="11783" max="11783" width="0" style="54" hidden="1" customWidth="1"/>
    <col min="11784" max="11784" width="23.25" style="54" customWidth="1"/>
    <col min="11785" max="11785" width="17.125" style="54" customWidth="1"/>
    <col min="11786" max="11786" width="8.125" style="54" customWidth="1"/>
    <col min="11787" max="11787" width="4" style="54" customWidth="1"/>
    <col min="11788" max="11788" width="0" style="54" hidden="1" customWidth="1"/>
    <col min="11789" max="11789" width="8.25" style="54" customWidth="1"/>
    <col min="11790" max="11790" width="0" style="54" hidden="1" customWidth="1"/>
    <col min="11791" max="11791" width="97.75" style="54" customWidth="1"/>
    <col min="11792" max="11792" width="14.125" style="54" customWidth="1"/>
    <col min="11793" max="11793" width="16" style="54" customWidth="1"/>
    <col min="11794" max="11796" width="10.125" style="54" customWidth="1"/>
    <col min="11797" max="11797" width="5.125" style="54" customWidth="1"/>
    <col min="11798" max="12032" width="9" style="54"/>
    <col min="12033" max="12033" width="4.125" style="54" customWidth="1"/>
    <col min="12034" max="12034" width="22.5" style="54" customWidth="1"/>
    <col min="12035" max="12035" width="26.625" style="54" customWidth="1"/>
    <col min="12036" max="12036" width="17.125" style="54" customWidth="1"/>
    <col min="12037" max="12037" width="8.125" style="54" customWidth="1"/>
    <col min="12038" max="12038" width="4" style="54" customWidth="1"/>
    <col min="12039" max="12039" width="0" style="54" hidden="1" customWidth="1"/>
    <col min="12040" max="12040" width="23.25" style="54" customWidth="1"/>
    <col min="12041" max="12041" width="17.125" style="54" customWidth="1"/>
    <col min="12042" max="12042" width="8.125" style="54" customWidth="1"/>
    <col min="12043" max="12043" width="4" style="54" customWidth="1"/>
    <col min="12044" max="12044" width="0" style="54" hidden="1" customWidth="1"/>
    <col min="12045" max="12045" width="8.25" style="54" customWidth="1"/>
    <col min="12046" max="12046" width="0" style="54" hidden="1" customWidth="1"/>
    <col min="12047" max="12047" width="97.75" style="54" customWidth="1"/>
    <col min="12048" max="12048" width="14.125" style="54" customWidth="1"/>
    <col min="12049" max="12049" width="16" style="54" customWidth="1"/>
    <col min="12050" max="12052" width="10.125" style="54" customWidth="1"/>
    <col min="12053" max="12053" width="5.125" style="54" customWidth="1"/>
    <col min="12054" max="12288" width="9" style="54"/>
    <col min="12289" max="12289" width="4.125" style="54" customWidth="1"/>
    <col min="12290" max="12290" width="22.5" style="54" customWidth="1"/>
    <col min="12291" max="12291" width="26.625" style="54" customWidth="1"/>
    <col min="12292" max="12292" width="17.125" style="54" customWidth="1"/>
    <col min="12293" max="12293" width="8.125" style="54" customWidth="1"/>
    <col min="12294" max="12294" width="4" style="54" customWidth="1"/>
    <col min="12295" max="12295" width="0" style="54" hidden="1" customWidth="1"/>
    <col min="12296" max="12296" width="23.25" style="54" customWidth="1"/>
    <col min="12297" max="12297" width="17.125" style="54" customWidth="1"/>
    <col min="12298" max="12298" width="8.125" style="54" customWidth="1"/>
    <col min="12299" max="12299" width="4" style="54" customWidth="1"/>
    <col min="12300" max="12300" width="0" style="54" hidden="1" customWidth="1"/>
    <col min="12301" max="12301" width="8.25" style="54" customWidth="1"/>
    <col min="12302" max="12302" width="0" style="54" hidden="1" customWidth="1"/>
    <col min="12303" max="12303" width="97.75" style="54" customWidth="1"/>
    <col min="12304" max="12304" width="14.125" style="54" customWidth="1"/>
    <col min="12305" max="12305" width="16" style="54" customWidth="1"/>
    <col min="12306" max="12308" width="10.125" style="54" customWidth="1"/>
    <col min="12309" max="12309" width="5.125" style="54" customWidth="1"/>
    <col min="12310" max="12544" width="9" style="54"/>
    <col min="12545" max="12545" width="4.125" style="54" customWidth="1"/>
    <col min="12546" max="12546" width="22.5" style="54" customWidth="1"/>
    <col min="12547" max="12547" width="26.625" style="54" customWidth="1"/>
    <col min="12548" max="12548" width="17.125" style="54" customWidth="1"/>
    <col min="12549" max="12549" width="8.125" style="54" customWidth="1"/>
    <col min="12550" max="12550" width="4" style="54" customWidth="1"/>
    <col min="12551" max="12551" width="0" style="54" hidden="1" customWidth="1"/>
    <col min="12552" max="12552" width="23.25" style="54" customWidth="1"/>
    <col min="12553" max="12553" width="17.125" style="54" customWidth="1"/>
    <col min="12554" max="12554" width="8.125" style="54" customWidth="1"/>
    <col min="12555" max="12555" width="4" style="54" customWidth="1"/>
    <col min="12556" max="12556" width="0" style="54" hidden="1" customWidth="1"/>
    <col min="12557" max="12557" width="8.25" style="54" customWidth="1"/>
    <col min="12558" max="12558" width="0" style="54" hidden="1" customWidth="1"/>
    <col min="12559" max="12559" width="97.75" style="54" customWidth="1"/>
    <col min="12560" max="12560" width="14.125" style="54" customWidth="1"/>
    <col min="12561" max="12561" width="16" style="54" customWidth="1"/>
    <col min="12562" max="12564" width="10.125" style="54" customWidth="1"/>
    <col min="12565" max="12565" width="5.125" style="54" customWidth="1"/>
    <col min="12566" max="12800" width="9" style="54"/>
    <col min="12801" max="12801" width="4.125" style="54" customWidth="1"/>
    <col min="12802" max="12802" width="22.5" style="54" customWidth="1"/>
    <col min="12803" max="12803" width="26.625" style="54" customWidth="1"/>
    <col min="12804" max="12804" width="17.125" style="54" customWidth="1"/>
    <col min="12805" max="12805" width="8.125" style="54" customWidth="1"/>
    <col min="12806" max="12806" width="4" style="54" customWidth="1"/>
    <col min="12807" max="12807" width="0" style="54" hidden="1" customWidth="1"/>
    <col min="12808" max="12808" width="23.25" style="54" customWidth="1"/>
    <col min="12809" max="12809" width="17.125" style="54" customWidth="1"/>
    <col min="12810" max="12810" width="8.125" style="54" customWidth="1"/>
    <col min="12811" max="12811" width="4" style="54" customWidth="1"/>
    <col min="12812" max="12812" width="0" style="54" hidden="1" customWidth="1"/>
    <col min="12813" max="12813" width="8.25" style="54" customWidth="1"/>
    <col min="12814" max="12814" width="0" style="54" hidden="1" customWidth="1"/>
    <col min="12815" max="12815" width="97.75" style="54" customWidth="1"/>
    <col min="12816" max="12816" width="14.125" style="54" customWidth="1"/>
    <col min="12817" max="12817" width="16" style="54" customWidth="1"/>
    <col min="12818" max="12820" width="10.125" style="54" customWidth="1"/>
    <col min="12821" max="12821" width="5.125" style="54" customWidth="1"/>
    <col min="12822" max="13056" width="9" style="54"/>
    <col min="13057" max="13057" width="4.125" style="54" customWidth="1"/>
    <col min="13058" max="13058" width="22.5" style="54" customWidth="1"/>
    <col min="13059" max="13059" width="26.625" style="54" customWidth="1"/>
    <col min="13060" max="13060" width="17.125" style="54" customWidth="1"/>
    <col min="13061" max="13061" width="8.125" style="54" customWidth="1"/>
    <col min="13062" max="13062" width="4" style="54" customWidth="1"/>
    <col min="13063" max="13063" width="0" style="54" hidden="1" customWidth="1"/>
    <col min="13064" max="13064" width="23.25" style="54" customWidth="1"/>
    <col min="13065" max="13065" width="17.125" style="54" customWidth="1"/>
    <col min="13066" max="13066" width="8.125" style="54" customWidth="1"/>
    <col min="13067" max="13067" width="4" style="54" customWidth="1"/>
    <col min="13068" max="13068" width="0" style="54" hidden="1" customWidth="1"/>
    <col min="13069" max="13069" width="8.25" style="54" customWidth="1"/>
    <col min="13070" max="13070" width="0" style="54" hidden="1" customWidth="1"/>
    <col min="13071" max="13071" width="97.75" style="54" customWidth="1"/>
    <col min="13072" max="13072" width="14.125" style="54" customWidth="1"/>
    <col min="13073" max="13073" width="16" style="54" customWidth="1"/>
    <col min="13074" max="13076" width="10.125" style="54" customWidth="1"/>
    <col min="13077" max="13077" width="5.125" style="54" customWidth="1"/>
    <col min="13078" max="13312" width="9" style="54"/>
    <col min="13313" max="13313" width="4.125" style="54" customWidth="1"/>
    <col min="13314" max="13314" width="22.5" style="54" customWidth="1"/>
    <col min="13315" max="13315" width="26.625" style="54" customWidth="1"/>
    <col min="13316" max="13316" width="17.125" style="54" customWidth="1"/>
    <col min="13317" max="13317" width="8.125" style="54" customWidth="1"/>
    <col min="13318" max="13318" width="4" style="54" customWidth="1"/>
    <col min="13319" max="13319" width="0" style="54" hidden="1" customWidth="1"/>
    <col min="13320" max="13320" width="23.25" style="54" customWidth="1"/>
    <col min="13321" max="13321" width="17.125" style="54" customWidth="1"/>
    <col min="13322" max="13322" width="8.125" style="54" customWidth="1"/>
    <col min="13323" max="13323" width="4" style="54" customWidth="1"/>
    <col min="13324" max="13324" width="0" style="54" hidden="1" customWidth="1"/>
    <col min="13325" max="13325" width="8.25" style="54" customWidth="1"/>
    <col min="13326" max="13326" width="0" style="54" hidden="1" customWidth="1"/>
    <col min="13327" max="13327" width="97.75" style="54" customWidth="1"/>
    <col min="13328" max="13328" width="14.125" style="54" customWidth="1"/>
    <col min="13329" max="13329" width="16" style="54" customWidth="1"/>
    <col min="13330" max="13332" width="10.125" style="54" customWidth="1"/>
    <col min="13333" max="13333" width="5.125" style="54" customWidth="1"/>
    <col min="13334" max="13568" width="9" style="54"/>
    <col min="13569" max="13569" width="4.125" style="54" customWidth="1"/>
    <col min="13570" max="13570" width="22.5" style="54" customWidth="1"/>
    <col min="13571" max="13571" width="26.625" style="54" customWidth="1"/>
    <col min="13572" max="13572" width="17.125" style="54" customWidth="1"/>
    <col min="13573" max="13573" width="8.125" style="54" customWidth="1"/>
    <col min="13574" max="13574" width="4" style="54" customWidth="1"/>
    <col min="13575" max="13575" width="0" style="54" hidden="1" customWidth="1"/>
    <col min="13576" max="13576" width="23.25" style="54" customWidth="1"/>
    <col min="13577" max="13577" width="17.125" style="54" customWidth="1"/>
    <col min="13578" max="13578" width="8.125" style="54" customWidth="1"/>
    <col min="13579" max="13579" width="4" style="54" customWidth="1"/>
    <col min="13580" max="13580" width="0" style="54" hidden="1" customWidth="1"/>
    <col min="13581" max="13581" width="8.25" style="54" customWidth="1"/>
    <col min="13582" max="13582" width="0" style="54" hidden="1" customWidth="1"/>
    <col min="13583" max="13583" width="97.75" style="54" customWidth="1"/>
    <col min="13584" max="13584" width="14.125" style="54" customWidth="1"/>
    <col min="13585" max="13585" width="16" style="54" customWidth="1"/>
    <col min="13586" max="13588" width="10.125" style="54" customWidth="1"/>
    <col min="13589" max="13589" width="5.125" style="54" customWidth="1"/>
    <col min="13590" max="13824" width="9" style="54"/>
    <col min="13825" max="13825" width="4.125" style="54" customWidth="1"/>
    <col min="13826" max="13826" width="22.5" style="54" customWidth="1"/>
    <col min="13827" max="13827" width="26.625" style="54" customWidth="1"/>
    <col min="13828" max="13828" width="17.125" style="54" customWidth="1"/>
    <col min="13829" max="13829" width="8.125" style="54" customWidth="1"/>
    <col min="13830" max="13830" width="4" style="54" customWidth="1"/>
    <col min="13831" max="13831" width="0" style="54" hidden="1" customWidth="1"/>
    <col min="13832" max="13832" width="23.25" style="54" customWidth="1"/>
    <col min="13833" max="13833" width="17.125" style="54" customWidth="1"/>
    <col min="13834" max="13834" width="8.125" style="54" customWidth="1"/>
    <col min="13835" max="13835" width="4" style="54" customWidth="1"/>
    <col min="13836" max="13836" width="0" style="54" hidden="1" customWidth="1"/>
    <col min="13837" max="13837" width="8.25" style="54" customWidth="1"/>
    <col min="13838" max="13838" width="0" style="54" hidden="1" customWidth="1"/>
    <col min="13839" max="13839" width="97.75" style="54" customWidth="1"/>
    <col min="13840" max="13840" width="14.125" style="54" customWidth="1"/>
    <col min="13841" max="13841" width="16" style="54" customWidth="1"/>
    <col min="13842" max="13844" width="10.125" style="54" customWidth="1"/>
    <col min="13845" max="13845" width="5.125" style="54" customWidth="1"/>
    <col min="13846" max="14080" width="9" style="54"/>
    <col min="14081" max="14081" width="4.125" style="54" customWidth="1"/>
    <col min="14082" max="14082" width="22.5" style="54" customWidth="1"/>
    <col min="14083" max="14083" width="26.625" style="54" customWidth="1"/>
    <col min="14084" max="14084" width="17.125" style="54" customWidth="1"/>
    <col min="14085" max="14085" width="8.125" style="54" customWidth="1"/>
    <col min="14086" max="14086" width="4" style="54" customWidth="1"/>
    <col min="14087" max="14087" width="0" style="54" hidden="1" customWidth="1"/>
    <col min="14088" max="14088" width="23.25" style="54" customWidth="1"/>
    <col min="14089" max="14089" width="17.125" style="54" customWidth="1"/>
    <col min="14090" max="14090" width="8.125" style="54" customWidth="1"/>
    <col min="14091" max="14091" width="4" style="54" customWidth="1"/>
    <col min="14092" max="14092" width="0" style="54" hidden="1" customWidth="1"/>
    <col min="14093" max="14093" width="8.25" style="54" customWidth="1"/>
    <col min="14094" max="14094" width="0" style="54" hidden="1" customWidth="1"/>
    <col min="14095" max="14095" width="97.75" style="54" customWidth="1"/>
    <col min="14096" max="14096" width="14.125" style="54" customWidth="1"/>
    <col min="14097" max="14097" width="16" style="54" customWidth="1"/>
    <col min="14098" max="14100" width="10.125" style="54" customWidth="1"/>
    <col min="14101" max="14101" width="5.125" style="54" customWidth="1"/>
    <col min="14102" max="14336" width="9" style="54"/>
    <col min="14337" max="14337" width="4.125" style="54" customWidth="1"/>
    <col min="14338" max="14338" width="22.5" style="54" customWidth="1"/>
    <col min="14339" max="14339" width="26.625" style="54" customWidth="1"/>
    <col min="14340" max="14340" width="17.125" style="54" customWidth="1"/>
    <col min="14341" max="14341" width="8.125" style="54" customWidth="1"/>
    <col min="14342" max="14342" width="4" style="54" customWidth="1"/>
    <col min="14343" max="14343" width="0" style="54" hidden="1" customWidth="1"/>
    <col min="14344" max="14344" width="23.25" style="54" customWidth="1"/>
    <col min="14345" max="14345" width="17.125" style="54" customWidth="1"/>
    <col min="14346" max="14346" width="8.125" style="54" customWidth="1"/>
    <col min="14347" max="14347" width="4" style="54" customWidth="1"/>
    <col min="14348" max="14348" width="0" style="54" hidden="1" customWidth="1"/>
    <col min="14349" max="14349" width="8.25" style="54" customWidth="1"/>
    <col min="14350" max="14350" width="0" style="54" hidden="1" customWidth="1"/>
    <col min="14351" max="14351" width="97.75" style="54" customWidth="1"/>
    <col min="14352" max="14352" width="14.125" style="54" customWidth="1"/>
    <col min="14353" max="14353" width="16" style="54" customWidth="1"/>
    <col min="14354" max="14356" width="10.125" style="54" customWidth="1"/>
    <col min="14357" max="14357" width="5.125" style="54" customWidth="1"/>
    <col min="14358" max="14592" width="9" style="54"/>
    <col min="14593" max="14593" width="4.125" style="54" customWidth="1"/>
    <col min="14594" max="14594" width="22.5" style="54" customWidth="1"/>
    <col min="14595" max="14595" width="26.625" style="54" customWidth="1"/>
    <col min="14596" max="14596" width="17.125" style="54" customWidth="1"/>
    <col min="14597" max="14597" width="8.125" style="54" customWidth="1"/>
    <col min="14598" max="14598" width="4" style="54" customWidth="1"/>
    <col min="14599" max="14599" width="0" style="54" hidden="1" customWidth="1"/>
    <col min="14600" max="14600" width="23.25" style="54" customWidth="1"/>
    <col min="14601" max="14601" width="17.125" style="54" customWidth="1"/>
    <col min="14602" max="14602" width="8.125" style="54" customWidth="1"/>
    <col min="14603" max="14603" width="4" style="54" customWidth="1"/>
    <col min="14604" max="14604" width="0" style="54" hidden="1" customWidth="1"/>
    <col min="14605" max="14605" width="8.25" style="54" customWidth="1"/>
    <col min="14606" max="14606" width="0" style="54" hidden="1" customWidth="1"/>
    <col min="14607" max="14607" width="97.75" style="54" customWidth="1"/>
    <col min="14608" max="14608" width="14.125" style="54" customWidth="1"/>
    <col min="14609" max="14609" width="16" style="54" customWidth="1"/>
    <col min="14610" max="14612" width="10.125" style="54" customWidth="1"/>
    <col min="14613" max="14613" width="5.125" style="54" customWidth="1"/>
    <col min="14614" max="14848" width="9" style="54"/>
    <col min="14849" max="14849" width="4.125" style="54" customWidth="1"/>
    <col min="14850" max="14850" width="22.5" style="54" customWidth="1"/>
    <col min="14851" max="14851" width="26.625" style="54" customWidth="1"/>
    <col min="14852" max="14852" width="17.125" style="54" customWidth="1"/>
    <col min="14853" max="14853" width="8.125" style="54" customWidth="1"/>
    <col min="14854" max="14854" width="4" style="54" customWidth="1"/>
    <col min="14855" max="14855" width="0" style="54" hidden="1" customWidth="1"/>
    <col min="14856" max="14856" width="23.25" style="54" customWidth="1"/>
    <col min="14857" max="14857" width="17.125" style="54" customWidth="1"/>
    <col min="14858" max="14858" width="8.125" style="54" customWidth="1"/>
    <col min="14859" max="14859" width="4" style="54" customWidth="1"/>
    <col min="14860" max="14860" width="0" style="54" hidden="1" customWidth="1"/>
    <col min="14861" max="14861" width="8.25" style="54" customWidth="1"/>
    <col min="14862" max="14862" width="0" style="54" hidden="1" customWidth="1"/>
    <col min="14863" max="14863" width="97.75" style="54" customWidth="1"/>
    <col min="14864" max="14864" width="14.125" style="54" customWidth="1"/>
    <col min="14865" max="14865" width="16" style="54" customWidth="1"/>
    <col min="14866" max="14868" width="10.125" style="54" customWidth="1"/>
    <col min="14869" max="14869" width="5.125" style="54" customWidth="1"/>
    <col min="14870" max="15104" width="9" style="54"/>
    <col min="15105" max="15105" width="4.125" style="54" customWidth="1"/>
    <col min="15106" max="15106" width="22.5" style="54" customWidth="1"/>
    <col min="15107" max="15107" width="26.625" style="54" customWidth="1"/>
    <col min="15108" max="15108" width="17.125" style="54" customWidth="1"/>
    <col min="15109" max="15109" width="8.125" style="54" customWidth="1"/>
    <col min="15110" max="15110" width="4" style="54" customWidth="1"/>
    <col min="15111" max="15111" width="0" style="54" hidden="1" customWidth="1"/>
    <col min="15112" max="15112" width="23.25" style="54" customWidth="1"/>
    <col min="15113" max="15113" width="17.125" style="54" customWidth="1"/>
    <col min="15114" max="15114" width="8.125" style="54" customWidth="1"/>
    <col min="15115" max="15115" width="4" style="54" customWidth="1"/>
    <col min="15116" max="15116" width="0" style="54" hidden="1" customWidth="1"/>
    <col min="15117" max="15117" width="8.25" style="54" customWidth="1"/>
    <col min="15118" max="15118" width="0" style="54" hidden="1" customWidth="1"/>
    <col min="15119" max="15119" width="97.75" style="54" customWidth="1"/>
    <col min="15120" max="15120" width="14.125" style="54" customWidth="1"/>
    <col min="15121" max="15121" width="16" style="54" customWidth="1"/>
    <col min="15122" max="15124" width="10.125" style="54" customWidth="1"/>
    <col min="15125" max="15125" width="5.125" style="54" customWidth="1"/>
    <col min="15126" max="15360" width="9" style="54"/>
    <col min="15361" max="15361" width="4.125" style="54" customWidth="1"/>
    <col min="15362" max="15362" width="22.5" style="54" customWidth="1"/>
    <col min="15363" max="15363" width="26.625" style="54" customWidth="1"/>
    <col min="15364" max="15364" width="17.125" style="54" customWidth="1"/>
    <col min="15365" max="15365" width="8.125" style="54" customWidth="1"/>
    <col min="15366" max="15366" width="4" style="54" customWidth="1"/>
    <col min="15367" max="15367" width="0" style="54" hidden="1" customWidth="1"/>
    <col min="15368" max="15368" width="23.25" style="54" customWidth="1"/>
    <col min="15369" max="15369" width="17.125" style="54" customWidth="1"/>
    <col min="15370" max="15370" width="8.125" style="54" customWidth="1"/>
    <col min="15371" max="15371" width="4" style="54" customWidth="1"/>
    <col min="15372" max="15372" width="0" style="54" hidden="1" customWidth="1"/>
    <col min="15373" max="15373" width="8.25" style="54" customWidth="1"/>
    <col min="15374" max="15374" width="0" style="54" hidden="1" customWidth="1"/>
    <col min="15375" max="15375" width="97.75" style="54" customWidth="1"/>
    <col min="15376" max="15376" width="14.125" style="54" customWidth="1"/>
    <col min="15377" max="15377" width="16" style="54" customWidth="1"/>
    <col min="15378" max="15380" width="10.125" style="54" customWidth="1"/>
    <col min="15381" max="15381" width="5.125" style="54" customWidth="1"/>
    <col min="15382" max="15616" width="9" style="54"/>
    <col min="15617" max="15617" width="4.125" style="54" customWidth="1"/>
    <col min="15618" max="15618" width="22.5" style="54" customWidth="1"/>
    <col min="15619" max="15619" width="26.625" style="54" customWidth="1"/>
    <col min="15620" max="15620" width="17.125" style="54" customWidth="1"/>
    <col min="15621" max="15621" width="8.125" style="54" customWidth="1"/>
    <col min="15622" max="15622" width="4" style="54" customWidth="1"/>
    <col min="15623" max="15623" width="0" style="54" hidden="1" customWidth="1"/>
    <col min="15624" max="15624" width="23.25" style="54" customWidth="1"/>
    <col min="15625" max="15625" width="17.125" style="54" customWidth="1"/>
    <col min="15626" max="15626" width="8.125" style="54" customWidth="1"/>
    <col min="15627" max="15627" width="4" style="54" customWidth="1"/>
    <col min="15628" max="15628" width="0" style="54" hidden="1" customWidth="1"/>
    <col min="15629" max="15629" width="8.25" style="54" customWidth="1"/>
    <col min="15630" max="15630" width="0" style="54" hidden="1" customWidth="1"/>
    <col min="15631" max="15631" width="97.75" style="54" customWidth="1"/>
    <col min="15632" max="15632" width="14.125" style="54" customWidth="1"/>
    <col min="15633" max="15633" width="16" style="54" customWidth="1"/>
    <col min="15634" max="15636" width="10.125" style="54" customWidth="1"/>
    <col min="15637" max="15637" width="5.125" style="54" customWidth="1"/>
    <col min="15638" max="15872" width="9" style="54"/>
    <col min="15873" max="15873" width="4.125" style="54" customWidth="1"/>
    <col min="15874" max="15874" width="22.5" style="54" customWidth="1"/>
    <col min="15875" max="15875" width="26.625" style="54" customWidth="1"/>
    <col min="15876" max="15876" width="17.125" style="54" customWidth="1"/>
    <col min="15877" max="15877" width="8.125" style="54" customWidth="1"/>
    <col min="15878" max="15878" width="4" style="54" customWidth="1"/>
    <col min="15879" max="15879" width="0" style="54" hidden="1" customWidth="1"/>
    <col min="15880" max="15880" width="23.25" style="54" customWidth="1"/>
    <col min="15881" max="15881" width="17.125" style="54" customWidth="1"/>
    <col min="15882" max="15882" width="8.125" style="54" customWidth="1"/>
    <col min="15883" max="15883" width="4" style="54" customWidth="1"/>
    <col min="15884" max="15884" width="0" style="54" hidden="1" customWidth="1"/>
    <col min="15885" max="15885" width="8.25" style="54" customWidth="1"/>
    <col min="15886" max="15886" width="0" style="54" hidden="1" customWidth="1"/>
    <col min="15887" max="15887" width="97.75" style="54" customWidth="1"/>
    <col min="15888" max="15888" width="14.125" style="54" customWidth="1"/>
    <col min="15889" max="15889" width="16" style="54" customWidth="1"/>
    <col min="15890" max="15892" width="10.125" style="54" customWidth="1"/>
    <col min="15893" max="15893" width="5.125" style="54" customWidth="1"/>
    <col min="15894" max="16128" width="9" style="54"/>
    <col min="16129" max="16129" width="4.125" style="54" customWidth="1"/>
    <col min="16130" max="16130" width="22.5" style="54" customWidth="1"/>
    <col min="16131" max="16131" width="26.625" style="54" customWidth="1"/>
    <col min="16132" max="16132" width="17.125" style="54" customWidth="1"/>
    <col min="16133" max="16133" width="8.125" style="54" customWidth="1"/>
    <col min="16134" max="16134" width="4" style="54" customWidth="1"/>
    <col min="16135" max="16135" width="0" style="54" hidden="1" customWidth="1"/>
    <col min="16136" max="16136" width="23.25" style="54" customWidth="1"/>
    <col min="16137" max="16137" width="17.125" style="54" customWidth="1"/>
    <col min="16138" max="16138" width="8.125" style="54" customWidth="1"/>
    <col min="16139" max="16139" width="4" style="54" customWidth="1"/>
    <col min="16140" max="16140" width="0" style="54" hidden="1" customWidth="1"/>
    <col min="16141" max="16141" width="8.25" style="54" customWidth="1"/>
    <col min="16142" max="16142" width="0" style="54" hidden="1" customWidth="1"/>
    <col min="16143" max="16143" width="97.75" style="54" customWidth="1"/>
    <col min="16144" max="16144" width="14.125" style="54" customWidth="1"/>
    <col min="16145" max="16145" width="16" style="54" customWidth="1"/>
    <col min="16146" max="16148" width="10.125" style="54" customWidth="1"/>
    <col min="16149" max="16149" width="5.125" style="54" customWidth="1"/>
    <col min="16150" max="16384" width="9" style="54"/>
  </cols>
  <sheetData>
    <row r="1" spans="1:21" ht="36.75" customHeight="1" x14ac:dyDescent="0.4">
      <c r="A1" s="52" t="s">
        <v>0</v>
      </c>
      <c r="B1" s="52"/>
      <c r="C1" s="53"/>
      <c r="D1" s="54"/>
      <c r="E1" s="53"/>
      <c r="F1" s="53"/>
      <c r="G1" s="53"/>
      <c r="H1" s="213"/>
      <c r="I1" s="213"/>
      <c r="J1" s="214"/>
      <c r="K1" s="214"/>
      <c r="L1" s="214"/>
      <c r="M1" s="214"/>
      <c r="N1" s="214"/>
      <c r="O1" s="214"/>
      <c r="P1" s="53"/>
      <c r="Q1" s="53"/>
      <c r="R1" s="54"/>
      <c r="S1" s="54"/>
      <c r="T1" s="54"/>
      <c r="U1" s="54"/>
    </row>
    <row r="2" spans="1:21" ht="36.75" customHeight="1" x14ac:dyDescent="0.4">
      <c r="A2" s="213" t="s">
        <v>161</v>
      </c>
      <c r="B2" s="213"/>
      <c r="C2" s="214"/>
      <c r="D2" s="214"/>
      <c r="E2" s="214"/>
      <c r="F2" s="214"/>
      <c r="G2" s="214"/>
      <c r="H2" s="214"/>
      <c r="I2" s="214"/>
      <c r="J2" s="214"/>
      <c r="K2" s="214"/>
      <c r="L2" s="214"/>
      <c r="M2" s="214"/>
      <c r="N2" s="214"/>
      <c r="O2" s="214"/>
      <c r="P2" s="214"/>
      <c r="Q2" s="214"/>
      <c r="R2" s="214"/>
      <c r="S2" s="214"/>
      <c r="T2" s="214"/>
      <c r="U2" s="54"/>
    </row>
    <row r="3" spans="1:21" ht="18.75" customHeight="1" x14ac:dyDescent="0.4">
      <c r="A3" s="55"/>
      <c r="B3" s="55"/>
      <c r="C3" s="53"/>
      <c r="D3" s="54"/>
      <c r="E3" s="56"/>
      <c r="F3" s="53"/>
      <c r="G3" s="53"/>
      <c r="H3" s="53"/>
      <c r="I3" s="54"/>
      <c r="J3" s="53"/>
      <c r="K3" s="56"/>
      <c r="L3" s="56"/>
      <c r="M3" s="56"/>
      <c r="N3" s="56"/>
      <c r="O3" s="53"/>
      <c r="P3" s="57"/>
      <c r="Q3" s="215" t="s">
        <v>162</v>
      </c>
      <c r="R3" s="216"/>
      <c r="S3" s="216"/>
      <c r="T3" s="217"/>
      <c r="U3" s="54"/>
    </row>
    <row r="4" spans="1:21" ht="15.75" customHeight="1" x14ac:dyDescent="0.4">
      <c r="A4" s="55"/>
      <c r="B4" s="55"/>
      <c r="C4" s="53"/>
      <c r="D4" s="54"/>
      <c r="E4" s="56"/>
      <c r="F4" s="53"/>
      <c r="G4" s="53"/>
      <c r="H4" s="53"/>
      <c r="I4" s="54"/>
      <c r="J4" s="53"/>
      <c r="K4" s="56"/>
      <c r="L4" s="56"/>
      <c r="M4" s="56"/>
      <c r="N4" s="58"/>
      <c r="O4" s="53"/>
      <c r="P4" s="59"/>
      <c r="Q4" s="60"/>
      <c r="R4" s="61" t="s">
        <v>163</v>
      </c>
      <c r="S4" s="61" t="s">
        <v>6</v>
      </c>
      <c r="T4" s="61" t="s">
        <v>164</v>
      </c>
      <c r="U4" s="54"/>
    </row>
    <row r="5" spans="1:21" ht="22.5" customHeight="1" x14ac:dyDescent="0.4">
      <c r="A5" s="55"/>
      <c r="B5" s="55"/>
      <c r="C5" s="53"/>
      <c r="D5" s="54"/>
      <c r="E5" s="56"/>
      <c r="F5" s="53"/>
      <c r="G5" s="53"/>
      <c r="H5" s="53"/>
      <c r="I5" s="54"/>
      <c r="J5" s="53"/>
      <c r="K5" s="56"/>
      <c r="L5" s="56"/>
      <c r="M5" s="56"/>
      <c r="N5" s="58"/>
      <c r="O5" s="53"/>
      <c r="P5" s="62"/>
      <c r="Q5" s="63" t="s">
        <v>165</v>
      </c>
      <c r="R5" s="61"/>
      <c r="S5" s="61"/>
      <c r="T5" s="61"/>
      <c r="U5" s="54"/>
    </row>
    <row r="6" spans="1:21" ht="22.5" customHeight="1" x14ac:dyDescent="0.15">
      <c r="A6" s="55"/>
      <c r="B6" s="55"/>
      <c r="C6" s="53"/>
      <c r="D6" s="64"/>
      <c r="E6" s="56"/>
      <c r="F6" s="53"/>
      <c r="G6" s="53"/>
      <c r="H6" s="53"/>
      <c r="I6" s="64"/>
      <c r="J6" s="53"/>
      <c r="K6" s="56"/>
      <c r="L6" s="56"/>
      <c r="M6" s="56"/>
      <c r="N6" s="58"/>
      <c r="O6" s="53"/>
      <c r="P6" s="62"/>
      <c r="Q6" s="63" t="s">
        <v>166</v>
      </c>
      <c r="R6" s="61"/>
      <c r="S6" s="61"/>
      <c r="T6" s="61"/>
      <c r="U6" s="54"/>
    </row>
    <row r="7" spans="1:21" ht="22.5" customHeight="1" x14ac:dyDescent="0.15">
      <c r="A7" s="55"/>
      <c r="B7" s="55"/>
      <c r="C7" s="53"/>
      <c r="D7" s="65"/>
      <c r="E7" s="56"/>
      <c r="F7" s="53"/>
      <c r="G7" s="53"/>
      <c r="I7" s="65"/>
      <c r="J7" s="53"/>
      <c r="K7" s="56"/>
      <c r="L7" s="56"/>
      <c r="M7" s="56"/>
      <c r="N7" s="67"/>
      <c r="O7" s="53"/>
      <c r="P7" s="62"/>
      <c r="Q7" s="63" t="s">
        <v>167</v>
      </c>
      <c r="R7" s="61"/>
      <c r="S7" s="61"/>
      <c r="T7" s="61"/>
      <c r="U7" s="68"/>
    </row>
    <row r="8" spans="1:21" ht="27.75" customHeight="1" thickBot="1" x14ac:dyDescent="0.3">
      <c r="A8" s="218" t="s">
        <v>347</v>
      </c>
      <c r="B8" s="219"/>
      <c r="C8" s="219"/>
      <c r="D8" s="219"/>
      <c r="E8" s="219"/>
      <c r="F8" s="219"/>
      <c r="G8" s="53"/>
      <c r="H8" s="53"/>
      <c r="I8" s="69"/>
      <c r="J8" s="53"/>
      <c r="K8" s="56"/>
      <c r="L8" s="56"/>
      <c r="M8" s="56"/>
      <c r="N8" s="67"/>
      <c r="O8" s="53"/>
      <c r="P8" s="70"/>
      <c r="Q8" s="69"/>
      <c r="R8" s="70"/>
      <c r="S8" s="70"/>
      <c r="T8" s="71"/>
      <c r="U8" s="68"/>
    </row>
    <row r="9" spans="1:21" customFormat="1" ht="42" customHeight="1" thickBot="1" x14ac:dyDescent="0.45">
      <c r="A9" s="72"/>
      <c r="B9" s="73" t="s">
        <v>169</v>
      </c>
      <c r="C9" s="74" t="s">
        <v>170</v>
      </c>
      <c r="D9" s="75" t="s">
        <v>171</v>
      </c>
      <c r="E9" s="76" t="s">
        <v>172</v>
      </c>
      <c r="F9" s="76" t="s">
        <v>173</v>
      </c>
      <c r="G9" s="74" t="s">
        <v>174</v>
      </c>
      <c r="H9" s="73" t="s">
        <v>170</v>
      </c>
      <c r="I9" s="75" t="s">
        <v>171</v>
      </c>
      <c r="J9" s="76" t="s">
        <v>175</v>
      </c>
      <c r="K9" s="76" t="s">
        <v>173</v>
      </c>
      <c r="L9" s="76" t="s">
        <v>174</v>
      </c>
      <c r="M9" s="76" t="s">
        <v>176</v>
      </c>
      <c r="N9" s="77" t="s">
        <v>177</v>
      </c>
      <c r="O9" s="78" t="s">
        <v>178</v>
      </c>
      <c r="P9" s="76" t="s">
        <v>179</v>
      </c>
      <c r="Q9" s="79" t="s">
        <v>171</v>
      </c>
      <c r="R9" s="76" t="s">
        <v>180</v>
      </c>
      <c r="S9" s="74" t="s">
        <v>181</v>
      </c>
      <c r="T9" s="77" t="s">
        <v>182</v>
      </c>
      <c r="U9" s="80"/>
    </row>
    <row r="10" spans="1:21" ht="18.75" customHeight="1" x14ac:dyDescent="0.4">
      <c r="A10" s="220" t="s">
        <v>183</v>
      </c>
      <c r="B10" s="81" t="s">
        <v>22</v>
      </c>
      <c r="C10" s="82"/>
      <c r="D10" s="83"/>
      <c r="E10" s="91"/>
      <c r="F10" s="85"/>
      <c r="G10" s="86"/>
      <c r="H10" s="87"/>
      <c r="I10" s="83"/>
      <c r="J10" s="85"/>
      <c r="K10" s="85"/>
      <c r="L10" s="85"/>
      <c r="M10" s="85"/>
      <c r="N10" s="88"/>
      <c r="O10" s="81"/>
      <c r="P10" s="89" t="s">
        <v>22</v>
      </c>
      <c r="Q10" s="83"/>
      <c r="R10" s="90">
        <v>110</v>
      </c>
      <c r="S10" s="91">
        <f>ROUNDUP(R10*0.75,2)</f>
        <v>82.5</v>
      </c>
      <c r="T10" s="92">
        <f>ROUNDUP((R5*R10)+(R6*S10)+(R7*(R10*2)),2)</f>
        <v>0</v>
      </c>
    </row>
    <row r="11" spans="1:21" ht="18.75" customHeight="1" x14ac:dyDescent="0.4">
      <c r="A11" s="221"/>
      <c r="B11" s="94"/>
      <c r="C11" s="95"/>
      <c r="D11" s="96"/>
      <c r="E11" s="97"/>
      <c r="F11" s="98"/>
      <c r="G11" s="99"/>
      <c r="H11" s="100"/>
      <c r="I11" s="96"/>
      <c r="J11" s="98"/>
      <c r="K11" s="98"/>
      <c r="L11" s="98"/>
      <c r="M11" s="98"/>
      <c r="N11" s="101"/>
      <c r="O11" s="94"/>
      <c r="P11" s="102"/>
      <c r="Q11" s="96"/>
      <c r="R11" s="103"/>
      <c r="S11" s="97"/>
      <c r="T11" s="104"/>
    </row>
    <row r="12" spans="1:21" ht="18.75" customHeight="1" x14ac:dyDescent="0.4">
      <c r="A12" s="221"/>
      <c r="B12" s="105" t="s">
        <v>348</v>
      </c>
      <c r="C12" s="106" t="s">
        <v>349</v>
      </c>
      <c r="D12" s="107"/>
      <c r="E12" s="108">
        <v>1</v>
      </c>
      <c r="F12" s="109" t="s">
        <v>218</v>
      </c>
      <c r="G12" s="110" t="s">
        <v>219</v>
      </c>
      <c r="H12" s="111" t="s">
        <v>349</v>
      </c>
      <c r="I12" s="107"/>
      <c r="J12" s="109">
        <f>ROUNDUP(E12*0.75,2)</f>
        <v>0.75</v>
      </c>
      <c r="K12" s="109" t="s">
        <v>218</v>
      </c>
      <c r="L12" s="109" t="s">
        <v>219</v>
      </c>
      <c r="M12" s="109">
        <f>ROUNDUP((R5*E12)+(R6*J12)+(R7*(E12*2)),2)</f>
        <v>0</v>
      </c>
      <c r="N12" s="112">
        <f>M12</f>
        <v>0</v>
      </c>
      <c r="O12" s="105" t="s">
        <v>350</v>
      </c>
      <c r="P12" s="113" t="s">
        <v>226</v>
      </c>
      <c r="Q12" s="107"/>
      <c r="R12" s="114">
        <v>3</v>
      </c>
      <c r="S12" s="108">
        <f t="shared" ref="S12:S17" si="0">ROUNDUP(R12*0.75,2)</f>
        <v>2.25</v>
      </c>
      <c r="T12" s="115">
        <f>ROUNDUP((R5*R12)+(R6*S12)+(R7*(R12*2)),2)</f>
        <v>0</v>
      </c>
    </row>
    <row r="13" spans="1:21" ht="18.75" customHeight="1" x14ac:dyDescent="0.4">
      <c r="A13" s="221"/>
      <c r="B13" s="105" t="s">
        <v>351</v>
      </c>
      <c r="C13" s="106" t="s">
        <v>194</v>
      </c>
      <c r="D13" s="107"/>
      <c r="E13" s="108">
        <v>10</v>
      </c>
      <c r="F13" s="109" t="s">
        <v>189</v>
      </c>
      <c r="G13" s="110"/>
      <c r="H13" s="111" t="s">
        <v>194</v>
      </c>
      <c r="I13" s="107"/>
      <c r="J13" s="109">
        <f>ROUNDUP(E13*0.75,2)</f>
        <v>7.5</v>
      </c>
      <c r="K13" s="109" t="s">
        <v>189</v>
      </c>
      <c r="L13" s="109"/>
      <c r="M13" s="109">
        <f>ROUNDUP((R5*E13)+(R6*J13)+(R7*(E13*2)),2)</f>
        <v>0</v>
      </c>
      <c r="N13" s="112">
        <f>ROUND(M13+(M13*6/100),2)</f>
        <v>0</v>
      </c>
      <c r="O13" s="105" t="s">
        <v>352</v>
      </c>
      <c r="P13" s="113" t="s">
        <v>192</v>
      </c>
      <c r="Q13" s="107"/>
      <c r="R13" s="114">
        <v>2</v>
      </c>
      <c r="S13" s="108">
        <f t="shared" si="0"/>
        <v>1.5</v>
      </c>
      <c r="T13" s="115">
        <f>ROUNDUP((R5*R13)+(R6*S13)+(R7*(R13*2)),2)</f>
        <v>0</v>
      </c>
    </row>
    <row r="14" spans="1:21" ht="18.75" customHeight="1" x14ac:dyDescent="0.4">
      <c r="A14" s="221"/>
      <c r="B14" s="105"/>
      <c r="C14" s="106" t="s">
        <v>353</v>
      </c>
      <c r="D14" s="107"/>
      <c r="E14" s="108">
        <v>5</v>
      </c>
      <c r="F14" s="109" t="s">
        <v>189</v>
      </c>
      <c r="G14" s="110"/>
      <c r="H14" s="111" t="s">
        <v>353</v>
      </c>
      <c r="I14" s="107"/>
      <c r="J14" s="109">
        <f>ROUNDUP(E14*0.75,2)</f>
        <v>3.75</v>
      </c>
      <c r="K14" s="109" t="s">
        <v>189</v>
      </c>
      <c r="L14" s="109"/>
      <c r="M14" s="109">
        <f>ROUNDUP((R5*E14)+(R6*J14)+(R7*(E14*2)),2)</f>
        <v>0</v>
      </c>
      <c r="N14" s="112">
        <f>M14</f>
        <v>0</v>
      </c>
      <c r="O14" s="105" t="s">
        <v>354</v>
      </c>
      <c r="P14" s="113" t="s">
        <v>233</v>
      </c>
      <c r="Q14" s="107"/>
      <c r="R14" s="114">
        <v>40</v>
      </c>
      <c r="S14" s="108">
        <f t="shared" si="0"/>
        <v>30</v>
      </c>
      <c r="T14" s="115">
        <f>ROUNDUP((R5*R14)+(R6*S14)+(R7*(R14*2)),2)</f>
        <v>0</v>
      </c>
    </row>
    <row r="15" spans="1:21" ht="18.75" customHeight="1" x14ac:dyDescent="0.4">
      <c r="A15" s="221"/>
      <c r="B15" s="105"/>
      <c r="C15" s="106"/>
      <c r="D15" s="107"/>
      <c r="E15" s="108"/>
      <c r="F15" s="109"/>
      <c r="G15" s="110"/>
      <c r="H15" s="111"/>
      <c r="I15" s="107"/>
      <c r="J15" s="109"/>
      <c r="K15" s="109"/>
      <c r="L15" s="109"/>
      <c r="M15" s="109"/>
      <c r="N15" s="112"/>
      <c r="O15" s="105" t="s">
        <v>355</v>
      </c>
      <c r="P15" s="113" t="s">
        <v>221</v>
      </c>
      <c r="Q15" s="107"/>
      <c r="R15" s="114">
        <v>2</v>
      </c>
      <c r="S15" s="108">
        <f t="shared" si="0"/>
        <v>1.5</v>
      </c>
      <c r="T15" s="115">
        <f>ROUNDUP((R5*R15)+(R6*S15)+(R7*(R15*2)),2)</f>
        <v>0</v>
      </c>
    </row>
    <row r="16" spans="1:21" ht="18.75" customHeight="1" x14ac:dyDescent="0.4">
      <c r="A16" s="221"/>
      <c r="B16" s="105"/>
      <c r="C16" s="106"/>
      <c r="D16" s="107"/>
      <c r="E16" s="108"/>
      <c r="F16" s="109"/>
      <c r="G16" s="110"/>
      <c r="H16" s="111"/>
      <c r="I16" s="107"/>
      <c r="J16" s="109"/>
      <c r="K16" s="109"/>
      <c r="L16" s="109"/>
      <c r="M16" s="109"/>
      <c r="N16" s="112"/>
      <c r="O16" s="105" t="s">
        <v>356</v>
      </c>
      <c r="P16" s="113" t="s">
        <v>213</v>
      </c>
      <c r="Q16" s="107" t="s">
        <v>40</v>
      </c>
      <c r="R16" s="114">
        <v>1.5</v>
      </c>
      <c r="S16" s="108">
        <f t="shared" si="0"/>
        <v>1.1300000000000001</v>
      </c>
      <c r="T16" s="115">
        <f>ROUNDUP((R5*R16)+(R6*S16)+(R7*(R16*2)),2)</f>
        <v>0</v>
      </c>
    </row>
    <row r="17" spans="1:20" ht="18.75" customHeight="1" x14ac:dyDescent="0.4">
      <c r="A17" s="221"/>
      <c r="B17" s="105"/>
      <c r="C17" s="106"/>
      <c r="D17" s="107"/>
      <c r="E17" s="108"/>
      <c r="F17" s="109"/>
      <c r="G17" s="110"/>
      <c r="H17" s="111"/>
      <c r="I17" s="107"/>
      <c r="J17" s="109"/>
      <c r="K17" s="109"/>
      <c r="L17" s="109"/>
      <c r="M17" s="109"/>
      <c r="N17" s="112"/>
      <c r="O17" s="105" t="s">
        <v>202</v>
      </c>
      <c r="P17" s="113" t="s">
        <v>226</v>
      </c>
      <c r="Q17" s="107"/>
      <c r="R17" s="114">
        <v>1</v>
      </c>
      <c r="S17" s="108">
        <f t="shared" si="0"/>
        <v>0.75</v>
      </c>
      <c r="T17" s="115">
        <f>ROUNDUP((R5*R17)+(R6*S17)+(R7*(R17*2)),2)</f>
        <v>0</v>
      </c>
    </row>
    <row r="18" spans="1:20" ht="18.75" customHeight="1" x14ac:dyDescent="0.4">
      <c r="A18" s="221"/>
      <c r="B18" s="94"/>
      <c r="C18" s="95"/>
      <c r="D18" s="96"/>
      <c r="E18" s="97"/>
      <c r="F18" s="98"/>
      <c r="G18" s="99"/>
      <c r="H18" s="100"/>
      <c r="I18" s="96"/>
      <c r="J18" s="98"/>
      <c r="K18" s="98"/>
      <c r="L18" s="98"/>
      <c r="M18" s="98"/>
      <c r="N18" s="101"/>
      <c r="O18" s="94"/>
      <c r="P18" s="102"/>
      <c r="Q18" s="96"/>
      <c r="R18" s="103"/>
      <c r="S18" s="97"/>
      <c r="T18" s="104"/>
    </row>
    <row r="19" spans="1:20" ht="18.75" customHeight="1" x14ac:dyDescent="0.4">
      <c r="A19" s="221"/>
      <c r="B19" s="105" t="s">
        <v>133</v>
      </c>
      <c r="C19" s="106" t="s">
        <v>357</v>
      </c>
      <c r="D19" s="107"/>
      <c r="E19" s="108">
        <v>40</v>
      </c>
      <c r="F19" s="109" t="s">
        <v>189</v>
      </c>
      <c r="G19" s="110"/>
      <c r="H19" s="111" t="s">
        <v>357</v>
      </c>
      <c r="I19" s="107"/>
      <c r="J19" s="109">
        <f>ROUNDUP(E19*0.75,2)</f>
        <v>30</v>
      </c>
      <c r="K19" s="109" t="s">
        <v>189</v>
      </c>
      <c r="L19" s="109"/>
      <c r="M19" s="109">
        <f>ROUNDUP((R5*E19)+(R6*J19)+(R7*(E19*2)),2)</f>
        <v>0</v>
      </c>
      <c r="N19" s="112">
        <f>ROUND(M19+(M19*10/100),2)</f>
        <v>0</v>
      </c>
      <c r="O19" s="105" t="s">
        <v>358</v>
      </c>
      <c r="P19" s="113" t="s">
        <v>252</v>
      </c>
      <c r="Q19" s="107" t="s">
        <v>56</v>
      </c>
      <c r="R19" s="114">
        <v>4</v>
      </c>
      <c r="S19" s="108">
        <f>ROUNDUP(R19*0.75,2)</f>
        <v>3</v>
      </c>
      <c r="T19" s="115">
        <f>ROUNDUP((R5*R19)+(R6*S19)+(R7*(R19*2)),2)</f>
        <v>0</v>
      </c>
    </row>
    <row r="20" spans="1:20" ht="18.75" customHeight="1" x14ac:dyDescent="0.4">
      <c r="A20" s="221"/>
      <c r="B20" s="105"/>
      <c r="C20" s="106" t="s">
        <v>255</v>
      </c>
      <c r="D20" s="107"/>
      <c r="E20" s="108">
        <v>10</v>
      </c>
      <c r="F20" s="109" t="s">
        <v>189</v>
      </c>
      <c r="G20" s="110"/>
      <c r="H20" s="111" t="s">
        <v>255</v>
      </c>
      <c r="I20" s="107"/>
      <c r="J20" s="109">
        <f>ROUNDUP(E20*0.75,2)</f>
        <v>7.5</v>
      </c>
      <c r="K20" s="109" t="s">
        <v>189</v>
      </c>
      <c r="L20" s="109"/>
      <c r="M20" s="109">
        <f>ROUNDUP((R5*E20)+(R6*J20)+(R7*(E20*2)),2)</f>
        <v>0</v>
      </c>
      <c r="N20" s="112">
        <f>M20</f>
        <v>0</v>
      </c>
      <c r="O20" s="105" t="s">
        <v>359</v>
      </c>
      <c r="P20" s="113" t="s">
        <v>209</v>
      </c>
      <c r="Q20" s="107"/>
      <c r="R20" s="114">
        <v>0.3</v>
      </c>
      <c r="S20" s="108">
        <f>ROUNDUP(R20*0.75,2)</f>
        <v>0.23</v>
      </c>
      <c r="T20" s="115">
        <f>ROUNDUP((R5*R20)+(R6*S20)+(R7*(R20*2)),2)</f>
        <v>0</v>
      </c>
    </row>
    <row r="21" spans="1:20" ht="18.75" customHeight="1" x14ac:dyDescent="0.4">
      <c r="A21" s="221"/>
      <c r="B21" s="105"/>
      <c r="C21" s="106"/>
      <c r="D21" s="107"/>
      <c r="E21" s="108"/>
      <c r="F21" s="109"/>
      <c r="G21" s="110"/>
      <c r="H21" s="111"/>
      <c r="I21" s="107"/>
      <c r="J21" s="109"/>
      <c r="K21" s="109"/>
      <c r="L21" s="109"/>
      <c r="M21" s="109"/>
      <c r="N21" s="112"/>
      <c r="O21" s="105" t="s">
        <v>256</v>
      </c>
      <c r="P21" s="113" t="s">
        <v>227</v>
      </c>
      <c r="Q21" s="107"/>
      <c r="R21" s="114">
        <v>0.1</v>
      </c>
      <c r="S21" s="108">
        <f>ROUNDUP(R21*0.75,2)</f>
        <v>0.08</v>
      </c>
      <c r="T21" s="115">
        <f>ROUNDUP((R5*R21)+(R6*S21)+(R7*(R21*2)),2)</f>
        <v>0</v>
      </c>
    </row>
    <row r="22" spans="1:20" ht="18.75" customHeight="1" x14ac:dyDescent="0.4">
      <c r="A22" s="221"/>
      <c r="B22" s="105"/>
      <c r="C22" s="106"/>
      <c r="D22" s="107"/>
      <c r="E22" s="108"/>
      <c r="F22" s="109"/>
      <c r="G22" s="110"/>
      <c r="H22" s="111"/>
      <c r="I22" s="107"/>
      <c r="J22" s="109"/>
      <c r="K22" s="109"/>
      <c r="L22" s="109"/>
      <c r="M22" s="109"/>
      <c r="N22" s="112"/>
      <c r="O22" s="105" t="s">
        <v>202</v>
      </c>
      <c r="P22" s="113"/>
      <c r="Q22" s="107"/>
      <c r="R22" s="114"/>
      <c r="S22" s="108"/>
      <c r="T22" s="115"/>
    </row>
    <row r="23" spans="1:20" ht="18.75" customHeight="1" x14ac:dyDescent="0.4">
      <c r="A23" s="221"/>
      <c r="B23" s="94"/>
      <c r="C23" s="95"/>
      <c r="D23" s="96"/>
      <c r="E23" s="97"/>
      <c r="F23" s="98"/>
      <c r="G23" s="99"/>
      <c r="H23" s="100"/>
      <c r="I23" s="96"/>
      <c r="J23" s="98"/>
      <c r="K23" s="98"/>
      <c r="L23" s="98"/>
      <c r="M23" s="98"/>
      <c r="N23" s="101"/>
      <c r="O23" s="94"/>
      <c r="P23" s="102"/>
      <c r="Q23" s="96"/>
      <c r="R23" s="103"/>
      <c r="S23" s="97"/>
      <c r="T23" s="104"/>
    </row>
    <row r="24" spans="1:20" ht="18.75" customHeight="1" x14ac:dyDescent="0.4">
      <c r="A24" s="221"/>
      <c r="B24" s="105" t="s">
        <v>134</v>
      </c>
      <c r="C24" s="106" t="s">
        <v>296</v>
      </c>
      <c r="D24" s="107"/>
      <c r="E24" s="108">
        <v>10</v>
      </c>
      <c r="F24" s="109" t="s">
        <v>189</v>
      </c>
      <c r="G24" s="110"/>
      <c r="H24" s="111" t="s">
        <v>296</v>
      </c>
      <c r="I24" s="107"/>
      <c r="J24" s="109">
        <f>ROUNDUP(E24*0.75,2)</f>
        <v>7.5</v>
      </c>
      <c r="K24" s="109" t="s">
        <v>189</v>
      </c>
      <c r="L24" s="109"/>
      <c r="M24" s="109">
        <f>ROUNDUP((R5*E24)+(R6*J24)+(R7*(E24*2)),2)</f>
        <v>0</v>
      </c>
      <c r="N24" s="112">
        <f>M24</f>
        <v>0</v>
      </c>
      <c r="O24" s="105" t="s">
        <v>339</v>
      </c>
      <c r="P24" s="113" t="s">
        <v>225</v>
      </c>
      <c r="Q24" s="107"/>
      <c r="R24" s="114">
        <v>0.5</v>
      </c>
      <c r="S24" s="108">
        <f>ROUNDUP(R24*0.75,2)</f>
        <v>0.38</v>
      </c>
      <c r="T24" s="115">
        <f>ROUNDUP((R5*R24)+(R6*S24)+(R7*(R24*2)),2)</f>
        <v>0</v>
      </c>
    </row>
    <row r="25" spans="1:20" ht="18.75" customHeight="1" x14ac:dyDescent="0.4">
      <c r="A25" s="221"/>
      <c r="B25" s="105"/>
      <c r="C25" s="106" t="s">
        <v>360</v>
      </c>
      <c r="D25" s="107"/>
      <c r="E25" s="108">
        <v>20</v>
      </c>
      <c r="F25" s="109" t="s">
        <v>189</v>
      </c>
      <c r="G25" s="110"/>
      <c r="H25" s="111" t="s">
        <v>360</v>
      </c>
      <c r="I25" s="107"/>
      <c r="J25" s="109">
        <f>ROUNDUP(E25*0.75,2)</f>
        <v>15</v>
      </c>
      <c r="K25" s="109" t="s">
        <v>189</v>
      </c>
      <c r="L25" s="109"/>
      <c r="M25" s="109">
        <f>ROUNDUP((R5*E25)+(R6*J25)+(R7*(E25*2)),2)</f>
        <v>0</v>
      </c>
      <c r="N25" s="112">
        <f>ROUND(M25+(M25*15/100),2)</f>
        <v>0</v>
      </c>
      <c r="O25" s="105" t="s">
        <v>361</v>
      </c>
      <c r="P25" s="113" t="s">
        <v>192</v>
      </c>
      <c r="Q25" s="107"/>
      <c r="R25" s="114">
        <v>1.5</v>
      </c>
      <c r="S25" s="108">
        <f>ROUNDUP(R25*0.75,2)</f>
        <v>1.1300000000000001</v>
      </c>
      <c r="T25" s="115">
        <f>ROUNDUP((R5*R25)+(R6*S25)+(R7*(R25*2)),2)</f>
        <v>0</v>
      </c>
    </row>
    <row r="26" spans="1:20" ht="18.75" customHeight="1" x14ac:dyDescent="0.4">
      <c r="A26" s="221"/>
      <c r="B26" s="105"/>
      <c r="C26" s="106" t="s">
        <v>268</v>
      </c>
      <c r="D26" s="107"/>
      <c r="E26" s="108">
        <v>10</v>
      </c>
      <c r="F26" s="109" t="s">
        <v>189</v>
      </c>
      <c r="G26" s="110"/>
      <c r="H26" s="111" t="s">
        <v>268</v>
      </c>
      <c r="I26" s="107"/>
      <c r="J26" s="109">
        <f>ROUNDUP(E26*0.75,2)</f>
        <v>7.5</v>
      </c>
      <c r="K26" s="109" t="s">
        <v>189</v>
      </c>
      <c r="L26" s="109"/>
      <c r="M26" s="109">
        <f>ROUNDUP((R5*E26)+(R6*J26)+(R7*(E26*2)),2)</f>
        <v>0</v>
      </c>
      <c r="N26" s="112">
        <f>ROUND(M26+(M26*10/100),2)</f>
        <v>0</v>
      </c>
      <c r="O26" s="105" t="s">
        <v>362</v>
      </c>
      <c r="P26" s="113" t="s">
        <v>233</v>
      </c>
      <c r="Q26" s="107"/>
      <c r="R26" s="114">
        <v>100</v>
      </c>
      <c r="S26" s="108">
        <f>ROUNDUP(R26*0.75,2)</f>
        <v>75</v>
      </c>
      <c r="T26" s="115">
        <f>ROUNDUP((R5*R26)+(R6*S26)+(R7*(R26*2)),2)</f>
        <v>0</v>
      </c>
    </row>
    <row r="27" spans="1:20" ht="18.75" customHeight="1" x14ac:dyDescent="0.4">
      <c r="A27" s="221"/>
      <c r="B27" s="105"/>
      <c r="C27" s="106" t="s">
        <v>363</v>
      </c>
      <c r="D27" s="107"/>
      <c r="E27" s="108">
        <v>3</v>
      </c>
      <c r="F27" s="109" t="s">
        <v>189</v>
      </c>
      <c r="G27" s="110"/>
      <c r="H27" s="111" t="s">
        <v>363</v>
      </c>
      <c r="I27" s="107"/>
      <c r="J27" s="109">
        <f>ROUNDUP(E27*0.75,2)</f>
        <v>2.25</v>
      </c>
      <c r="K27" s="109" t="s">
        <v>189</v>
      </c>
      <c r="L27" s="109"/>
      <c r="M27" s="109">
        <f>ROUNDUP((R5*E27)+(R6*J27)+(R7*(E27*2)),2)</f>
        <v>0</v>
      </c>
      <c r="N27" s="112">
        <f>ROUND(M27+(M27*40/100),2)</f>
        <v>0</v>
      </c>
      <c r="O27" s="105" t="s">
        <v>202</v>
      </c>
      <c r="P27" s="113" t="s">
        <v>237</v>
      </c>
      <c r="Q27" s="107"/>
      <c r="R27" s="114">
        <v>3</v>
      </c>
      <c r="S27" s="108">
        <f>ROUNDUP(R27*0.75,2)</f>
        <v>2.25</v>
      </c>
      <c r="T27" s="115">
        <f>ROUNDUP((R5*R27)+(R6*S27)+(R7*(R27*2)),2)</f>
        <v>0</v>
      </c>
    </row>
    <row r="28" spans="1:20" ht="18.75" customHeight="1" thickBot="1" x14ac:dyDescent="0.45">
      <c r="A28" s="222"/>
      <c r="B28" s="116"/>
      <c r="C28" s="117"/>
      <c r="D28" s="118"/>
      <c r="E28" s="119"/>
      <c r="F28" s="120"/>
      <c r="G28" s="121"/>
      <c r="H28" s="122"/>
      <c r="I28" s="118"/>
      <c r="J28" s="120"/>
      <c r="K28" s="120"/>
      <c r="L28" s="120"/>
      <c r="M28" s="120"/>
      <c r="N28" s="123"/>
      <c r="O28" s="116"/>
      <c r="P28" s="124"/>
      <c r="Q28" s="118"/>
      <c r="R28" s="125"/>
      <c r="S28" s="119"/>
      <c r="T28" s="126"/>
    </row>
  </sheetData>
  <mergeCells count="5">
    <mergeCell ref="H1:O1"/>
    <mergeCell ref="A2:T2"/>
    <mergeCell ref="Q3:T3"/>
    <mergeCell ref="A8:F8"/>
    <mergeCell ref="A10:A28"/>
  </mergeCells>
  <phoneticPr fontId="17"/>
  <printOptions horizontalCentered="1" verticalCentered="1"/>
  <pageMargins left="0.39370078740157483" right="0.39370078740157483" top="0.39370078740157483" bottom="0.39370078740157483" header="0.39370078740157483" footer="0.39370078740157483"/>
  <pageSetup paperSize="12" scale="5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BEBC4-34B6-4C93-9FDB-8395ACBD79ED}">
  <sheetPr>
    <pageSetUpPr fitToPage="1"/>
  </sheetPr>
  <dimension ref="A1:AB26"/>
  <sheetViews>
    <sheetView showZeros="0" zoomScale="60" zoomScaleNormal="60" zoomScaleSheetLayoutView="80" workbookViewId="0"/>
  </sheetViews>
  <sheetFormatPr defaultRowHeight="18.75" customHeight="1" x14ac:dyDescent="0.4"/>
  <cols>
    <col min="1" max="1" width="4.125" style="127" customWidth="1"/>
    <col min="2" max="2" width="22.5" style="128" customWidth="1"/>
    <col min="3" max="3" width="26.625" style="128" customWidth="1"/>
    <col min="4" max="4" width="17.125" style="93" customWidth="1"/>
    <col min="5" max="5" width="8.125" style="129" customWidth="1"/>
    <col min="6" max="6" width="4" style="130" customWidth="1"/>
    <col min="7" max="7" width="10.25" style="130" hidden="1" customWidth="1"/>
    <col min="8" max="8" width="23.25" style="66" customWidth="1"/>
    <col min="9" max="9" width="17.125" style="93" customWidth="1"/>
    <col min="10" max="10" width="8.125" style="130" customWidth="1"/>
    <col min="11" max="11" width="4" style="130" customWidth="1"/>
    <col min="12" max="12" width="10.25" style="130" hidden="1" customWidth="1"/>
    <col min="13" max="13" width="8.25" style="130" customWidth="1"/>
    <col min="14" max="14" width="8.625" style="131" hidden="1" customWidth="1"/>
    <col min="15" max="15" width="97.75" style="128" customWidth="1"/>
    <col min="16" max="16" width="14.125" style="66" customWidth="1"/>
    <col min="17" max="17" width="16" style="93" customWidth="1"/>
    <col min="18" max="18" width="10.125" style="131" customWidth="1"/>
    <col min="19" max="19" width="10.125" style="129" customWidth="1"/>
    <col min="20" max="20" width="10.125" style="93" customWidth="1"/>
    <col min="21" max="21" width="5.125" style="93" customWidth="1"/>
    <col min="29" max="256" width="9" style="54"/>
    <col min="257" max="257" width="4.125" style="54" customWidth="1"/>
    <col min="258" max="258" width="22.5" style="54" customWidth="1"/>
    <col min="259" max="259" width="26.625" style="54" customWidth="1"/>
    <col min="260" max="260" width="17.125" style="54" customWidth="1"/>
    <col min="261" max="261" width="8.125" style="54" customWidth="1"/>
    <col min="262" max="262" width="4" style="54" customWidth="1"/>
    <col min="263" max="263" width="0" style="54" hidden="1" customWidth="1"/>
    <col min="264" max="264" width="23.25" style="54" customWidth="1"/>
    <col min="265" max="265" width="17.125" style="54" customWidth="1"/>
    <col min="266" max="266" width="8.125" style="54" customWidth="1"/>
    <col min="267" max="267" width="4" style="54" customWidth="1"/>
    <col min="268" max="268" width="0" style="54" hidden="1" customWidth="1"/>
    <col min="269" max="269" width="8.25" style="54" customWidth="1"/>
    <col min="270" max="270" width="0" style="54" hidden="1" customWidth="1"/>
    <col min="271" max="271" width="97.75" style="54" customWidth="1"/>
    <col min="272" max="272" width="14.125" style="54" customWidth="1"/>
    <col min="273" max="273" width="16" style="54" customWidth="1"/>
    <col min="274" max="276" width="10.125" style="54" customWidth="1"/>
    <col min="277" max="277" width="5.125" style="54" customWidth="1"/>
    <col min="278" max="512" width="9" style="54"/>
    <col min="513" max="513" width="4.125" style="54" customWidth="1"/>
    <col min="514" max="514" width="22.5" style="54" customWidth="1"/>
    <col min="515" max="515" width="26.625" style="54" customWidth="1"/>
    <col min="516" max="516" width="17.125" style="54" customWidth="1"/>
    <col min="517" max="517" width="8.125" style="54" customWidth="1"/>
    <col min="518" max="518" width="4" style="54" customWidth="1"/>
    <col min="519" max="519" width="0" style="54" hidden="1" customWidth="1"/>
    <col min="520" max="520" width="23.25" style="54" customWidth="1"/>
    <col min="521" max="521" width="17.125" style="54" customWidth="1"/>
    <col min="522" max="522" width="8.125" style="54" customWidth="1"/>
    <col min="523" max="523" width="4" style="54" customWidth="1"/>
    <col min="524" max="524" width="0" style="54" hidden="1" customWidth="1"/>
    <col min="525" max="525" width="8.25" style="54" customWidth="1"/>
    <col min="526" max="526" width="0" style="54" hidden="1" customWidth="1"/>
    <col min="527" max="527" width="97.75" style="54" customWidth="1"/>
    <col min="528" max="528" width="14.125" style="54" customWidth="1"/>
    <col min="529" max="529" width="16" style="54" customWidth="1"/>
    <col min="530" max="532" width="10.125" style="54" customWidth="1"/>
    <col min="533" max="533" width="5.125" style="54" customWidth="1"/>
    <col min="534" max="768" width="9" style="54"/>
    <col min="769" max="769" width="4.125" style="54" customWidth="1"/>
    <col min="770" max="770" width="22.5" style="54" customWidth="1"/>
    <col min="771" max="771" width="26.625" style="54" customWidth="1"/>
    <col min="772" max="772" width="17.125" style="54" customWidth="1"/>
    <col min="773" max="773" width="8.125" style="54" customWidth="1"/>
    <col min="774" max="774" width="4" style="54" customWidth="1"/>
    <col min="775" max="775" width="0" style="54" hidden="1" customWidth="1"/>
    <col min="776" max="776" width="23.25" style="54" customWidth="1"/>
    <col min="777" max="777" width="17.125" style="54" customWidth="1"/>
    <col min="778" max="778" width="8.125" style="54" customWidth="1"/>
    <col min="779" max="779" width="4" style="54" customWidth="1"/>
    <col min="780" max="780" width="0" style="54" hidden="1" customWidth="1"/>
    <col min="781" max="781" width="8.25" style="54" customWidth="1"/>
    <col min="782" max="782" width="0" style="54" hidden="1" customWidth="1"/>
    <col min="783" max="783" width="97.75" style="54" customWidth="1"/>
    <col min="784" max="784" width="14.125" style="54" customWidth="1"/>
    <col min="785" max="785" width="16" style="54" customWidth="1"/>
    <col min="786" max="788" width="10.125" style="54" customWidth="1"/>
    <col min="789" max="789" width="5.125" style="54" customWidth="1"/>
    <col min="790" max="1024" width="9" style="54"/>
    <col min="1025" max="1025" width="4.125" style="54" customWidth="1"/>
    <col min="1026" max="1026" width="22.5" style="54" customWidth="1"/>
    <col min="1027" max="1027" width="26.625" style="54" customWidth="1"/>
    <col min="1028" max="1028" width="17.125" style="54" customWidth="1"/>
    <col min="1029" max="1029" width="8.125" style="54" customWidth="1"/>
    <col min="1030" max="1030" width="4" style="54" customWidth="1"/>
    <col min="1031" max="1031" width="0" style="54" hidden="1" customWidth="1"/>
    <col min="1032" max="1032" width="23.25" style="54" customWidth="1"/>
    <col min="1033" max="1033" width="17.125" style="54" customWidth="1"/>
    <col min="1034" max="1034" width="8.125" style="54" customWidth="1"/>
    <col min="1035" max="1035" width="4" style="54" customWidth="1"/>
    <col min="1036" max="1036" width="0" style="54" hidden="1" customWidth="1"/>
    <col min="1037" max="1037" width="8.25" style="54" customWidth="1"/>
    <col min="1038" max="1038" width="0" style="54" hidden="1" customWidth="1"/>
    <col min="1039" max="1039" width="97.75" style="54" customWidth="1"/>
    <col min="1040" max="1040" width="14.125" style="54" customWidth="1"/>
    <col min="1041" max="1041" width="16" style="54" customWidth="1"/>
    <col min="1042" max="1044" width="10.125" style="54" customWidth="1"/>
    <col min="1045" max="1045" width="5.125" style="54" customWidth="1"/>
    <col min="1046" max="1280" width="9" style="54"/>
    <col min="1281" max="1281" width="4.125" style="54" customWidth="1"/>
    <col min="1282" max="1282" width="22.5" style="54" customWidth="1"/>
    <col min="1283" max="1283" width="26.625" style="54" customWidth="1"/>
    <col min="1284" max="1284" width="17.125" style="54" customWidth="1"/>
    <col min="1285" max="1285" width="8.125" style="54" customWidth="1"/>
    <col min="1286" max="1286" width="4" style="54" customWidth="1"/>
    <col min="1287" max="1287" width="0" style="54" hidden="1" customWidth="1"/>
    <col min="1288" max="1288" width="23.25" style="54" customWidth="1"/>
    <col min="1289" max="1289" width="17.125" style="54" customWidth="1"/>
    <col min="1290" max="1290" width="8.125" style="54" customWidth="1"/>
    <col min="1291" max="1291" width="4" style="54" customWidth="1"/>
    <col min="1292" max="1292" width="0" style="54" hidden="1" customWidth="1"/>
    <col min="1293" max="1293" width="8.25" style="54" customWidth="1"/>
    <col min="1294" max="1294" width="0" style="54" hidden="1" customWidth="1"/>
    <col min="1295" max="1295" width="97.75" style="54" customWidth="1"/>
    <col min="1296" max="1296" width="14.125" style="54" customWidth="1"/>
    <col min="1297" max="1297" width="16" style="54" customWidth="1"/>
    <col min="1298" max="1300" width="10.125" style="54" customWidth="1"/>
    <col min="1301" max="1301" width="5.125" style="54" customWidth="1"/>
    <col min="1302" max="1536" width="9" style="54"/>
    <col min="1537" max="1537" width="4.125" style="54" customWidth="1"/>
    <col min="1538" max="1538" width="22.5" style="54" customWidth="1"/>
    <col min="1539" max="1539" width="26.625" style="54" customWidth="1"/>
    <col min="1540" max="1540" width="17.125" style="54" customWidth="1"/>
    <col min="1541" max="1541" width="8.125" style="54" customWidth="1"/>
    <col min="1542" max="1542" width="4" style="54" customWidth="1"/>
    <col min="1543" max="1543" width="0" style="54" hidden="1" customWidth="1"/>
    <col min="1544" max="1544" width="23.25" style="54" customWidth="1"/>
    <col min="1545" max="1545" width="17.125" style="54" customWidth="1"/>
    <col min="1546" max="1546" width="8.125" style="54" customWidth="1"/>
    <col min="1547" max="1547" width="4" style="54" customWidth="1"/>
    <col min="1548" max="1548" width="0" style="54" hidden="1" customWidth="1"/>
    <col min="1549" max="1549" width="8.25" style="54" customWidth="1"/>
    <col min="1550" max="1550" width="0" style="54" hidden="1" customWidth="1"/>
    <col min="1551" max="1551" width="97.75" style="54" customWidth="1"/>
    <col min="1552" max="1552" width="14.125" style="54" customWidth="1"/>
    <col min="1553" max="1553" width="16" style="54" customWidth="1"/>
    <col min="1554" max="1556" width="10.125" style="54" customWidth="1"/>
    <col min="1557" max="1557" width="5.125" style="54" customWidth="1"/>
    <col min="1558" max="1792" width="9" style="54"/>
    <col min="1793" max="1793" width="4.125" style="54" customWidth="1"/>
    <col min="1794" max="1794" width="22.5" style="54" customWidth="1"/>
    <col min="1795" max="1795" width="26.625" style="54" customWidth="1"/>
    <col min="1796" max="1796" width="17.125" style="54" customWidth="1"/>
    <col min="1797" max="1797" width="8.125" style="54" customWidth="1"/>
    <col min="1798" max="1798" width="4" style="54" customWidth="1"/>
    <col min="1799" max="1799" width="0" style="54" hidden="1" customWidth="1"/>
    <col min="1800" max="1800" width="23.25" style="54" customWidth="1"/>
    <col min="1801" max="1801" width="17.125" style="54" customWidth="1"/>
    <col min="1802" max="1802" width="8.125" style="54" customWidth="1"/>
    <col min="1803" max="1803" width="4" style="54" customWidth="1"/>
    <col min="1804" max="1804" width="0" style="54" hidden="1" customWidth="1"/>
    <col min="1805" max="1805" width="8.25" style="54" customWidth="1"/>
    <col min="1806" max="1806" width="0" style="54" hidden="1" customWidth="1"/>
    <col min="1807" max="1807" width="97.75" style="54" customWidth="1"/>
    <col min="1808" max="1808" width="14.125" style="54" customWidth="1"/>
    <col min="1809" max="1809" width="16" style="54" customWidth="1"/>
    <col min="1810" max="1812" width="10.125" style="54" customWidth="1"/>
    <col min="1813" max="1813" width="5.125" style="54" customWidth="1"/>
    <col min="1814" max="2048" width="9" style="54"/>
    <col min="2049" max="2049" width="4.125" style="54" customWidth="1"/>
    <col min="2050" max="2050" width="22.5" style="54" customWidth="1"/>
    <col min="2051" max="2051" width="26.625" style="54" customWidth="1"/>
    <col min="2052" max="2052" width="17.125" style="54" customWidth="1"/>
    <col min="2053" max="2053" width="8.125" style="54" customWidth="1"/>
    <col min="2054" max="2054" width="4" style="54" customWidth="1"/>
    <col min="2055" max="2055" width="0" style="54" hidden="1" customWidth="1"/>
    <col min="2056" max="2056" width="23.25" style="54" customWidth="1"/>
    <col min="2057" max="2057" width="17.125" style="54" customWidth="1"/>
    <col min="2058" max="2058" width="8.125" style="54" customWidth="1"/>
    <col min="2059" max="2059" width="4" style="54" customWidth="1"/>
    <col min="2060" max="2060" width="0" style="54" hidden="1" customWidth="1"/>
    <col min="2061" max="2061" width="8.25" style="54" customWidth="1"/>
    <col min="2062" max="2062" width="0" style="54" hidden="1" customWidth="1"/>
    <col min="2063" max="2063" width="97.75" style="54" customWidth="1"/>
    <col min="2064" max="2064" width="14.125" style="54" customWidth="1"/>
    <col min="2065" max="2065" width="16" style="54" customWidth="1"/>
    <col min="2066" max="2068" width="10.125" style="54" customWidth="1"/>
    <col min="2069" max="2069" width="5.125" style="54" customWidth="1"/>
    <col min="2070" max="2304" width="9" style="54"/>
    <col min="2305" max="2305" width="4.125" style="54" customWidth="1"/>
    <col min="2306" max="2306" width="22.5" style="54" customWidth="1"/>
    <col min="2307" max="2307" width="26.625" style="54" customWidth="1"/>
    <col min="2308" max="2308" width="17.125" style="54" customWidth="1"/>
    <col min="2309" max="2309" width="8.125" style="54" customWidth="1"/>
    <col min="2310" max="2310" width="4" style="54" customWidth="1"/>
    <col min="2311" max="2311" width="0" style="54" hidden="1" customWidth="1"/>
    <col min="2312" max="2312" width="23.25" style="54" customWidth="1"/>
    <col min="2313" max="2313" width="17.125" style="54" customWidth="1"/>
    <col min="2314" max="2314" width="8.125" style="54" customWidth="1"/>
    <col min="2315" max="2315" width="4" style="54" customWidth="1"/>
    <col min="2316" max="2316" width="0" style="54" hidden="1" customWidth="1"/>
    <col min="2317" max="2317" width="8.25" style="54" customWidth="1"/>
    <col min="2318" max="2318" width="0" style="54" hidden="1" customWidth="1"/>
    <col min="2319" max="2319" width="97.75" style="54" customWidth="1"/>
    <col min="2320" max="2320" width="14.125" style="54" customWidth="1"/>
    <col min="2321" max="2321" width="16" style="54" customWidth="1"/>
    <col min="2322" max="2324" width="10.125" style="54" customWidth="1"/>
    <col min="2325" max="2325" width="5.125" style="54" customWidth="1"/>
    <col min="2326" max="2560" width="9" style="54"/>
    <col min="2561" max="2561" width="4.125" style="54" customWidth="1"/>
    <col min="2562" max="2562" width="22.5" style="54" customWidth="1"/>
    <col min="2563" max="2563" width="26.625" style="54" customWidth="1"/>
    <col min="2564" max="2564" width="17.125" style="54" customWidth="1"/>
    <col min="2565" max="2565" width="8.125" style="54" customWidth="1"/>
    <col min="2566" max="2566" width="4" style="54" customWidth="1"/>
    <col min="2567" max="2567" width="0" style="54" hidden="1" customWidth="1"/>
    <col min="2568" max="2568" width="23.25" style="54" customWidth="1"/>
    <col min="2569" max="2569" width="17.125" style="54" customWidth="1"/>
    <col min="2570" max="2570" width="8.125" style="54" customWidth="1"/>
    <col min="2571" max="2571" width="4" style="54" customWidth="1"/>
    <col min="2572" max="2572" width="0" style="54" hidden="1" customWidth="1"/>
    <col min="2573" max="2573" width="8.25" style="54" customWidth="1"/>
    <col min="2574" max="2574" width="0" style="54" hidden="1" customWidth="1"/>
    <col min="2575" max="2575" width="97.75" style="54" customWidth="1"/>
    <col min="2576" max="2576" width="14.125" style="54" customWidth="1"/>
    <col min="2577" max="2577" width="16" style="54" customWidth="1"/>
    <col min="2578" max="2580" width="10.125" style="54" customWidth="1"/>
    <col min="2581" max="2581" width="5.125" style="54" customWidth="1"/>
    <col min="2582" max="2816" width="9" style="54"/>
    <col min="2817" max="2817" width="4.125" style="54" customWidth="1"/>
    <col min="2818" max="2818" width="22.5" style="54" customWidth="1"/>
    <col min="2819" max="2819" width="26.625" style="54" customWidth="1"/>
    <col min="2820" max="2820" width="17.125" style="54" customWidth="1"/>
    <col min="2821" max="2821" width="8.125" style="54" customWidth="1"/>
    <col min="2822" max="2822" width="4" style="54" customWidth="1"/>
    <col min="2823" max="2823" width="0" style="54" hidden="1" customWidth="1"/>
    <col min="2824" max="2824" width="23.25" style="54" customWidth="1"/>
    <col min="2825" max="2825" width="17.125" style="54" customWidth="1"/>
    <col min="2826" max="2826" width="8.125" style="54" customWidth="1"/>
    <col min="2827" max="2827" width="4" style="54" customWidth="1"/>
    <col min="2828" max="2828" width="0" style="54" hidden="1" customWidth="1"/>
    <col min="2829" max="2829" width="8.25" style="54" customWidth="1"/>
    <col min="2830" max="2830" width="0" style="54" hidden="1" customWidth="1"/>
    <col min="2831" max="2831" width="97.75" style="54" customWidth="1"/>
    <col min="2832" max="2832" width="14.125" style="54" customWidth="1"/>
    <col min="2833" max="2833" width="16" style="54" customWidth="1"/>
    <col min="2834" max="2836" width="10.125" style="54" customWidth="1"/>
    <col min="2837" max="2837" width="5.125" style="54" customWidth="1"/>
    <col min="2838" max="3072" width="9" style="54"/>
    <col min="3073" max="3073" width="4.125" style="54" customWidth="1"/>
    <col min="3074" max="3074" width="22.5" style="54" customWidth="1"/>
    <col min="3075" max="3075" width="26.625" style="54" customWidth="1"/>
    <col min="3076" max="3076" width="17.125" style="54" customWidth="1"/>
    <col min="3077" max="3077" width="8.125" style="54" customWidth="1"/>
    <col min="3078" max="3078" width="4" style="54" customWidth="1"/>
    <col min="3079" max="3079" width="0" style="54" hidden="1" customWidth="1"/>
    <col min="3080" max="3080" width="23.25" style="54" customWidth="1"/>
    <col min="3081" max="3081" width="17.125" style="54" customWidth="1"/>
    <col min="3082" max="3082" width="8.125" style="54" customWidth="1"/>
    <col min="3083" max="3083" width="4" style="54" customWidth="1"/>
    <col min="3084" max="3084" width="0" style="54" hidden="1" customWidth="1"/>
    <col min="3085" max="3085" width="8.25" style="54" customWidth="1"/>
    <col min="3086" max="3086" width="0" style="54" hidden="1" customWidth="1"/>
    <col min="3087" max="3087" width="97.75" style="54" customWidth="1"/>
    <col min="3088" max="3088" width="14.125" style="54" customWidth="1"/>
    <col min="3089" max="3089" width="16" style="54" customWidth="1"/>
    <col min="3090" max="3092" width="10.125" style="54" customWidth="1"/>
    <col min="3093" max="3093" width="5.125" style="54" customWidth="1"/>
    <col min="3094" max="3328" width="9" style="54"/>
    <col min="3329" max="3329" width="4.125" style="54" customWidth="1"/>
    <col min="3330" max="3330" width="22.5" style="54" customWidth="1"/>
    <col min="3331" max="3331" width="26.625" style="54" customWidth="1"/>
    <col min="3332" max="3332" width="17.125" style="54" customWidth="1"/>
    <col min="3333" max="3333" width="8.125" style="54" customWidth="1"/>
    <col min="3334" max="3334" width="4" style="54" customWidth="1"/>
    <col min="3335" max="3335" width="0" style="54" hidden="1" customWidth="1"/>
    <col min="3336" max="3336" width="23.25" style="54" customWidth="1"/>
    <col min="3337" max="3337" width="17.125" style="54" customWidth="1"/>
    <col min="3338" max="3338" width="8.125" style="54" customWidth="1"/>
    <col min="3339" max="3339" width="4" style="54" customWidth="1"/>
    <col min="3340" max="3340" width="0" style="54" hidden="1" customWidth="1"/>
    <col min="3341" max="3341" width="8.25" style="54" customWidth="1"/>
    <col min="3342" max="3342" width="0" style="54" hidden="1" customWidth="1"/>
    <col min="3343" max="3343" width="97.75" style="54" customWidth="1"/>
    <col min="3344" max="3344" width="14.125" style="54" customWidth="1"/>
    <col min="3345" max="3345" width="16" style="54" customWidth="1"/>
    <col min="3346" max="3348" width="10.125" style="54" customWidth="1"/>
    <col min="3349" max="3349" width="5.125" style="54" customWidth="1"/>
    <col min="3350" max="3584" width="9" style="54"/>
    <col min="3585" max="3585" width="4.125" style="54" customWidth="1"/>
    <col min="3586" max="3586" width="22.5" style="54" customWidth="1"/>
    <col min="3587" max="3587" width="26.625" style="54" customWidth="1"/>
    <col min="3588" max="3588" width="17.125" style="54" customWidth="1"/>
    <col min="3589" max="3589" width="8.125" style="54" customWidth="1"/>
    <col min="3590" max="3590" width="4" style="54" customWidth="1"/>
    <col min="3591" max="3591" width="0" style="54" hidden="1" customWidth="1"/>
    <col min="3592" max="3592" width="23.25" style="54" customWidth="1"/>
    <col min="3593" max="3593" width="17.125" style="54" customWidth="1"/>
    <col min="3594" max="3594" width="8.125" style="54" customWidth="1"/>
    <col min="3595" max="3595" width="4" style="54" customWidth="1"/>
    <col min="3596" max="3596" width="0" style="54" hidden="1" customWidth="1"/>
    <col min="3597" max="3597" width="8.25" style="54" customWidth="1"/>
    <col min="3598" max="3598" width="0" style="54" hidden="1" customWidth="1"/>
    <col min="3599" max="3599" width="97.75" style="54" customWidth="1"/>
    <col min="3600" max="3600" width="14.125" style="54" customWidth="1"/>
    <col min="3601" max="3601" width="16" style="54" customWidth="1"/>
    <col min="3602" max="3604" width="10.125" style="54" customWidth="1"/>
    <col min="3605" max="3605" width="5.125" style="54" customWidth="1"/>
    <col min="3606" max="3840" width="9" style="54"/>
    <col min="3841" max="3841" width="4.125" style="54" customWidth="1"/>
    <col min="3842" max="3842" width="22.5" style="54" customWidth="1"/>
    <col min="3843" max="3843" width="26.625" style="54" customWidth="1"/>
    <col min="3844" max="3844" width="17.125" style="54" customWidth="1"/>
    <col min="3845" max="3845" width="8.125" style="54" customWidth="1"/>
    <col min="3846" max="3846" width="4" style="54" customWidth="1"/>
    <col min="3847" max="3847" width="0" style="54" hidden="1" customWidth="1"/>
    <col min="3848" max="3848" width="23.25" style="54" customWidth="1"/>
    <col min="3849" max="3849" width="17.125" style="54" customWidth="1"/>
    <col min="3850" max="3850" width="8.125" style="54" customWidth="1"/>
    <col min="3851" max="3851" width="4" style="54" customWidth="1"/>
    <col min="3852" max="3852" width="0" style="54" hidden="1" customWidth="1"/>
    <col min="3853" max="3853" width="8.25" style="54" customWidth="1"/>
    <col min="3854" max="3854" width="0" style="54" hidden="1" customWidth="1"/>
    <col min="3855" max="3855" width="97.75" style="54" customWidth="1"/>
    <col min="3856" max="3856" width="14.125" style="54" customWidth="1"/>
    <col min="3857" max="3857" width="16" style="54" customWidth="1"/>
    <col min="3858" max="3860" width="10.125" style="54" customWidth="1"/>
    <col min="3861" max="3861" width="5.125" style="54" customWidth="1"/>
    <col min="3862" max="4096" width="9" style="54"/>
    <col min="4097" max="4097" width="4.125" style="54" customWidth="1"/>
    <col min="4098" max="4098" width="22.5" style="54" customWidth="1"/>
    <col min="4099" max="4099" width="26.625" style="54" customWidth="1"/>
    <col min="4100" max="4100" width="17.125" style="54" customWidth="1"/>
    <col min="4101" max="4101" width="8.125" style="54" customWidth="1"/>
    <col min="4102" max="4102" width="4" style="54" customWidth="1"/>
    <col min="4103" max="4103" width="0" style="54" hidden="1" customWidth="1"/>
    <col min="4104" max="4104" width="23.25" style="54" customWidth="1"/>
    <col min="4105" max="4105" width="17.125" style="54" customWidth="1"/>
    <col min="4106" max="4106" width="8.125" style="54" customWidth="1"/>
    <col min="4107" max="4107" width="4" style="54" customWidth="1"/>
    <col min="4108" max="4108" width="0" style="54" hidden="1" customWidth="1"/>
    <col min="4109" max="4109" width="8.25" style="54" customWidth="1"/>
    <col min="4110" max="4110" width="0" style="54" hidden="1" customWidth="1"/>
    <col min="4111" max="4111" width="97.75" style="54" customWidth="1"/>
    <col min="4112" max="4112" width="14.125" style="54" customWidth="1"/>
    <col min="4113" max="4113" width="16" style="54" customWidth="1"/>
    <col min="4114" max="4116" width="10.125" style="54" customWidth="1"/>
    <col min="4117" max="4117" width="5.125" style="54" customWidth="1"/>
    <col min="4118" max="4352" width="9" style="54"/>
    <col min="4353" max="4353" width="4.125" style="54" customWidth="1"/>
    <col min="4354" max="4354" width="22.5" style="54" customWidth="1"/>
    <col min="4355" max="4355" width="26.625" style="54" customWidth="1"/>
    <col min="4356" max="4356" width="17.125" style="54" customWidth="1"/>
    <col min="4357" max="4357" width="8.125" style="54" customWidth="1"/>
    <col min="4358" max="4358" width="4" style="54" customWidth="1"/>
    <col min="4359" max="4359" width="0" style="54" hidden="1" customWidth="1"/>
    <col min="4360" max="4360" width="23.25" style="54" customWidth="1"/>
    <col min="4361" max="4361" width="17.125" style="54" customWidth="1"/>
    <col min="4362" max="4362" width="8.125" style="54" customWidth="1"/>
    <col min="4363" max="4363" width="4" style="54" customWidth="1"/>
    <col min="4364" max="4364" width="0" style="54" hidden="1" customWidth="1"/>
    <col min="4365" max="4365" width="8.25" style="54" customWidth="1"/>
    <col min="4366" max="4366" width="0" style="54" hidden="1" customWidth="1"/>
    <col min="4367" max="4367" width="97.75" style="54" customWidth="1"/>
    <col min="4368" max="4368" width="14.125" style="54" customWidth="1"/>
    <col min="4369" max="4369" width="16" style="54" customWidth="1"/>
    <col min="4370" max="4372" width="10.125" style="54" customWidth="1"/>
    <col min="4373" max="4373" width="5.125" style="54" customWidth="1"/>
    <col min="4374" max="4608" width="9" style="54"/>
    <col min="4609" max="4609" width="4.125" style="54" customWidth="1"/>
    <col min="4610" max="4610" width="22.5" style="54" customWidth="1"/>
    <col min="4611" max="4611" width="26.625" style="54" customWidth="1"/>
    <col min="4612" max="4612" width="17.125" style="54" customWidth="1"/>
    <col min="4613" max="4613" width="8.125" style="54" customWidth="1"/>
    <col min="4614" max="4614" width="4" style="54" customWidth="1"/>
    <col min="4615" max="4615" width="0" style="54" hidden="1" customWidth="1"/>
    <col min="4616" max="4616" width="23.25" style="54" customWidth="1"/>
    <col min="4617" max="4617" width="17.125" style="54" customWidth="1"/>
    <col min="4618" max="4618" width="8.125" style="54" customWidth="1"/>
    <col min="4619" max="4619" width="4" style="54" customWidth="1"/>
    <col min="4620" max="4620" width="0" style="54" hidden="1" customWidth="1"/>
    <col min="4621" max="4621" width="8.25" style="54" customWidth="1"/>
    <col min="4622" max="4622" width="0" style="54" hidden="1" customWidth="1"/>
    <col min="4623" max="4623" width="97.75" style="54" customWidth="1"/>
    <col min="4624" max="4624" width="14.125" style="54" customWidth="1"/>
    <col min="4625" max="4625" width="16" style="54" customWidth="1"/>
    <col min="4626" max="4628" width="10.125" style="54" customWidth="1"/>
    <col min="4629" max="4629" width="5.125" style="54" customWidth="1"/>
    <col min="4630" max="4864" width="9" style="54"/>
    <col min="4865" max="4865" width="4.125" style="54" customWidth="1"/>
    <col min="4866" max="4866" width="22.5" style="54" customWidth="1"/>
    <col min="4867" max="4867" width="26.625" style="54" customWidth="1"/>
    <col min="4868" max="4868" width="17.125" style="54" customWidth="1"/>
    <col min="4869" max="4869" width="8.125" style="54" customWidth="1"/>
    <col min="4870" max="4870" width="4" style="54" customWidth="1"/>
    <col min="4871" max="4871" width="0" style="54" hidden="1" customWidth="1"/>
    <col min="4872" max="4872" width="23.25" style="54" customWidth="1"/>
    <col min="4873" max="4873" width="17.125" style="54" customWidth="1"/>
    <col min="4874" max="4874" width="8.125" style="54" customWidth="1"/>
    <col min="4875" max="4875" width="4" style="54" customWidth="1"/>
    <col min="4876" max="4876" width="0" style="54" hidden="1" customWidth="1"/>
    <col min="4877" max="4877" width="8.25" style="54" customWidth="1"/>
    <col min="4878" max="4878" width="0" style="54" hidden="1" customWidth="1"/>
    <col min="4879" max="4879" width="97.75" style="54" customWidth="1"/>
    <col min="4880" max="4880" width="14.125" style="54" customWidth="1"/>
    <col min="4881" max="4881" width="16" style="54" customWidth="1"/>
    <col min="4882" max="4884" width="10.125" style="54" customWidth="1"/>
    <col min="4885" max="4885" width="5.125" style="54" customWidth="1"/>
    <col min="4886" max="5120" width="9" style="54"/>
    <col min="5121" max="5121" width="4.125" style="54" customWidth="1"/>
    <col min="5122" max="5122" width="22.5" style="54" customWidth="1"/>
    <col min="5123" max="5123" width="26.625" style="54" customWidth="1"/>
    <col min="5124" max="5124" width="17.125" style="54" customWidth="1"/>
    <col min="5125" max="5125" width="8.125" style="54" customWidth="1"/>
    <col min="5126" max="5126" width="4" style="54" customWidth="1"/>
    <col min="5127" max="5127" width="0" style="54" hidden="1" customWidth="1"/>
    <col min="5128" max="5128" width="23.25" style="54" customWidth="1"/>
    <col min="5129" max="5129" width="17.125" style="54" customWidth="1"/>
    <col min="5130" max="5130" width="8.125" style="54" customWidth="1"/>
    <col min="5131" max="5131" width="4" style="54" customWidth="1"/>
    <col min="5132" max="5132" width="0" style="54" hidden="1" customWidth="1"/>
    <col min="5133" max="5133" width="8.25" style="54" customWidth="1"/>
    <col min="5134" max="5134" width="0" style="54" hidden="1" customWidth="1"/>
    <col min="5135" max="5135" width="97.75" style="54" customWidth="1"/>
    <col min="5136" max="5136" width="14.125" style="54" customWidth="1"/>
    <col min="5137" max="5137" width="16" style="54" customWidth="1"/>
    <col min="5138" max="5140" width="10.125" style="54" customWidth="1"/>
    <col min="5141" max="5141" width="5.125" style="54" customWidth="1"/>
    <col min="5142" max="5376" width="9" style="54"/>
    <col min="5377" max="5377" width="4.125" style="54" customWidth="1"/>
    <col min="5378" max="5378" width="22.5" style="54" customWidth="1"/>
    <col min="5379" max="5379" width="26.625" style="54" customWidth="1"/>
    <col min="5380" max="5380" width="17.125" style="54" customWidth="1"/>
    <col min="5381" max="5381" width="8.125" style="54" customWidth="1"/>
    <col min="5382" max="5382" width="4" style="54" customWidth="1"/>
    <col min="5383" max="5383" width="0" style="54" hidden="1" customWidth="1"/>
    <col min="5384" max="5384" width="23.25" style="54" customWidth="1"/>
    <col min="5385" max="5385" width="17.125" style="54" customWidth="1"/>
    <col min="5386" max="5386" width="8.125" style="54" customWidth="1"/>
    <col min="5387" max="5387" width="4" style="54" customWidth="1"/>
    <col min="5388" max="5388" width="0" style="54" hidden="1" customWidth="1"/>
    <col min="5389" max="5389" width="8.25" style="54" customWidth="1"/>
    <col min="5390" max="5390" width="0" style="54" hidden="1" customWidth="1"/>
    <col min="5391" max="5391" width="97.75" style="54" customWidth="1"/>
    <col min="5392" max="5392" width="14.125" style="54" customWidth="1"/>
    <col min="5393" max="5393" width="16" style="54" customWidth="1"/>
    <col min="5394" max="5396" width="10.125" style="54" customWidth="1"/>
    <col min="5397" max="5397" width="5.125" style="54" customWidth="1"/>
    <col min="5398" max="5632" width="9" style="54"/>
    <col min="5633" max="5633" width="4.125" style="54" customWidth="1"/>
    <col min="5634" max="5634" width="22.5" style="54" customWidth="1"/>
    <col min="5635" max="5635" width="26.625" style="54" customWidth="1"/>
    <col min="5636" max="5636" width="17.125" style="54" customWidth="1"/>
    <col min="5637" max="5637" width="8.125" style="54" customWidth="1"/>
    <col min="5638" max="5638" width="4" style="54" customWidth="1"/>
    <col min="5639" max="5639" width="0" style="54" hidden="1" customWidth="1"/>
    <col min="5640" max="5640" width="23.25" style="54" customWidth="1"/>
    <col min="5641" max="5641" width="17.125" style="54" customWidth="1"/>
    <col min="5642" max="5642" width="8.125" style="54" customWidth="1"/>
    <col min="5643" max="5643" width="4" style="54" customWidth="1"/>
    <col min="5644" max="5644" width="0" style="54" hidden="1" customWidth="1"/>
    <col min="5645" max="5645" width="8.25" style="54" customWidth="1"/>
    <col min="5646" max="5646" width="0" style="54" hidden="1" customWidth="1"/>
    <col min="5647" max="5647" width="97.75" style="54" customWidth="1"/>
    <col min="5648" max="5648" width="14.125" style="54" customWidth="1"/>
    <col min="5649" max="5649" width="16" style="54" customWidth="1"/>
    <col min="5650" max="5652" width="10.125" style="54" customWidth="1"/>
    <col min="5653" max="5653" width="5.125" style="54" customWidth="1"/>
    <col min="5654" max="5888" width="9" style="54"/>
    <col min="5889" max="5889" width="4.125" style="54" customWidth="1"/>
    <col min="5890" max="5890" width="22.5" style="54" customWidth="1"/>
    <col min="5891" max="5891" width="26.625" style="54" customWidth="1"/>
    <col min="5892" max="5892" width="17.125" style="54" customWidth="1"/>
    <col min="5893" max="5893" width="8.125" style="54" customWidth="1"/>
    <col min="5894" max="5894" width="4" style="54" customWidth="1"/>
    <col min="5895" max="5895" width="0" style="54" hidden="1" customWidth="1"/>
    <col min="5896" max="5896" width="23.25" style="54" customWidth="1"/>
    <col min="5897" max="5897" width="17.125" style="54" customWidth="1"/>
    <col min="5898" max="5898" width="8.125" style="54" customWidth="1"/>
    <col min="5899" max="5899" width="4" style="54" customWidth="1"/>
    <col min="5900" max="5900" width="0" style="54" hidden="1" customWidth="1"/>
    <col min="5901" max="5901" width="8.25" style="54" customWidth="1"/>
    <col min="5902" max="5902" width="0" style="54" hidden="1" customWidth="1"/>
    <col min="5903" max="5903" width="97.75" style="54" customWidth="1"/>
    <col min="5904" max="5904" width="14.125" style="54" customWidth="1"/>
    <col min="5905" max="5905" width="16" style="54" customWidth="1"/>
    <col min="5906" max="5908" width="10.125" style="54" customWidth="1"/>
    <col min="5909" max="5909" width="5.125" style="54" customWidth="1"/>
    <col min="5910" max="6144" width="9" style="54"/>
    <col min="6145" max="6145" width="4.125" style="54" customWidth="1"/>
    <col min="6146" max="6146" width="22.5" style="54" customWidth="1"/>
    <col min="6147" max="6147" width="26.625" style="54" customWidth="1"/>
    <col min="6148" max="6148" width="17.125" style="54" customWidth="1"/>
    <col min="6149" max="6149" width="8.125" style="54" customWidth="1"/>
    <col min="6150" max="6150" width="4" style="54" customWidth="1"/>
    <col min="6151" max="6151" width="0" style="54" hidden="1" customWidth="1"/>
    <col min="6152" max="6152" width="23.25" style="54" customWidth="1"/>
    <col min="6153" max="6153" width="17.125" style="54" customWidth="1"/>
    <col min="6154" max="6154" width="8.125" style="54" customWidth="1"/>
    <col min="6155" max="6155" width="4" style="54" customWidth="1"/>
    <col min="6156" max="6156" width="0" style="54" hidden="1" customWidth="1"/>
    <col min="6157" max="6157" width="8.25" style="54" customWidth="1"/>
    <col min="6158" max="6158" width="0" style="54" hidden="1" customWidth="1"/>
    <col min="6159" max="6159" width="97.75" style="54" customWidth="1"/>
    <col min="6160" max="6160" width="14.125" style="54" customWidth="1"/>
    <col min="6161" max="6161" width="16" style="54" customWidth="1"/>
    <col min="6162" max="6164" width="10.125" style="54" customWidth="1"/>
    <col min="6165" max="6165" width="5.125" style="54" customWidth="1"/>
    <col min="6166" max="6400" width="9" style="54"/>
    <col min="6401" max="6401" width="4.125" style="54" customWidth="1"/>
    <col min="6402" max="6402" width="22.5" style="54" customWidth="1"/>
    <col min="6403" max="6403" width="26.625" style="54" customWidth="1"/>
    <col min="6404" max="6404" width="17.125" style="54" customWidth="1"/>
    <col min="6405" max="6405" width="8.125" style="54" customWidth="1"/>
    <col min="6406" max="6406" width="4" style="54" customWidth="1"/>
    <col min="6407" max="6407" width="0" style="54" hidden="1" customWidth="1"/>
    <col min="6408" max="6408" width="23.25" style="54" customWidth="1"/>
    <col min="6409" max="6409" width="17.125" style="54" customWidth="1"/>
    <col min="6410" max="6410" width="8.125" style="54" customWidth="1"/>
    <col min="6411" max="6411" width="4" style="54" customWidth="1"/>
    <col min="6412" max="6412" width="0" style="54" hidden="1" customWidth="1"/>
    <col min="6413" max="6413" width="8.25" style="54" customWidth="1"/>
    <col min="6414" max="6414" width="0" style="54" hidden="1" customWidth="1"/>
    <col min="6415" max="6415" width="97.75" style="54" customWidth="1"/>
    <col min="6416" max="6416" width="14.125" style="54" customWidth="1"/>
    <col min="6417" max="6417" width="16" style="54" customWidth="1"/>
    <col min="6418" max="6420" width="10.125" style="54" customWidth="1"/>
    <col min="6421" max="6421" width="5.125" style="54" customWidth="1"/>
    <col min="6422" max="6656" width="9" style="54"/>
    <col min="6657" max="6657" width="4.125" style="54" customWidth="1"/>
    <col min="6658" max="6658" width="22.5" style="54" customWidth="1"/>
    <col min="6659" max="6659" width="26.625" style="54" customWidth="1"/>
    <col min="6660" max="6660" width="17.125" style="54" customWidth="1"/>
    <col min="6661" max="6661" width="8.125" style="54" customWidth="1"/>
    <col min="6662" max="6662" width="4" style="54" customWidth="1"/>
    <col min="6663" max="6663" width="0" style="54" hidden="1" customWidth="1"/>
    <col min="6664" max="6664" width="23.25" style="54" customWidth="1"/>
    <col min="6665" max="6665" width="17.125" style="54" customWidth="1"/>
    <col min="6666" max="6666" width="8.125" style="54" customWidth="1"/>
    <col min="6667" max="6667" width="4" style="54" customWidth="1"/>
    <col min="6668" max="6668" width="0" style="54" hidden="1" customWidth="1"/>
    <col min="6669" max="6669" width="8.25" style="54" customWidth="1"/>
    <col min="6670" max="6670" width="0" style="54" hidden="1" customWidth="1"/>
    <col min="6671" max="6671" width="97.75" style="54" customWidth="1"/>
    <col min="6672" max="6672" width="14.125" style="54" customWidth="1"/>
    <col min="6673" max="6673" width="16" style="54" customWidth="1"/>
    <col min="6674" max="6676" width="10.125" style="54" customWidth="1"/>
    <col min="6677" max="6677" width="5.125" style="54" customWidth="1"/>
    <col min="6678" max="6912" width="9" style="54"/>
    <col min="6913" max="6913" width="4.125" style="54" customWidth="1"/>
    <col min="6914" max="6914" width="22.5" style="54" customWidth="1"/>
    <col min="6915" max="6915" width="26.625" style="54" customWidth="1"/>
    <col min="6916" max="6916" width="17.125" style="54" customWidth="1"/>
    <col min="6917" max="6917" width="8.125" style="54" customWidth="1"/>
    <col min="6918" max="6918" width="4" style="54" customWidth="1"/>
    <col min="6919" max="6919" width="0" style="54" hidden="1" customWidth="1"/>
    <col min="6920" max="6920" width="23.25" style="54" customWidth="1"/>
    <col min="6921" max="6921" width="17.125" style="54" customWidth="1"/>
    <col min="6922" max="6922" width="8.125" style="54" customWidth="1"/>
    <col min="6923" max="6923" width="4" style="54" customWidth="1"/>
    <col min="6924" max="6924" width="0" style="54" hidden="1" customWidth="1"/>
    <col min="6925" max="6925" width="8.25" style="54" customWidth="1"/>
    <col min="6926" max="6926" width="0" style="54" hidden="1" customWidth="1"/>
    <col min="6927" max="6927" width="97.75" style="54" customWidth="1"/>
    <col min="6928" max="6928" width="14.125" style="54" customWidth="1"/>
    <col min="6929" max="6929" width="16" style="54" customWidth="1"/>
    <col min="6930" max="6932" width="10.125" style="54" customWidth="1"/>
    <col min="6933" max="6933" width="5.125" style="54" customWidth="1"/>
    <col min="6934" max="7168" width="9" style="54"/>
    <col min="7169" max="7169" width="4.125" style="54" customWidth="1"/>
    <col min="7170" max="7170" width="22.5" style="54" customWidth="1"/>
    <col min="7171" max="7171" width="26.625" style="54" customWidth="1"/>
    <col min="7172" max="7172" width="17.125" style="54" customWidth="1"/>
    <col min="7173" max="7173" width="8.125" style="54" customWidth="1"/>
    <col min="7174" max="7174" width="4" style="54" customWidth="1"/>
    <col min="7175" max="7175" width="0" style="54" hidden="1" customWidth="1"/>
    <col min="7176" max="7176" width="23.25" style="54" customWidth="1"/>
    <col min="7177" max="7177" width="17.125" style="54" customWidth="1"/>
    <col min="7178" max="7178" width="8.125" style="54" customWidth="1"/>
    <col min="7179" max="7179" width="4" style="54" customWidth="1"/>
    <col min="7180" max="7180" width="0" style="54" hidden="1" customWidth="1"/>
    <col min="7181" max="7181" width="8.25" style="54" customWidth="1"/>
    <col min="7182" max="7182" width="0" style="54" hidden="1" customWidth="1"/>
    <col min="7183" max="7183" width="97.75" style="54" customWidth="1"/>
    <col min="7184" max="7184" width="14.125" style="54" customWidth="1"/>
    <col min="7185" max="7185" width="16" style="54" customWidth="1"/>
    <col min="7186" max="7188" width="10.125" style="54" customWidth="1"/>
    <col min="7189" max="7189" width="5.125" style="54" customWidth="1"/>
    <col min="7190" max="7424" width="9" style="54"/>
    <col min="7425" max="7425" width="4.125" style="54" customWidth="1"/>
    <col min="7426" max="7426" width="22.5" style="54" customWidth="1"/>
    <col min="7427" max="7427" width="26.625" style="54" customWidth="1"/>
    <col min="7428" max="7428" width="17.125" style="54" customWidth="1"/>
    <col min="7429" max="7429" width="8.125" style="54" customWidth="1"/>
    <col min="7430" max="7430" width="4" style="54" customWidth="1"/>
    <col min="7431" max="7431" width="0" style="54" hidden="1" customWidth="1"/>
    <col min="7432" max="7432" width="23.25" style="54" customWidth="1"/>
    <col min="7433" max="7433" width="17.125" style="54" customWidth="1"/>
    <col min="7434" max="7434" width="8.125" style="54" customWidth="1"/>
    <col min="7435" max="7435" width="4" style="54" customWidth="1"/>
    <col min="7436" max="7436" width="0" style="54" hidden="1" customWidth="1"/>
    <col min="7437" max="7437" width="8.25" style="54" customWidth="1"/>
    <col min="7438" max="7438" width="0" style="54" hidden="1" customWidth="1"/>
    <col min="7439" max="7439" width="97.75" style="54" customWidth="1"/>
    <col min="7440" max="7440" width="14.125" style="54" customWidth="1"/>
    <col min="7441" max="7441" width="16" style="54" customWidth="1"/>
    <col min="7442" max="7444" width="10.125" style="54" customWidth="1"/>
    <col min="7445" max="7445" width="5.125" style="54" customWidth="1"/>
    <col min="7446" max="7680" width="9" style="54"/>
    <col min="7681" max="7681" width="4.125" style="54" customWidth="1"/>
    <col min="7682" max="7682" width="22.5" style="54" customWidth="1"/>
    <col min="7683" max="7683" width="26.625" style="54" customWidth="1"/>
    <col min="7684" max="7684" width="17.125" style="54" customWidth="1"/>
    <col min="7685" max="7685" width="8.125" style="54" customWidth="1"/>
    <col min="7686" max="7686" width="4" style="54" customWidth="1"/>
    <col min="7687" max="7687" width="0" style="54" hidden="1" customWidth="1"/>
    <col min="7688" max="7688" width="23.25" style="54" customWidth="1"/>
    <col min="7689" max="7689" width="17.125" style="54" customWidth="1"/>
    <col min="7690" max="7690" width="8.125" style="54" customWidth="1"/>
    <col min="7691" max="7691" width="4" style="54" customWidth="1"/>
    <col min="7692" max="7692" width="0" style="54" hidden="1" customWidth="1"/>
    <col min="7693" max="7693" width="8.25" style="54" customWidth="1"/>
    <col min="7694" max="7694" width="0" style="54" hidden="1" customWidth="1"/>
    <col min="7695" max="7695" width="97.75" style="54" customWidth="1"/>
    <col min="7696" max="7696" width="14.125" style="54" customWidth="1"/>
    <col min="7697" max="7697" width="16" style="54" customWidth="1"/>
    <col min="7698" max="7700" width="10.125" style="54" customWidth="1"/>
    <col min="7701" max="7701" width="5.125" style="54" customWidth="1"/>
    <col min="7702" max="7936" width="9" style="54"/>
    <col min="7937" max="7937" width="4.125" style="54" customWidth="1"/>
    <col min="7938" max="7938" width="22.5" style="54" customWidth="1"/>
    <col min="7939" max="7939" width="26.625" style="54" customWidth="1"/>
    <col min="7940" max="7940" width="17.125" style="54" customWidth="1"/>
    <col min="7941" max="7941" width="8.125" style="54" customWidth="1"/>
    <col min="7942" max="7942" width="4" style="54" customWidth="1"/>
    <col min="7943" max="7943" width="0" style="54" hidden="1" customWidth="1"/>
    <col min="7944" max="7944" width="23.25" style="54" customWidth="1"/>
    <col min="7945" max="7945" width="17.125" style="54" customWidth="1"/>
    <col min="7946" max="7946" width="8.125" style="54" customWidth="1"/>
    <col min="7947" max="7947" width="4" style="54" customWidth="1"/>
    <col min="7948" max="7948" width="0" style="54" hidden="1" customWidth="1"/>
    <col min="7949" max="7949" width="8.25" style="54" customWidth="1"/>
    <col min="7950" max="7950" width="0" style="54" hidden="1" customWidth="1"/>
    <col min="7951" max="7951" width="97.75" style="54" customWidth="1"/>
    <col min="7952" max="7952" width="14.125" style="54" customWidth="1"/>
    <col min="7953" max="7953" width="16" style="54" customWidth="1"/>
    <col min="7954" max="7956" width="10.125" style="54" customWidth="1"/>
    <col min="7957" max="7957" width="5.125" style="54" customWidth="1"/>
    <col min="7958" max="8192" width="9" style="54"/>
    <col min="8193" max="8193" width="4.125" style="54" customWidth="1"/>
    <col min="8194" max="8194" width="22.5" style="54" customWidth="1"/>
    <col min="8195" max="8195" width="26.625" style="54" customWidth="1"/>
    <col min="8196" max="8196" width="17.125" style="54" customWidth="1"/>
    <col min="8197" max="8197" width="8.125" style="54" customWidth="1"/>
    <col min="8198" max="8198" width="4" style="54" customWidth="1"/>
    <col min="8199" max="8199" width="0" style="54" hidden="1" customWidth="1"/>
    <col min="8200" max="8200" width="23.25" style="54" customWidth="1"/>
    <col min="8201" max="8201" width="17.125" style="54" customWidth="1"/>
    <col min="8202" max="8202" width="8.125" style="54" customWidth="1"/>
    <col min="8203" max="8203" width="4" style="54" customWidth="1"/>
    <col min="8204" max="8204" width="0" style="54" hidden="1" customWidth="1"/>
    <col min="8205" max="8205" width="8.25" style="54" customWidth="1"/>
    <col min="8206" max="8206" width="0" style="54" hidden="1" customWidth="1"/>
    <col min="8207" max="8207" width="97.75" style="54" customWidth="1"/>
    <col min="8208" max="8208" width="14.125" style="54" customWidth="1"/>
    <col min="8209" max="8209" width="16" style="54" customWidth="1"/>
    <col min="8210" max="8212" width="10.125" style="54" customWidth="1"/>
    <col min="8213" max="8213" width="5.125" style="54" customWidth="1"/>
    <col min="8214" max="8448" width="9" style="54"/>
    <col min="8449" max="8449" width="4.125" style="54" customWidth="1"/>
    <col min="8450" max="8450" width="22.5" style="54" customWidth="1"/>
    <col min="8451" max="8451" width="26.625" style="54" customWidth="1"/>
    <col min="8452" max="8452" width="17.125" style="54" customWidth="1"/>
    <col min="8453" max="8453" width="8.125" style="54" customWidth="1"/>
    <col min="8454" max="8454" width="4" style="54" customWidth="1"/>
    <col min="8455" max="8455" width="0" style="54" hidden="1" customWidth="1"/>
    <col min="8456" max="8456" width="23.25" style="54" customWidth="1"/>
    <col min="8457" max="8457" width="17.125" style="54" customWidth="1"/>
    <col min="8458" max="8458" width="8.125" style="54" customWidth="1"/>
    <col min="8459" max="8459" width="4" style="54" customWidth="1"/>
    <col min="8460" max="8460" width="0" style="54" hidden="1" customWidth="1"/>
    <col min="8461" max="8461" width="8.25" style="54" customWidth="1"/>
    <col min="8462" max="8462" width="0" style="54" hidden="1" customWidth="1"/>
    <col min="8463" max="8463" width="97.75" style="54" customWidth="1"/>
    <col min="8464" max="8464" width="14.125" style="54" customWidth="1"/>
    <col min="8465" max="8465" width="16" style="54" customWidth="1"/>
    <col min="8466" max="8468" width="10.125" style="54" customWidth="1"/>
    <col min="8469" max="8469" width="5.125" style="54" customWidth="1"/>
    <col min="8470" max="8704" width="9" style="54"/>
    <col min="8705" max="8705" width="4.125" style="54" customWidth="1"/>
    <col min="8706" max="8706" width="22.5" style="54" customWidth="1"/>
    <col min="8707" max="8707" width="26.625" style="54" customWidth="1"/>
    <col min="8708" max="8708" width="17.125" style="54" customWidth="1"/>
    <col min="8709" max="8709" width="8.125" style="54" customWidth="1"/>
    <col min="8710" max="8710" width="4" style="54" customWidth="1"/>
    <col min="8711" max="8711" width="0" style="54" hidden="1" customWidth="1"/>
    <col min="8712" max="8712" width="23.25" style="54" customWidth="1"/>
    <col min="8713" max="8713" width="17.125" style="54" customWidth="1"/>
    <col min="8714" max="8714" width="8.125" style="54" customWidth="1"/>
    <col min="8715" max="8715" width="4" style="54" customWidth="1"/>
    <col min="8716" max="8716" width="0" style="54" hidden="1" customWidth="1"/>
    <col min="8717" max="8717" width="8.25" style="54" customWidth="1"/>
    <col min="8718" max="8718" width="0" style="54" hidden="1" customWidth="1"/>
    <col min="8719" max="8719" width="97.75" style="54" customWidth="1"/>
    <col min="8720" max="8720" width="14.125" style="54" customWidth="1"/>
    <col min="8721" max="8721" width="16" style="54" customWidth="1"/>
    <col min="8722" max="8724" width="10.125" style="54" customWidth="1"/>
    <col min="8725" max="8725" width="5.125" style="54" customWidth="1"/>
    <col min="8726" max="8960" width="9" style="54"/>
    <col min="8961" max="8961" width="4.125" style="54" customWidth="1"/>
    <col min="8962" max="8962" width="22.5" style="54" customWidth="1"/>
    <col min="8963" max="8963" width="26.625" style="54" customWidth="1"/>
    <col min="8964" max="8964" width="17.125" style="54" customWidth="1"/>
    <col min="8965" max="8965" width="8.125" style="54" customWidth="1"/>
    <col min="8966" max="8966" width="4" style="54" customWidth="1"/>
    <col min="8967" max="8967" width="0" style="54" hidden="1" customWidth="1"/>
    <col min="8968" max="8968" width="23.25" style="54" customWidth="1"/>
    <col min="8969" max="8969" width="17.125" style="54" customWidth="1"/>
    <col min="8970" max="8970" width="8.125" style="54" customWidth="1"/>
    <col min="8971" max="8971" width="4" style="54" customWidth="1"/>
    <col min="8972" max="8972" width="0" style="54" hidden="1" customWidth="1"/>
    <col min="8973" max="8973" width="8.25" style="54" customWidth="1"/>
    <col min="8974" max="8974" width="0" style="54" hidden="1" customWidth="1"/>
    <col min="8975" max="8975" width="97.75" style="54" customWidth="1"/>
    <col min="8976" max="8976" width="14.125" style="54" customWidth="1"/>
    <col min="8977" max="8977" width="16" style="54" customWidth="1"/>
    <col min="8978" max="8980" width="10.125" style="54" customWidth="1"/>
    <col min="8981" max="8981" width="5.125" style="54" customWidth="1"/>
    <col min="8982" max="9216" width="9" style="54"/>
    <col min="9217" max="9217" width="4.125" style="54" customWidth="1"/>
    <col min="9218" max="9218" width="22.5" style="54" customWidth="1"/>
    <col min="9219" max="9219" width="26.625" style="54" customWidth="1"/>
    <col min="9220" max="9220" width="17.125" style="54" customWidth="1"/>
    <col min="9221" max="9221" width="8.125" style="54" customWidth="1"/>
    <col min="9222" max="9222" width="4" style="54" customWidth="1"/>
    <col min="9223" max="9223" width="0" style="54" hidden="1" customWidth="1"/>
    <col min="9224" max="9224" width="23.25" style="54" customWidth="1"/>
    <col min="9225" max="9225" width="17.125" style="54" customWidth="1"/>
    <col min="9226" max="9226" width="8.125" style="54" customWidth="1"/>
    <col min="9227" max="9227" width="4" style="54" customWidth="1"/>
    <col min="9228" max="9228" width="0" style="54" hidden="1" customWidth="1"/>
    <col min="9229" max="9229" width="8.25" style="54" customWidth="1"/>
    <col min="9230" max="9230" width="0" style="54" hidden="1" customWidth="1"/>
    <col min="9231" max="9231" width="97.75" style="54" customWidth="1"/>
    <col min="9232" max="9232" width="14.125" style="54" customWidth="1"/>
    <col min="9233" max="9233" width="16" style="54" customWidth="1"/>
    <col min="9234" max="9236" width="10.125" style="54" customWidth="1"/>
    <col min="9237" max="9237" width="5.125" style="54" customWidth="1"/>
    <col min="9238" max="9472" width="9" style="54"/>
    <col min="9473" max="9473" width="4.125" style="54" customWidth="1"/>
    <col min="9474" max="9474" width="22.5" style="54" customWidth="1"/>
    <col min="9475" max="9475" width="26.625" style="54" customWidth="1"/>
    <col min="9476" max="9476" width="17.125" style="54" customWidth="1"/>
    <col min="9477" max="9477" width="8.125" style="54" customWidth="1"/>
    <col min="9478" max="9478" width="4" style="54" customWidth="1"/>
    <col min="9479" max="9479" width="0" style="54" hidden="1" customWidth="1"/>
    <col min="9480" max="9480" width="23.25" style="54" customWidth="1"/>
    <col min="9481" max="9481" width="17.125" style="54" customWidth="1"/>
    <col min="9482" max="9482" width="8.125" style="54" customWidth="1"/>
    <col min="9483" max="9483" width="4" style="54" customWidth="1"/>
    <col min="9484" max="9484" width="0" style="54" hidden="1" customWidth="1"/>
    <col min="9485" max="9485" width="8.25" style="54" customWidth="1"/>
    <col min="9486" max="9486" width="0" style="54" hidden="1" customWidth="1"/>
    <col min="9487" max="9487" width="97.75" style="54" customWidth="1"/>
    <col min="9488" max="9488" width="14.125" style="54" customWidth="1"/>
    <col min="9489" max="9489" width="16" style="54" customWidth="1"/>
    <col min="9490" max="9492" width="10.125" style="54" customWidth="1"/>
    <col min="9493" max="9493" width="5.125" style="54" customWidth="1"/>
    <col min="9494" max="9728" width="9" style="54"/>
    <col min="9729" max="9729" width="4.125" style="54" customWidth="1"/>
    <col min="9730" max="9730" width="22.5" style="54" customWidth="1"/>
    <col min="9731" max="9731" width="26.625" style="54" customWidth="1"/>
    <col min="9732" max="9732" width="17.125" style="54" customWidth="1"/>
    <col min="9733" max="9733" width="8.125" style="54" customWidth="1"/>
    <col min="9734" max="9734" width="4" style="54" customWidth="1"/>
    <col min="9735" max="9735" width="0" style="54" hidden="1" customWidth="1"/>
    <col min="9736" max="9736" width="23.25" style="54" customWidth="1"/>
    <col min="9737" max="9737" width="17.125" style="54" customWidth="1"/>
    <col min="9738" max="9738" width="8.125" style="54" customWidth="1"/>
    <col min="9739" max="9739" width="4" style="54" customWidth="1"/>
    <col min="9740" max="9740" width="0" style="54" hidden="1" customWidth="1"/>
    <col min="9741" max="9741" width="8.25" style="54" customWidth="1"/>
    <col min="9742" max="9742" width="0" style="54" hidden="1" customWidth="1"/>
    <col min="9743" max="9743" width="97.75" style="54" customWidth="1"/>
    <col min="9744" max="9744" width="14.125" style="54" customWidth="1"/>
    <col min="9745" max="9745" width="16" style="54" customWidth="1"/>
    <col min="9746" max="9748" width="10.125" style="54" customWidth="1"/>
    <col min="9749" max="9749" width="5.125" style="54" customWidth="1"/>
    <col min="9750" max="9984" width="9" style="54"/>
    <col min="9985" max="9985" width="4.125" style="54" customWidth="1"/>
    <col min="9986" max="9986" width="22.5" style="54" customWidth="1"/>
    <col min="9987" max="9987" width="26.625" style="54" customWidth="1"/>
    <col min="9988" max="9988" width="17.125" style="54" customWidth="1"/>
    <col min="9989" max="9989" width="8.125" style="54" customWidth="1"/>
    <col min="9990" max="9990" width="4" style="54" customWidth="1"/>
    <col min="9991" max="9991" width="0" style="54" hidden="1" customWidth="1"/>
    <col min="9992" max="9992" width="23.25" style="54" customWidth="1"/>
    <col min="9993" max="9993" width="17.125" style="54" customWidth="1"/>
    <col min="9994" max="9994" width="8.125" style="54" customWidth="1"/>
    <col min="9995" max="9995" width="4" style="54" customWidth="1"/>
    <col min="9996" max="9996" width="0" style="54" hidden="1" customWidth="1"/>
    <col min="9997" max="9997" width="8.25" style="54" customWidth="1"/>
    <col min="9998" max="9998" width="0" style="54" hidden="1" customWidth="1"/>
    <col min="9999" max="9999" width="97.75" style="54" customWidth="1"/>
    <col min="10000" max="10000" width="14.125" style="54" customWidth="1"/>
    <col min="10001" max="10001" width="16" style="54" customWidth="1"/>
    <col min="10002" max="10004" width="10.125" style="54" customWidth="1"/>
    <col min="10005" max="10005" width="5.125" style="54" customWidth="1"/>
    <col min="10006" max="10240" width="9" style="54"/>
    <col min="10241" max="10241" width="4.125" style="54" customWidth="1"/>
    <col min="10242" max="10242" width="22.5" style="54" customWidth="1"/>
    <col min="10243" max="10243" width="26.625" style="54" customWidth="1"/>
    <col min="10244" max="10244" width="17.125" style="54" customWidth="1"/>
    <col min="10245" max="10245" width="8.125" style="54" customWidth="1"/>
    <col min="10246" max="10246" width="4" style="54" customWidth="1"/>
    <col min="10247" max="10247" width="0" style="54" hidden="1" customWidth="1"/>
    <col min="10248" max="10248" width="23.25" style="54" customWidth="1"/>
    <col min="10249" max="10249" width="17.125" style="54" customWidth="1"/>
    <col min="10250" max="10250" width="8.125" style="54" customWidth="1"/>
    <col min="10251" max="10251" width="4" style="54" customWidth="1"/>
    <col min="10252" max="10252" width="0" style="54" hidden="1" customWidth="1"/>
    <col min="10253" max="10253" width="8.25" style="54" customWidth="1"/>
    <col min="10254" max="10254" width="0" style="54" hidden="1" customWidth="1"/>
    <col min="10255" max="10255" width="97.75" style="54" customWidth="1"/>
    <col min="10256" max="10256" width="14.125" style="54" customWidth="1"/>
    <col min="10257" max="10257" width="16" style="54" customWidth="1"/>
    <col min="10258" max="10260" width="10.125" style="54" customWidth="1"/>
    <col min="10261" max="10261" width="5.125" style="54" customWidth="1"/>
    <col min="10262" max="10496" width="9" style="54"/>
    <col min="10497" max="10497" width="4.125" style="54" customWidth="1"/>
    <col min="10498" max="10498" width="22.5" style="54" customWidth="1"/>
    <col min="10499" max="10499" width="26.625" style="54" customWidth="1"/>
    <col min="10500" max="10500" width="17.125" style="54" customWidth="1"/>
    <col min="10501" max="10501" width="8.125" style="54" customWidth="1"/>
    <col min="10502" max="10502" width="4" style="54" customWidth="1"/>
    <col min="10503" max="10503" width="0" style="54" hidden="1" customWidth="1"/>
    <col min="10504" max="10504" width="23.25" style="54" customWidth="1"/>
    <col min="10505" max="10505" width="17.125" style="54" customWidth="1"/>
    <col min="10506" max="10506" width="8.125" style="54" customWidth="1"/>
    <col min="10507" max="10507" width="4" style="54" customWidth="1"/>
    <col min="10508" max="10508" width="0" style="54" hidden="1" customWidth="1"/>
    <col min="10509" max="10509" width="8.25" style="54" customWidth="1"/>
    <col min="10510" max="10510" width="0" style="54" hidden="1" customWidth="1"/>
    <col min="10511" max="10511" width="97.75" style="54" customWidth="1"/>
    <col min="10512" max="10512" width="14.125" style="54" customWidth="1"/>
    <col min="10513" max="10513" width="16" style="54" customWidth="1"/>
    <col min="10514" max="10516" width="10.125" style="54" customWidth="1"/>
    <col min="10517" max="10517" width="5.125" style="54" customWidth="1"/>
    <col min="10518" max="10752" width="9" style="54"/>
    <col min="10753" max="10753" width="4.125" style="54" customWidth="1"/>
    <col min="10754" max="10754" width="22.5" style="54" customWidth="1"/>
    <col min="10755" max="10755" width="26.625" style="54" customWidth="1"/>
    <col min="10756" max="10756" width="17.125" style="54" customWidth="1"/>
    <col min="10757" max="10757" width="8.125" style="54" customWidth="1"/>
    <col min="10758" max="10758" width="4" style="54" customWidth="1"/>
    <col min="10759" max="10759" width="0" style="54" hidden="1" customWidth="1"/>
    <col min="10760" max="10760" width="23.25" style="54" customWidth="1"/>
    <col min="10761" max="10761" width="17.125" style="54" customWidth="1"/>
    <col min="10762" max="10762" width="8.125" style="54" customWidth="1"/>
    <col min="10763" max="10763" width="4" style="54" customWidth="1"/>
    <col min="10764" max="10764" width="0" style="54" hidden="1" customWidth="1"/>
    <col min="10765" max="10765" width="8.25" style="54" customWidth="1"/>
    <col min="10766" max="10766" width="0" style="54" hidden="1" customWidth="1"/>
    <col min="10767" max="10767" width="97.75" style="54" customWidth="1"/>
    <col min="10768" max="10768" width="14.125" style="54" customWidth="1"/>
    <col min="10769" max="10769" width="16" style="54" customWidth="1"/>
    <col min="10770" max="10772" width="10.125" style="54" customWidth="1"/>
    <col min="10773" max="10773" width="5.125" style="54" customWidth="1"/>
    <col min="10774" max="11008" width="9" style="54"/>
    <col min="11009" max="11009" width="4.125" style="54" customWidth="1"/>
    <col min="11010" max="11010" width="22.5" style="54" customWidth="1"/>
    <col min="11011" max="11011" width="26.625" style="54" customWidth="1"/>
    <col min="11012" max="11012" width="17.125" style="54" customWidth="1"/>
    <col min="11013" max="11013" width="8.125" style="54" customWidth="1"/>
    <col min="11014" max="11014" width="4" style="54" customWidth="1"/>
    <col min="11015" max="11015" width="0" style="54" hidden="1" customWidth="1"/>
    <col min="11016" max="11016" width="23.25" style="54" customWidth="1"/>
    <col min="11017" max="11017" width="17.125" style="54" customWidth="1"/>
    <col min="11018" max="11018" width="8.125" style="54" customWidth="1"/>
    <col min="11019" max="11019" width="4" style="54" customWidth="1"/>
    <col min="11020" max="11020" width="0" style="54" hidden="1" customWidth="1"/>
    <col min="11021" max="11021" width="8.25" style="54" customWidth="1"/>
    <col min="11022" max="11022" width="0" style="54" hidden="1" customWidth="1"/>
    <col min="11023" max="11023" width="97.75" style="54" customWidth="1"/>
    <col min="11024" max="11024" width="14.125" style="54" customWidth="1"/>
    <col min="11025" max="11025" width="16" style="54" customWidth="1"/>
    <col min="11026" max="11028" width="10.125" style="54" customWidth="1"/>
    <col min="11029" max="11029" width="5.125" style="54" customWidth="1"/>
    <col min="11030" max="11264" width="9" style="54"/>
    <col min="11265" max="11265" width="4.125" style="54" customWidth="1"/>
    <col min="11266" max="11266" width="22.5" style="54" customWidth="1"/>
    <col min="11267" max="11267" width="26.625" style="54" customWidth="1"/>
    <col min="11268" max="11268" width="17.125" style="54" customWidth="1"/>
    <col min="11269" max="11269" width="8.125" style="54" customWidth="1"/>
    <col min="11270" max="11270" width="4" style="54" customWidth="1"/>
    <col min="11271" max="11271" width="0" style="54" hidden="1" customWidth="1"/>
    <col min="11272" max="11272" width="23.25" style="54" customWidth="1"/>
    <col min="11273" max="11273" width="17.125" style="54" customWidth="1"/>
    <col min="11274" max="11274" width="8.125" style="54" customWidth="1"/>
    <col min="11275" max="11275" width="4" style="54" customWidth="1"/>
    <col min="11276" max="11276" width="0" style="54" hidden="1" customWidth="1"/>
    <col min="11277" max="11277" width="8.25" style="54" customWidth="1"/>
    <col min="11278" max="11278" width="0" style="54" hidden="1" customWidth="1"/>
    <col min="11279" max="11279" width="97.75" style="54" customWidth="1"/>
    <col min="11280" max="11280" width="14.125" style="54" customWidth="1"/>
    <col min="11281" max="11281" width="16" style="54" customWidth="1"/>
    <col min="11282" max="11284" width="10.125" style="54" customWidth="1"/>
    <col min="11285" max="11285" width="5.125" style="54" customWidth="1"/>
    <col min="11286" max="11520" width="9" style="54"/>
    <col min="11521" max="11521" width="4.125" style="54" customWidth="1"/>
    <col min="11522" max="11522" width="22.5" style="54" customWidth="1"/>
    <col min="11523" max="11523" width="26.625" style="54" customWidth="1"/>
    <col min="11524" max="11524" width="17.125" style="54" customWidth="1"/>
    <col min="11525" max="11525" width="8.125" style="54" customWidth="1"/>
    <col min="11526" max="11526" width="4" style="54" customWidth="1"/>
    <col min="11527" max="11527" width="0" style="54" hidden="1" customWidth="1"/>
    <col min="11528" max="11528" width="23.25" style="54" customWidth="1"/>
    <col min="11529" max="11529" width="17.125" style="54" customWidth="1"/>
    <col min="11530" max="11530" width="8.125" style="54" customWidth="1"/>
    <col min="11531" max="11531" width="4" style="54" customWidth="1"/>
    <col min="11532" max="11532" width="0" style="54" hidden="1" customWidth="1"/>
    <col min="11533" max="11533" width="8.25" style="54" customWidth="1"/>
    <col min="11534" max="11534" width="0" style="54" hidden="1" customWidth="1"/>
    <col min="11535" max="11535" width="97.75" style="54" customWidth="1"/>
    <col min="11536" max="11536" width="14.125" style="54" customWidth="1"/>
    <col min="11537" max="11537" width="16" style="54" customWidth="1"/>
    <col min="11538" max="11540" width="10.125" style="54" customWidth="1"/>
    <col min="11541" max="11541" width="5.125" style="54" customWidth="1"/>
    <col min="11542" max="11776" width="9" style="54"/>
    <col min="11777" max="11777" width="4.125" style="54" customWidth="1"/>
    <col min="11778" max="11778" width="22.5" style="54" customWidth="1"/>
    <col min="11779" max="11779" width="26.625" style="54" customWidth="1"/>
    <col min="11780" max="11780" width="17.125" style="54" customWidth="1"/>
    <col min="11781" max="11781" width="8.125" style="54" customWidth="1"/>
    <col min="11782" max="11782" width="4" style="54" customWidth="1"/>
    <col min="11783" max="11783" width="0" style="54" hidden="1" customWidth="1"/>
    <col min="11784" max="11784" width="23.25" style="54" customWidth="1"/>
    <col min="11785" max="11785" width="17.125" style="54" customWidth="1"/>
    <col min="11786" max="11786" width="8.125" style="54" customWidth="1"/>
    <col min="11787" max="11787" width="4" style="54" customWidth="1"/>
    <col min="11788" max="11788" width="0" style="54" hidden="1" customWidth="1"/>
    <col min="11789" max="11789" width="8.25" style="54" customWidth="1"/>
    <col min="11790" max="11790" width="0" style="54" hidden="1" customWidth="1"/>
    <col min="11791" max="11791" width="97.75" style="54" customWidth="1"/>
    <col min="11792" max="11792" width="14.125" style="54" customWidth="1"/>
    <col min="11793" max="11793" width="16" style="54" customWidth="1"/>
    <col min="11794" max="11796" width="10.125" style="54" customWidth="1"/>
    <col min="11797" max="11797" width="5.125" style="54" customWidth="1"/>
    <col min="11798" max="12032" width="9" style="54"/>
    <col min="12033" max="12033" width="4.125" style="54" customWidth="1"/>
    <col min="12034" max="12034" width="22.5" style="54" customWidth="1"/>
    <col min="12035" max="12035" width="26.625" style="54" customWidth="1"/>
    <col min="12036" max="12036" width="17.125" style="54" customWidth="1"/>
    <col min="12037" max="12037" width="8.125" style="54" customWidth="1"/>
    <col min="12038" max="12038" width="4" style="54" customWidth="1"/>
    <col min="12039" max="12039" width="0" style="54" hidden="1" customWidth="1"/>
    <col min="12040" max="12040" width="23.25" style="54" customWidth="1"/>
    <col min="12041" max="12041" width="17.125" style="54" customWidth="1"/>
    <col min="12042" max="12042" width="8.125" style="54" customWidth="1"/>
    <col min="12043" max="12043" width="4" style="54" customWidth="1"/>
    <col min="12044" max="12044" width="0" style="54" hidden="1" customWidth="1"/>
    <col min="12045" max="12045" width="8.25" style="54" customWidth="1"/>
    <col min="12046" max="12046" width="0" style="54" hidden="1" customWidth="1"/>
    <col min="12047" max="12047" width="97.75" style="54" customWidth="1"/>
    <col min="12048" max="12048" width="14.125" style="54" customWidth="1"/>
    <col min="12049" max="12049" width="16" style="54" customWidth="1"/>
    <col min="12050" max="12052" width="10.125" style="54" customWidth="1"/>
    <col min="12053" max="12053" width="5.125" style="54" customWidth="1"/>
    <col min="12054" max="12288" width="9" style="54"/>
    <col min="12289" max="12289" width="4.125" style="54" customWidth="1"/>
    <col min="12290" max="12290" width="22.5" style="54" customWidth="1"/>
    <col min="12291" max="12291" width="26.625" style="54" customWidth="1"/>
    <col min="12292" max="12292" width="17.125" style="54" customWidth="1"/>
    <col min="12293" max="12293" width="8.125" style="54" customWidth="1"/>
    <col min="12294" max="12294" width="4" style="54" customWidth="1"/>
    <col min="12295" max="12295" width="0" style="54" hidden="1" customWidth="1"/>
    <col min="12296" max="12296" width="23.25" style="54" customWidth="1"/>
    <col min="12297" max="12297" width="17.125" style="54" customWidth="1"/>
    <col min="12298" max="12298" width="8.125" style="54" customWidth="1"/>
    <col min="12299" max="12299" width="4" style="54" customWidth="1"/>
    <col min="12300" max="12300" width="0" style="54" hidden="1" customWidth="1"/>
    <col min="12301" max="12301" width="8.25" style="54" customWidth="1"/>
    <col min="12302" max="12302" width="0" style="54" hidden="1" customWidth="1"/>
    <col min="12303" max="12303" width="97.75" style="54" customWidth="1"/>
    <col min="12304" max="12304" width="14.125" style="54" customWidth="1"/>
    <col min="12305" max="12305" width="16" style="54" customWidth="1"/>
    <col min="12306" max="12308" width="10.125" style="54" customWidth="1"/>
    <col min="12309" max="12309" width="5.125" style="54" customWidth="1"/>
    <col min="12310" max="12544" width="9" style="54"/>
    <col min="12545" max="12545" width="4.125" style="54" customWidth="1"/>
    <col min="12546" max="12546" width="22.5" style="54" customWidth="1"/>
    <col min="12547" max="12547" width="26.625" style="54" customWidth="1"/>
    <col min="12548" max="12548" width="17.125" style="54" customWidth="1"/>
    <col min="12549" max="12549" width="8.125" style="54" customWidth="1"/>
    <col min="12550" max="12550" width="4" style="54" customWidth="1"/>
    <col min="12551" max="12551" width="0" style="54" hidden="1" customWidth="1"/>
    <col min="12552" max="12552" width="23.25" style="54" customWidth="1"/>
    <col min="12553" max="12553" width="17.125" style="54" customWidth="1"/>
    <col min="12554" max="12554" width="8.125" style="54" customWidth="1"/>
    <col min="12555" max="12555" width="4" style="54" customWidth="1"/>
    <col min="12556" max="12556" width="0" style="54" hidden="1" customWidth="1"/>
    <col min="12557" max="12557" width="8.25" style="54" customWidth="1"/>
    <col min="12558" max="12558" width="0" style="54" hidden="1" customWidth="1"/>
    <col min="12559" max="12559" width="97.75" style="54" customWidth="1"/>
    <col min="12560" max="12560" width="14.125" style="54" customWidth="1"/>
    <col min="12561" max="12561" width="16" style="54" customWidth="1"/>
    <col min="12562" max="12564" width="10.125" style="54" customWidth="1"/>
    <col min="12565" max="12565" width="5.125" style="54" customWidth="1"/>
    <col min="12566" max="12800" width="9" style="54"/>
    <col min="12801" max="12801" width="4.125" style="54" customWidth="1"/>
    <col min="12802" max="12802" width="22.5" style="54" customWidth="1"/>
    <col min="12803" max="12803" width="26.625" style="54" customWidth="1"/>
    <col min="12804" max="12804" width="17.125" style="54" customWidth="1"/>
    <col min="12805" max="12805" width="8.125" style="54" customWidth="1"/>
    <col min="12806" max="12806" width="4" style="54" customWidth="1"/>
    <col min="12807" max="12807" width="0" style="54" hidden="1" customWidth="1"/>
    <col min="12808" max="12808" width="23.25" style="54" customWidth="1"/>
    <col min="12809" max="12809" width="17.125" style="54" customWidth="1"/>
    <col min="12810" max="12810" width="8.125" style="54" customWidth="1"/>
    <col min="12811" max="12811" width="4" style="54" customWidth="1"/>
    <col min="12812" max="12812" width="0" style="54" hidden="1" customWidth="1"/>
    <col min="12813" max="12813" width="8.25" style="54" customWidth="1"/>
    <col min="12814" max="12814" width="0" style="54" hidden="1" customWidth="1"/>
    <col min="12815" max="12815" width="97.75" style="54" customWidth="1"/>
    <col min="12816" max="12816" width="14.125" style="54" customWidth="1"/>
    <col min="12817" max="12817" width="16" style="54" customWidth="1"/>
    <col min="12818" max="12820" width="10.125" style="54" customWidth="1"/>
    <col min="12821" max="12821" width="5.125" style="54" customWidth="1"/>
    <col min="12822" max="13056" width="9" style="54"/>
    <col min="13057" max="13057" width="4.125" style="54" customWidth="1"/>
    <col min="13058" max="13058" width="22.5" style="54" customWidth="1"/>
    <col min="13059" max="13059" width="26.625" style="54" customWidth="1"/>
    <col min="13060" max="13060" width="17.125" style="54" customWidth="1"/>
    <col min="13061" max="13061" width="8.125" style="54" customWidth="1"/>
    <col min="13062" max="13062" width="4" style="54" customWidth="1"/>
    <col min="13063" max="13063" width="0" style="54" hidden="1" customWidth="1"/>
    <col min="13064" max="13064" width="23.25" style="54" customWidth="1"/>
    <col min="13065" max="13065" width="17.125" style="54" customWidth="1"/>
    <col min="13066" max="13066" width="8.125" style="54" customWidth="1"/>
    <col min="13067" max="13067" width="4" style="54" customWidth="1"/>
    <col min="13068" max="13068" width="0" style="54" hidden="1" customWidth="1"/>
    <col min="13069" max="13069" width="8.25" style="54" customWidth="1"/>
    <col min="13070" max="13070" width="0" style="54" hidden="1" customWidth="1"/>
    <col min="13071" max="13071" width="97.75" style="54" customWidth="1"/>
    <col min="13072" max="13072" width="14.125" style="54" customWidth="1"/>
    <col min="13073" max="13073" width="16" style="54" customWidth="1"/>
    <col min="13074" max="13076" width="10.125" style="54" customWidth="1"/>
    <col min="13077" max="13077" width="5.125" style="54" customWidth="1"/>
    <col min="13078" max="13312" width="9" style="54"/>
    <col min="13313" max="13313" width="4.125" style="54" customWidth="1"/>
    <col min="13314" max="13314" width="22.5" style="54" customWidth="1"/>
    <col min="13315" max="13315" width="26.625" style="54" customWidth="1"/>
    <col min="13316" max="13316" width="17.125" style="54" customWidth="1"/>
    <col min="13317" max="13317" width="8.125" style="54" customWidth="1"/>
    <col min="13318" max="13318" width="4" style="54" customWidth="1"/>
    <col min="13319" max="13319" width="0" style="54" hidden="1" customWidth="1"/>
    <col min="13320" max="13320" width="23.25" style="54" customWidth="1"/>
    <col min="13321" max="13321" width="17.125" style="54" customWidth="1"/>
    <col min="13322" max="13322" width="8.125" style="54" customWidth="1"/>
    <col min="13323" max="13323" width="4" style="54" customWidth="1"/>
    <col min="13324" max="13324" width="0" style="54" hidden="1" customWidth="1"/>
    <col min="13325" max="13325" width="8.25" style="54" customWidth="1"/>
    <col min="13326" max="13326" width="0" style="54" hidden="1" customWidth="1"/>
    <col min="13327" max="13327" width="97.75" style="54" customWidth="1"/>
    <col min="13328" max="13328" width="14.125" style="54" customWidth="1"/>
    <col min="13329" max="13329" width="16" style="54" customWidth="1"/>
    <col min="13330" max="13332" width="10.125" style="54" customWidth="1"/>
    <col min="13333" max="13333" width="5.125" style="54" customWidth="1"/>
    <col min="13334" max="13568" width="9" style="54"/>
    <col min="13569" max="13569" width="4.125" style="54" customWidth="1"/>
    <col min="13570" max="13570" width="22.5" style="54" customWidth="1"/>
    <col min="13571" max="13571" width="26.625" style="54" customWidth="1"/>
    <col min="13572" max="13572" width="17.125" style="54" customWidth="1"/>
    <col min="13573" max="13573" width="8.125" style="54" customWidth="1"/>
    <col min="13574" max="13574" width="4" style="54" customWidth="1"/>
    <col min="13575" max="13575" width="0" style="54" hidden="1" customWidth="1"/>
    <col min="13576" max="13576" width="23.25" style="54" customWidth="1"/>
    <col min="13577" max="13577" width="17.125" style="54" customWidth="1"/>
    <col min="13578" max="13578" width="8.125" style="54" customWidth="1"/>
    <col min="13579" max="13579" width="4" style="54" customWidth="1"/>
    <col min="13580" max="13580" width="0" style="54" hidden="1" customWidth="1"/>
    <col min="13581" max="13581" width="8.25" style="54" customWidth="1"/>
    <col min="13582" max="13582" width="0" style="54" hidden="1" customWidth="1"/>
    <col min="13583" max="13583" width="97.75" style="54" customWidth="1"/>
    <col min="13584" max="13584" width="14.125" style="54" customWidth="1"/>
    <col min="13585" max="13585" width="16" style="54" customWidth="1"/>
    <col min="13586" max="13588" width="10.125" style="54" customWidth="1"/>
    <col min="13589" max="13589" width="5.125" style="54" customWidth="1"/>
    <col min="13590" max="13824" width="9" style="54"/>
    <col min="13825" max="13825" width="4.125" style="54" customWidth="1"/>
    <col min="13826" max="13826" width="22.5" style="54" customWidth="1"/>
    <col min="13827" max="13827" width="26.625" style="54" customWidth="1"/>
    <col min="13828" max="13828" width="17.125" style="54" customWidth="1"/>
    <col min="13829" max="13829" width="8.125" style="54" customWidth="1"/>
    <col min="13830" max="13830" width="4" style="54" customWidth="1"/>
    <col min="13831" max="13831" width="0" style="54" hidden="1" customWidth="1"/>
    <col min="13832" max="13832" width="23.25" style="54" customWidth="1"/>
    <col min="13833" max="13833" width="17.125" style="54" customWidth="1"/>
    <col min="13834" max="13834" width="8.125" style="54" customWidth="1"/>
    <col min="13835" max="13835" width="4" style="54" customWidth="1"/>
    <col min="13836" max="13836" width="0" style="54" hidden="1" customWidth="1"/>
    <col min="13837" max="13837" width="8.25" style="54" customWidth="1"/>
    <col min="13838" max="13838" width="0" style="54" hidden="1" customWidth="1"/>
    <col min="13839" max="13839" width="97.75" style="54" customWidth="1"/>
    <col min="13840" max="13840" width="14.125" style="54" customWidth="1"/>
    <col min="13841" max="13841" width="16" style="54" customWidth="1"/>
    <col min="13842" max="13844" width="10.125" style="54" customWidth="1"/>
    <col min="13845" max="13845" width="5.125" style="54" customWidth="1"/>
    <col min="13846" max="14080" width="9" style="54"/>
    <col min="14081" max="14081" width="4.125" style="54" customWidth="1"/>
    <col min="14082" max="14082" width="22.5" style="54" customWidth="1"/>
    <col min="14083" max="14083" width="26.625" style="54" customWidth="1"/>
    <col min="14084" max="14084" width="17.125" style="54" customWidth="1"/>
    <col min="14085" max="14085" width="8.125" style="54" customWidth="1"/>
    <col min="14086" max="14086" width="4" style="54" customWidth="1"/>
    <col min="14087" max="14087" width="0" style="54" hidden="1" customWidth="1"/>
    <col min="14088" max="14088" width="23.25" style="54" customWidth="1"/>
    <col min="14089" max="14089" width="17.125" style="54" customWidth="1"/>
    <col min="14090" max="14090" width="8.125" style="54" customWidth="1"/>
    <col min="14091" max="14091" width="4" style="54" customWidth="1"/>
    <col min="14092" max="14092" width="0" style="54" hidden="1" customWidth="1"/>
    <col min="14093" max="14093" width="8.25" style="54" customWidth="1"/>
    <col min="14094" max="14094" width="0" style="54" hidden="1" customWidth="1"/>
    <col min="14095" max="14095" width="97.75" style="54" customWidth="1"/>
    <col min="14096" max="14096" width="14.125" style="54" customWidth="1"/>
    <col min="14097" max="14097" width="16" style="54" customWidth="1"/>
    <col min="14098" max="14100" width="10.125" style="54" customWidth="1"/>
    <col min="14101" max="14101" width="5.125" style="54" customWidth="1"/>
    <col min="14102" max="14336" width="9" style="54"/>
    <col min="14337" max="14337" width="4.125" style="54" customWidth="1"/>
    <col min="14338" max="14338" width="22.5" style="54" customWidth="1"/>
    <col min="14339" max="14339" width="26.625" style="54" customWidth="1"/>
    <col min="14340" max="14340" width="17.125" style="54" customWidth="1"/>
    <col min="14341" max="14341" width="8.125" style="54" customWidth="1"/>
    <col min="14342" max="14342" width="4" style="54" customWidth="1"/>
    <col min="14343" max="14343" width="0" style="54" hidden="1" customWidth="1"/>
    <col min="14344" max="14344" width="23.25" style="54" customWidth="1"/>
    <col min="14345" max="14345" width="17.125" style="54" customWidth="1"/>
    <col min="14346" max="14346" width="8.125" style="54" customWidth="1"/>
    <col min="14347" max="14347" width="4" style="54" customWidth="1"/>
    <col min="14348" max="14348" width="0" style="54" hidden="1" customWidth="1"/>
    <col min="14349" max="14349" width="8.25" style="54" customWidth="1"/>
    <col min="14350" max="14350" width="0" style="54" hidden="1" customWidth="1"/>
    <col min="14351" max="14351" width="97.75" style="54" customWidth="1"/>
    <col min="14352" max="14352" width="14.125" style="54" customWidth="1"/>
    <col min="14353" max="14353" width="16" style="54" customWidth="1"/>
    <col min="14354" max="14356" width="10.125" style="54" customWidth="1"/>
    <col min="14357" max="14357" width="5.125" style="54" customWidth="1"/>
    <col min="14358" max="14592" width="9" style="54"/>
    <col min="14593" max="14593" width="4.125" style="54" customWidth="1"/>
    <col min="14594" max="14594" width="22.5" style="54" customWidth="1"/>
    <col min="14595" max="14595" width="26.625" style="54" customWidth="1"/>
    <col min="14596" max="14596" width="17.125" style="54" customWidth="1"/>
    <col min="14597" max="14597" width="8.125" style="54" customWidth="1"/>
    <col min="14598" max="14598" width="4" style="54" customWidth="1"/>
    <col min="14599" max="14599" width="0" style="54" hidden="1" customWidth="1"/>
    <col min="14600" max="14600" width="23.25" style="54" customWidth="1"/>
    <col min="14601" max="14601" width="17.125" style="54" customWidth="1"/>
    <col min="14602" max="14602" width="8.125" style="54" customWidth="1"/>
    <col min="14603" max="14603" width="4" style="54" customWidth="1"/>
    <col min="14604" max="14604" width="0" style="54" hidden="1" customWidth="1"/>
    <col min="14605" max="14605" width="8.25" style="54" customWidth="1"/>
    <col min="14606" max="14606" width="0" style="54" hidden="1" customWidth="1"/>
    <col min="14607" max="14607" width="97.75" style="54" customWidth="1"/>
    <col min="14608" max="14608" width="14.125" style="54" customWidth="1"/>
    <col min="14609" max="14609" width="16" style="54" customWidth="1"/>
    <col min="14610" max="14612" width="10.125" style="54" customWidth="1"/>
    <col min="14613" max="14613" width="5.125" style="54" customWidth="1"/>
    <col min="14614" max="14848" width="9" style="54"/>
    <col min="14849" max="14849" width="4.125" style="54" customWidth="1"/>
    <col min="14850" max="14850" width="22.5" style="54" customWidth="1"/>
    <col min="14851" max="14851" width="26.625" style="54" customWidth="1"/>
    <col min="14852" max="14852" width="17.125" style="54" customWidth="1"/>
    <col min="14853" max="14853" width="8.125" style="54" customWidth="1"/>
    <col min="14854" max="14854" width="4" style="54" customWidth="1"/>
    <col min="14855" max="14855" width="0" style="54" hidden="1" customWidth="1"/>
    <col min="14856" max="14856" width="23.25" style="54" customWidth="1"/>
    <col min="14857" max="14857" width="17.125" style="54" customWidth="1"/>
    <col min="14858" max="14858" width="8.125" style="54" customWidth="1"/>
    <col min="14859" max="14859" width="4" style="54" customWidth="1"/>
    <col min="14860" max="14860" width="0" style="54" hidden="1" customWidth="1"/>
    <col min="14861" max="14861" width="8.25" style="54" customWidth="1"/>
    <col min="14862" max="14862" width="0" style="54" hidden="1" customWidth="1"/>
    <col min="14863" max="14863" width="97.75" style="54" customWidth="1"/>
    <col min="14864" max="14864" width="14.125" style="54" customWidth="1"/>
    <col min="14865" max="14865" width="16" style="54" customWidth="1"/>
    <col min="14866" max="14868" width="10.125" style="54" customWidth="1"/>
    <col min="14869" max="14869" width="5.125" style="54" customWidth="1"/>
    <col min="14870" max="15104" width="9" style="54"/>
    <col min="15105" max="15105" width="4.125" style="54" customWidth="1"/>
    <col min="15106" max="15106" width="22.5" style="54" customWidth="1"/>
    <col min="15107" max="15107" width="26.625" style="54" customWidth="1"/>
    <col min="15108" max="15108" width="17.125" style="54" customWidth="1"/>
    <col min="15109" max="15109" width="8.125" style="54" customWidth="1"/>
    <col min="15110" max="15110" width="4" style="54" customWidth="1"/>
    <col min="15111" max="15111" width="0" style="54" hidden="1" customWidth="1"/>
    <col min="15112" max="15112" width="23.25" style="54" customWidth="1"/>
    <col min="15113" max="15113" width="17.125" style="54" customWidth="1"/>
    <col min="15114" max="15114" width="8.125" style="54" customWidth="1"/>
    <col min="15115" max="15115" width="4" style="54" customWidth="1"/>
    <col min="15116" max="15116" width="0" style="54" hidden="1" customWidth="1"/>
    <col min="15117" max="15117" width="8.25" style="54" customWidth="1"/>
    <col min="15118" max="15118" width="0" style="54" hidden="1" customWidth="1"/>
    <col min="15119" max="15119" width="97.75" style="54" customWidth="1"/>
    <col min="15120" max="15120" width="14.125" style="54" customWidth="1"/>
    <col min="15121" max="15121" width="16" style="54" customWidth="1"/>
    <col min="15122" max="15124" width="10.125" style="54" customWidth="1"/>
    <col min="15125" max="15125" width="5.125" style="54" customWidth="1"/>
    <col min="15126" max="15360" width="9" style="54"/>
    <col min="15361" max="15361" width="4.125" style="54" customWidth="1"/>
    <col min="15362" max="15362" width="22.5" style="54" customWidth="1"/>
    <col min="15363" max="15363" width="26.625" style="54" customWidth="1"/>
    <col min="15364" max="15364" width="17.125" style="54" customWidth="1"/>
    <col min="15365" max="15365" width="8.125" style="54" customWidth="1"/>
    <col min="15366" max="15366" width="4" style="54" customWidth="1"/>
    <col min="15367" max="15367" width="0" style="54" hidden="1" customWidth="1"/>
    <col min="15368" max="15368" width="23.25" style="54" customWidth="1"/>
    <col min="15369" max="15369" width="17.125" style="54" customWidth="1"/>
    <col min="15370" max="15370" width="8.125" style="54" customWidth="1"/>
    <col min="15371" max="15371" width="4" style="54" customWidth="1"/>
    <col min="15372" max="15372" width="0" style="54" hidden="1" customWidth="1"/>
    <col min="15373" max="15373" width="8.25" style="54" customWidth="1"/>
    <col min="15374" max="15374" width="0" style="54" hidden="1" customWidth="1"/>
    <col min="15375" max="15375" width="97.75" style="54" customWidth="1"/>
    <col min="15376" max="15376" width="14.125" style="54" customWidth="1"/>
    <col min="15377" max="15377" width="16" style="54" customWidth="1"/>
    <col min="15378" max="15380" width="10.125" style="54" customWidth="1"/>
    <col min="15381" max="15381" width="5.125" style="54" customWidth="1"/>
    <col min="15382" max="15616" width="9" style="54"/>
    <col min="15617" max="15617" width="4.125" style="54" customWidth="1"/>
    <col min="15618" max="15618" width="22.5" style="54" customWidth="1"/>
    <col min="15619" max="15619" width="26.625" style="54" customWidth="1"/>
    <col min="15620" max="15620" width="17.125" style="54" customWidth="1"/>
    <col min="15621" max="15621" width="8.125" style="54" customWidth="1"/>
    <col min="15622" max="15622" width="4" style="54" customWidth="1"/>
    <col min="15623" max="15623" width="0" style="54" hidden="1" customWidth="1"/>
    <col min="15624" max="15624" width="23.25" style="54" customWidth="1"/>
    <col min="15625" max="15625" width="17.125" style="54" customWidth="1"/>
    <col min="15626" max="15626" width="8.125" style="54" customWidth="1"/>
    <col min="15627" max="15627" width="4" style="54" customWidth="1"/>
    <col min="15628" max="15628" width="0" style="54" hidden="1" customWidth="1"/>
    <col min="15629" max="15629" width="8.25" style="54" customWidth="1"/>
    <col min="15630" max="15630" width="0" style="54" hidden="1" customWidth="1"/>
    <col min="15631" max="15631" width="97.75" style="54" customWidth="1"/>
    <col min="15632" max="15632" width="14.125" style="54" customWidth="1"/>
    <col min="15633" max="15633" width="16" style="54" customWidth="1"/>
    <col min="15634" max="15636" width="10.125" style="54" customWidth="1"/>
    <col min="15637" max="15637" width="5.125" style="54" customWidth="1"/>
    <col min="15638" max="15872" width="9" style="54"/>
    <col min="15873" max="15873" width="4.125" style="54" customWidth="1"/>
    <col min="15874" max="15874" width="22.5" style="54" customWidth="1"/>
    <col min="15875" max="15875" width="26.625" style="54" customWidth="1"/>
    <col min="15876" max="15876" width="17.125" style="54" customWidth="1"/>
    <col min="15877" max="15877" width="8.125" style="54" customWidth="1"/>
    <col min="15878" max="15878" width="4" style="54" customWidth="1"/>
    <col min="15879" max="15879" width="0" style="54" hidden="1" customWidth="1"/>
    <col min="15880" max="15880" width="23.25" style="54" customWidth="1"/>
    <col min="15881" max="15881" width="17.125" style="54" customWidth="1"/>
    <col min="15882" max="15882" width="8.125" style="54" customWidth="1"/>
    <col min="15883" max="15883" width="4" style="54" customWidth="1"/>
    <col min="15884" max="15884" width="0" style="54" hidden="1" customWidth="1"/>
    <col min="15885" max="15885" width="8.25" style="54" customWidth="1"/>
    <col min="15886" max="15886" width="0" style="54" hidden="1" customWidth="1"/>
    <col min="15887" max="15887" width="97.75" style="54" customWidth="1"/>
    <col min="15888" max="15888" width="14.125" style="54" customWidth="1"/>
    <col min="15889" max="15889" width="16" style="54" customWidth="1"/>
    <col min="15890" max="15892" width="10.125" style="54" customWidth="1"/>
    <col min="15893" max="15893" width="5.125" style="54" customWidth="1"/>
    <col min="15894" max="16128" width="9" style="54"/>
    <col min="16129" max="16129" width="4.125" style="54" customWidth="1"/>
    <col min="16130" max="16130" width="22.5" style="54" customWidth="1"/>
    <col min="16131" max="16131" width="26.625" style="54" customWidth="1"/>
    <col min="16132" max="16132" width="17.125" style="54" customWidth="1"/>
    <col min="16133" max="16133" width="8.125" style="54" customWidth="1"/>
    <col min="16134" max="16134" width="4" style="54" customWidth="1"/>
    <col min="16135" max="16135" width="0" style="54" hidden="1" customWidth="1"/>
    <col min="16136" max="16136" width="23.25" style="54" customWidth="1"/>
    <col min="16137" max="16137" width="17.125" style="54" customWidth="1"/>
    <col min="16138" max="16138" width="8.125" style="54" customWidth="1"/>
    <col min="16139" max="16139" width="4" style="54" customWidth="1"/>
    <col min="16140" max="16140" width="0" style="54" hidden="1" customWidth="1"/>
    <col min="16141" max="16141" width="8.25" style="54" customWidth="1"/>
    <col min="16142" max="16142" width="0" style="54" hidden="1" customWidth="1"/>
    <col min="16143" max="16143" width="97.75" style="54" customWidth="1"/>
    <col min="16144" max="16144" width="14.125" style="54" customWidth="1"/>
    <col min="16145" max="16145" width="16" style="54" customWidth="1"/>
    <col min="16146" max="16148" width="10.125" style="54" customWidth="1"/>
    <col min="16149" max="16149" width="5.125" style="54" customWidth="1"/>
    <col min="16150" max="16384" width="9" style="54"/>
  </cols>
  <sheetData>
    <row r="1" spans="1:21" ht="36.75" customHeight="1" x14ac:dyDescent="0.4">
      <c r="A1" s="52" t="s">
        <v>0</v>
      </c>
      <c r="B1" s="52"/>
      <c r="C1" s="53"/>
      <c r="D1" s="54"/>
      <c r="E1" s="53"/>
      <c r="F1" s="53"/>
      <c r="G1" s="53"/>
      <c r="H1" s="213"/>
      <c r="I1" s="213"/>
      <c r="J1" s="214"/>
      <c r="K1" s="214"/>
      <c r="L1" s="214"/>
      <c r="M1" s="214"/>
      <c r="N1" s="214"/>
      <c r="O1" s="214"/>
      <c r="P1" s="53"/>
      <c r="Q1" s="53"/>
      <c r="R1" s="54"/>
      <c r="S1" s="54"/>
      <c r="T1" s="54"/>
      <c r="U1" s="54"/>
    </row>
    <row r="2" spans="1:21" ht="36.75" customHeight="1" x14ac:dyDescent="0.4">
      <c r="A2" s="213" t="s">
        <v>161</v>
      </c>
      <c r="B2" s="213"/>
      <c r="C2" s="214"/>
      <c r="D2" s="214"/>
      <c r="E2" s="214"/>
      <c r="F2" s="214"/>
      <c r="G2" s="214"/>
      <c r="H2" s="214"/>
      <c r="I2" s="214"/>
      <c r="J2" s="214"/>
      <c r="K2" s="214"/>
      <c r="L2" s="214"/>
      <c r="M2" s="214"/>
      <c r="N2" s="214"/>
      <c r="O2" s="214"/>
      <c r="P2" s="214"/>
      <c r="Q2" s="214"/>
      <c r="R2" s="214"/>
      <c r="S2" s="214"/>
      <c r="T2" s="214"/>
      <c r="U2" s="54"/>
    </row>
    <row r="3" spans="1:21" ht="18.75" customHeight="1" x14ac:dyDescent="0.4">
      <c r="A3" s="55"/>
      <c r="B3" s="55"/>
      <c r="C3" s="53"/>
      <c r="D3" s="54"/>
      <c r="E3" s="56"/>
      <c r="F3" s="53"/>
      <c r="G3" s="53"/>
      <c r="H3" s="53"/>
      <c r="I3" s="54"/>
      <c r="J3" s="53"/>
      <c r="K3" s="56"/>
      <c r="L3" s="56"/>
      <c r="M3" s="56"/>
      <c r="N3" s="56"/>
      <c r="O3" s="53"/>
      <c r="P3" s="57"/>
      <c r="Q3" s="215" t="s">
        <v>162</v>
      </c>
      <c r="R3" s="216"/>
      <c r="S3" s="216"/>
      <c r="T3" s="217"/>
      <c r="U3" s="54"/>
    </row>
    <row r="4" spans="1:21" ht="15.75" customHeight="1" x14ac:dyDescent="0.4">
      <c r="A4" s="55"/>
      <c r="B4" s="55"/>
      <c r="C4" s="53"/>
      <c r="D4" s="54"/>
      <c r="E4" s="56"/>
      <c r="F4" s="53"/>
      <c r="G4" s="53"/>
      <c r="H4" s="53"/>
      <c r="I4" s="54"/>
      <c r="J4" s="53"/>
      <c r="K4" s="56"/>
      <c r="L4" s="56"/>
      <c r="M4" s="56"/>
      <c r="N4" s="58"/>
      <c r="O4" s="53"/>
      <c r="P4" s="59"/>
      <c r="Q4" s="60"/>
      <c r="R4" s="61" t="s">
        <v>163</v>
      </c>
      <c r="S4" s="61" t="s">
        <v>6</v>
      </c>
      <c r="T4" s="61" t="s">
        <v>164</v>
      </c>
      <c r="U4" s="54"/>
    </row>
    <row r="5" spans="1:21" ht="22.5" customHeight="1" x14ac:dyDescent="0.4">
      <c r="A5" s="55"/>
      <c r="B5" s="55"/>
      <c r="C5" s="53"/>
      <c r="D5" s="54"/>
      <c r="E5" s="56"/>
      <c r="F5" s="53"/>
      <c r="G5" s="53"/>
      <c r="H5" s="53"/>
      <c r="I5" s="54"/>
      <c r="J5" s="53"/>
      <c r="K5" s="56"/>
      <c r="L5" s="56"/>
      <c r="M5" s="56"/>
      <c r="N5" s="58"/>
      <c r="O5" s="53"/>
      <c r="P5" s="62"/>
      <c r="Q5" s="63" t="s">
        <v>165</v>
      </c>
      <c r="R5" s="61"/>
      <c r="S5" s="61"/>
      <c r="T5" s="61"/>
      <c r="U5" s="54"/>
    </row>
    <row r="6" spans="1:21" ht="22.5" customHeight="1" x14ac:dyDescent="0.15">
      <c r="A6" s="55"/>
      <c r="B6" s="55"/>
      <c r="C6" s="53"/>
      <c r="D6" s="64"/>
      <c r="E6" s="56"/>
      <c r="F6" s="53"/>
      <c r="G6" s="53"/>
      <c r="H6" s="53"/>
      <c r="I6" s="64"/>
      <c r="J6" s="53"/>
      <c r="K6" s="56"/>
      <c r="L6" s="56"/>
      <c r="M6" s="56"/>
      <c r="N6" s="58"/>
      <c r="O6" s="53"/>
      <c r="P6" s="62"/>
      <c r="Q6" s="63" t="s">
        <v>166</v>
      </c>
      <c r="R6" s="61"/>
      <c r="S6" s="61"/>
      <c r="T6" s="61"/>
      <c r="U6" s="54"/>
    </row>
    <row r="7" spans="1:21" ht="22.5" customHeight="1" x14ac:dyDescent="0.15">
      <c r="A7" s="55"/>
      <c r="B7" s="55"/>
      <c r="C7" s="53"/>
      <c r="D7" s="65"/>
      <c r="E7" s="56"/>
      <c r="F7" s="53"/>
      <c r="G7" s="53"/>
      <c r="I7" s="65"/>
      <c r="J7" s="53"/>
      <c r="K7" s="56"/>
      <c r="L7" s="56"/>
      <c r="M7" s="56"/>
      <c r="N7" s="67"/>
      <c r="O7" s="53"/>
      <c r="P7" s="62"/>
      <c r="Q7" s="63" t="s">
        <v>167</v>
      </c>
      <c r="R7" s="61"/>
      <c r="S7" s="61"/>
      <c r="T7" s="61"/>
      <c r="U7" s="68"/>
    </row>
    <row r="8" spans="1:21" ht="27.75" customHeight="1" thickBot="1" x14ac:dyDescent="0.3">
      <c r="A8" s="218" t="s">
        <v>364</v>
      </c>
      <c r="B8" s="219"/>
      <c r="C8" s="219"/>
      <c r="D8" s="219"/>
      <c r="E8" s="219"/>
      <c r="F8" s="219"/>
      <c r="G8" s="53"/>
      <c r="H8" s="53"/>
      <c r="I8" s="69"/>
      <c r="J8" s="53"/>
      <c r="K8" s="56"/>
      <c r="L8" s="56"/>
      <c r="M8" s="56"/>
      <c r="N8" s="67"/>
      <c r="O8" s="53"/>
      <c r="P8" s="70"/>
      <c r="Q8" s="69"/>
      <c r="R8" s="70"/>
      <c r="S8" s="70"/>
      <c r="T8" s="71"/>
      <c r="U8" s="68"/>
    </row>
    <row r="9" spans="1:21" customFormat="1" ht="42" customHeight="1" thickBot="1" x14ac:dyDescent="0.45">
      <c r="A9" s="72"/>
      <c r="B9" s="73" t="s">
        <v>169</v>
      </c>
      <c r="C9" s="74" t="s">
        <v>170</v>
      </c>
      <c r="D9" s="75" t="s">
        <v>171</v>
      </c>
      <c r="E9" s="76" t="s">
        <v>172</v>
      </c>
      <c r="F9" s="76" t="s">
        <v>173</v>
      </c>
      <c r="G9" s="74" t="s">
        <v>174</v>
      </c>
      <c r="H9" s="73" t="s">
        <v>170</v>
      </c>
      <c r="I9" s="75" t="s">
        <v>171</v>
      </c>
      <c r="J9" s="76" t="s">
        <v>175</v>
      </c>
      <c r="K9" s="76" t="s">
        <v>173</v>
      </c>
      <c r="L9" s="76" t="s">
        <v>174</v>
      </c>
      <c r="M9" s="76" t="s">
        <v>176</v>
      </c>
      <c r="N9" s="77" t="s">
        <v>177</v>
      </c>
      <c r="O9" s="78" t="s">
        <v>178</v>
      </c>
      <c r="P9" s="76" t="s">
        <v>179</v>
      </c>
      <c r="Q9" s="79" t="s">
        <v>171</v>
      </c>
      <c r="R9" s="76" t="s">
        <v>180</v>
      </c>
      <c r="S9" s="74" t="s">
        <v>181</v>
      </c>
      <c r="T9" s="77" t="s">
        <v>182</v>
      </c>
      <c r="U9" s="80"/>
    </row>
    <row r="10" spans="1:21" ht="18.75" customHeight="1" x14ac:dyDescent="0.4">
      <c r="A10" s="220" t="s">
        <v>183</v>
      </c>
      <c r="B10" s="81" t="s">
        <v>13</v>
      </c>
      <c r="C10" s="82" t="s">
        <v>184</v>
      </c>
      <c r="D10" s="83" t="s">
        <v>185</v>
      </c>
      <c r="E10" s="84">
        <v>0.5</v>
      </c>
      <c r="F10" s="85" t="s">
        <v>186</v>
      </c>
      <c r="G10" s="86"/>
      <c r="H10" s="87" t="s">
        <v>184</v>
      </c>
      <c r="I10" s="83" t="s">
        <v>185</v>
      </c>
      <c r="J10" s="85">
        <f>ROUNDUP(E10*0.75,2)</f>
        <v>0.38</v>
      </c>
      <c r="K10" s="85" t="s">
        <v>186</v>
      </c>
      <c r="L10" s="85"/>
      <c r="M10" s="85">
        <f>ROUNDUP((R5*E10)+(R6*J10)+(R7*(E10*2)),2)</f>
        <v>0</v>
      </c>
      <c r="N10" s="88">
        <f>M10</f>
        <v>0</v>
      </c>
      <c r="O10" s="81"/>
      <c r="P10" s="89" t="s">
        <v>22</v>
      </c>
      <c r="Q10" s="83"/>
      <c r="R10" s="90">
        <v>110</v>
      </c>
      <c r="S10" s="91">
        <f>ROUNDUP(R10*0.75,2)</f>
        <v>82.5</v>
      </c>
      <c r="T10" s="92">
        <f>ROUNDUP((R5*R10)+(R6*S10)+(R7*(R10*2)),2)</f>
        <v>0</v>
      </c>
    </row>
    <row r="11" spans="1:21" ht="18.75" customHeight="1" x14ac:dyDescent="0.4">
      <c r="A11" s="221"/>
      <c r="B11" s="94"/>
      <c r="C11" s="95"/>
      <c r="D11" s="96"/>
      <c r="E11" s="97"/>
      <c r="F11" s="98"/>
      <c r="G11" s="99"/>
      <c r="H11" s="100"/>
      <c r="I11" s="96"/>
      <c r="J11" s="98"/>
      <c r="K11" s="98"/>
      <c r="L11" s="98"/>
      <c r="M11" s="98"/>
      <c r="N11" s="101"/>
      <c r="O11" s="94"/>
      <c r="P11" s="102"/>
      <c r="Q11" s="96"/>
      <c r="R11" s="103"/>
      <c r="S11" s="97"/>
      <c r="T11" s="104"/>
    </row>
    <row r="12" spans="1:21" ht="18.75" customHeight="1" x14ac:dyDescent="0.4">
      <c r="A12" s="221"/>
      <c r="B12" s="105" t="s">
        <v>139</v>
      </c>
      <c r="C12" s="106" t="s">
        <v>188</v>
      </c>
      <c r="D12" s="107"/>
      <c r="E12" s="108">
        <v>30</v>
      </c>
      <c r="F12" s="109" t="s">
        <v>189</v>
      </c>
      <c r="G12" s="110" t="s">
        <v>190</v>
      </c>
      <c r="H12" s="111" t="s">
        <v>188</v>
      </c>
      <c r="I12" s="107"/>
      <c r="J12" s="109">
        <f t="shared" ref="J12:J18" si="0">ROUNDUP(E12*0.75,2)</f>
        <v>22.5</v>
      </c>
      <c r="K12" s="109" t="s">
        <v>189</v>
      </c>
      <c r="L12" s="109" t="s">
        <v>190</v>
      </c>
      <c r="M12" s="109">
        <f>ROUNDUP((R5*E12)+(R6*J12)+(R7*(E12*2)),2)</f>
        <v>0</v>
      </c>
      <c r="N12" s="112">
        <f>M12</f>
        <v>0</v>
      </c>
      <c r="O12" s="133" t="s">
        <v>365</v>
      </c>
      <c r="P12" s="113" t="s">
        <v>192</v>
      </c>
      <c r="Q12" s="107"/>
      <c r="R12" s="114">
        <v>2</v>
      </c>
      <c r="S12" s="108">
        <f>ROUNDUP(R12*0.75,2)</f>
        <v>1.5</v>
      </c>
      <c r="T12" s="115">
        <f>ROUNDUP((R5*R12)+(R6*S12)+(R7*(R12*2)),2)</f>
        <v>0</v>
      </c>
    </row>
    <row r="13" spans="1:21" ht="18.75" customHeight="1" x14ac:dyDescent="0.4">
      <c r="A13" s="221"/>
      <c r="B13" s="105"/>
      <c r="C13" s="106" t="s">
        <v>194</v>
      </c>
      <c r="D13" s="107"/>
      <c r="E13" s="108">
        <v>30</v>
      </c>
      <c r="F13" s="109" t="s">
        <v>189</v>
      </c>
      <c r="G13" s="110"/>
      <c r="H13" s="111" t="s">
        <v>194</v>
      </c>
      <c r="I13" s="107"/>
      <c r="J13" s="109">
        <f t="shared" si="0"/>
        <v>22.5</v>
      </c>
      <c r="K13" s="109" t="s">
        <v>189</v>
      </c>
      <c r="L13" s="109"/>
      <c r="M13" s="109">
        <f>ROUNDUP((R5*E13)+(R6*J13)+(R7*(E13*2)),2)</f>
        <v>0</v>
      </c>
      <c r="N13" s="112">
        <f>ROUND(M13+(M13*6/100),2)</f>
        <v>0</v>
      </c>
      <c r="O13" s="105" t="s">
        <v>195</v>
      </c>
      <c r="P13" s="113" t="s">
        <v>21</v>
      </c>
      <c r="Q13" s="107"/>
      <c r="R13" s="114">
        <v>60</v>
      </c>
      <c r="S13" s="108">
        <f>ROUNDUP(R13*0.75,2)</f>
        <v>45</v>
      </c>
      <c r="T13" s="115">
        <f>ROUNDUP((R5*R13)+(R6*S13)+(R7*(R13*2)),2)</f>
        <v>0</v>
      </c>
    </row>
    <row r="14" spans="1:21" ht="18.75" customHeight="1" x14ac:dyDescent="0.4">
      <c r="A14" s="221"/>
      <c r="B14" s="105"/>
      <c r="C14" s="106" t="s">
        <v>366</v>
      </c>
      <c r="D14" s="107"/>
      <c r="E14" s="108">
        <v>20</v>
      </c>
      <c r="F14" s="109" t="s">
        <v>189</v>
      </c>
      <c r="G14" s="110"/>
      <c r="H14" s="111" t="s">
        <v>366</v>
      </c>
      <c r="I14" s="107"/>
      <c r="J14" s="109">
        <f t="shared" si="0"/>
        <v>15</v>
      </c>
      <c r="K14" s="109" t="s">
        <v>189</v>
      </c>
      <c r="L14" s="109"/>
      <c r="M14" s="109">
        <f>ROUNDUP((R5*E14)+(R6*J14)+(R7*(E14*2)),2)</f>
        <v>0</v>
      </c>
      <c r="N14" s="112">
        <f>ROUND(M14+(M14*15/100),2)</f>
        <v>0</v>
      </c>
      <c r="O14" s="105" t="s">
        <v>197</v>
      </c>
      <c r="P14" s="113"/>
      <c r="Q14" s="107"/>
      <c r="R14" s="114"/>
      <c r="S14" s="108"/>
      <c r="T14" s="115"/>
    </row>
    <row r="15" spans="1:21" ht="18.75" customHeight="1" x14ac:dyDescent="0.4">
      <c r="A15" s="221"/>
      <c r="B15" s="105"/>
      <c r="C15" s="106" t="s">
        <v>367</v>
      </c>
      <c r="D15" s="107"/>
      <c r="E15" s="108">
        <v>10</v>
      </c>
      <c r="F15" s="109" t="s">
        <v>189</v>
      </c>
      <c r="G15" s="110"/>
      <c r="H15" s="111" t="s">
        <v>367</v>
      </c>
      <c r="I15" s="107"/>
      <c r="J15" s="109">
        <f t="shared" si="0"/>
        <v>7.5</v>
      </c>
      <c r="K15" s="109" t="s">
        <v>189</v>
      </c>
      <c r="L15" s="109"/>
      <c r="M15" s="109">
        <f>ROUNDUP((R5*E15)+(R6*J15)+(R7*(E15*2)),2)</f>
        <v>0</v>
      </c>
      <c r="N15" s="112">
        <f>ROUND(M15+(M15*10/100),2)</f>
        <v>0</v>
      </c>
      <c r="O15" s="105" t="s">
        <v>368</v>
      </c>
      <c r="P15" s="113"/>
      <c r="Q15" s="107"/>
      <c r="R15" s="114"/>
      <c r="S15" s="108"/>
      <c r="T15" s="115"/>
    </row>
    <row r="16" spans="1:21" ht="18.75" customHeight="1" x14ac:dyDescent="0.4">
      <c r="A16" s="221"/>
      <c r="B16" s="105"/>
      <c r="C16" s="106" t="s">
        <v>268</v>
      </c>
      <c r="D16" s="107"/>
      <c r="E16" s="108">
        <v>10</v>
      </c>
      <c r="F16" s="109" t="s">
        <v>189</v>
      </c>
      <c r="G16" s="110"/>
      <c r="H16" s="111" t="s">
        <v>268</v>
      </c>
      <c r="I16" s="107"/>
      <c r="J16" s="109">
        <f t="shared" si="0"/>
        <v>7.5</v>
      </c>
      <c r="K16" s="109" t="s">
        <v>189</v>
      </c>
      <c r="L16" s="109"/>
      <c r="M16" s="109">
        <f>ROUNDUP((R5*E16)+(R6*J16)+(R7*(E16*2)),2)</f>
        <v>0</v>
      </c>
      <c r="N16" s="112">
        <f>ROUND(M16+(M16*10/100),2)</f>
        <v>0</v>
      </c>
      <c r="O16" s="105" t="s">
        <v>202</v>
      </c>
      <c r="P16" s="113"/>
      <c r="Q16" s="107"/>
      <c r="R16" s="114"/>
      <c r="S16" s="108"/>
      <c r="T16" s="115"/>
    </row>
    <row r="17" spans="1:20" ht="18.75" customHeight="1" x14ac:dyDescent="0.4">
      <c r="A17" s="221"/>
      <c r="B17" s="105"/>
      <c r="C17" s="106" t="s">
        <v>203</v>
      </c>
      <c r="D17" s="107" t="s">
        <v>66</v>
      </c>
      <c r="E17" s="108">
        <v>9</v>
      </c>
      <c r="F17" s="109" t="s">
        <v>189</v>
      </c>
      <c r="G17" s="110"/>
      <c r="H17" s="111" t="s">
        <v>203</v>
      </c>
      <c r="I17" s="107" t="s">
        <v>66</v>
      </c>
      <c r="J17" s="109">
        <f t="shared" si="0"/>
        <v>6.75</v>
      </c>
      <c r="K17" s="109" t="s">
        <v>189</v>
      </c>
      <c r="L17" s="109"/>
      <c r="M17" s="109">
        <f>ROUNDUP((R5*E17)+(R6*J17)+(R7*(E17*2)),2)</f>
        <v>0</v>
      </c>
      <c r="N17" s="112">
        <f>M17</f>
        <v>0</v>
      </c>
      <c r="O17" s="105"/>
      <c r="P17" s="113"/>
      <c r="Q17" s="107"/>
      <c r="R17" s="114"/>
      <c r="S17" s="108"/>
      <c r="T17" s="115"/>
    </row>
    <row r="18" spans="1:20" ht="18.75" customHeight="1" x14ac:dyDescent="0.4">
      <c r="A18" s="221"/>
      <c r="B18" s="105"/>
      <c r="C18" s="106" t="s">
        <v>20</v>
      </c>
      <c r="D18" s="107" t="s">
        <v>369</v>
      </c>
      <c r="E18" s="108">
        <v>40</v>
      </c>
      <c r="F18" s="109" t="s">
        <v>205</v>
      </c>
      <c r="G18" s="110"/>
      <c r="H18" s="111" t="s">
        <v>20</v>
      </c>
      <c r="I18" s="107" t="s">
        <v>369</v>
      </c>
      <c r="J18" s="109">
        <f t="shared" si="0"/>
        <v>30</v>
      </c>
      <c r="K18" s="109" t="s">
        <v>205</v>
      </c>
      <c r="L18" s="109"/>
      <c r="M18" s="109">
        <f>ROUNDUP((R5*E18)+(R6*J18)+(R7*(E18*2)),2)</f>
        <v>0</v>
      </c>
      <c r="N18" s="112">
        <f>M18</f>
        <v>0</v>
      </c>
      <c r="O18" s="105"/>
      <c r="P18" s="113"/>
      <c r="Q18" s="107"/>
      <c r="R18" s="114"/>
      <c r="S18" s="108"/>
      <c r="T18" s="115"/>
    </row>
    <row r="19" spans="1:20" ht="18.75" customHeight="1" x14ac:dyDescent="0.4">
      <c r="A19" s="221"/>
      <c r="B19" s="94"/>
      <c r="C19" s="95"/>
      <c r="D19" s="96"/>
      <c r="E19" s="97"/>
      <c r="F19" s="98"/>
      <c r="G19" s="99"/>
      <c r="H19" s="100"/>
      <c r="I19" s="96"/>
      <c r="J19" s="98"/>
      <c r="K19" s="98"/>
      <c r="L19" s="98"/>
      <c r="M19" s="98"/>
      <c r="N19" s="101"/>
      <c r="O19" s="94"/>
      <c r="P19" s="102"/>
      <c r="Q19" s="96"/>
      <c r="R19" s="103"/>
      <c r="S19" s="97"/>
      <c r="T19" s="104"/>
    </row>
    <row r="20" spans="1:20" ht="18.75" customHeight="1" x14ac:dyDescent="0.4">
      <c r="A20" s="221"/>
      <c r="B20" s="105" t="s">
        <v>141</v>
      </c>
      <c r="C20" s="106" t="s">
        <v>274</v>
      </c>
      <c r="D20" s="107"/>
      <c r="E20" s="108">
        <v>30</v>
      </c>
      <c r="F20" s="109" t="s">
        <v>189</v>
      </c>
      <c r="G20" s="110"/>
      <c r="H20" s="111" t="s">
        <v>274</v>
      </c>
      <c r="I20" s="107"/>
      <c r="J20" s="109">
        <f>ROUNDUP(E20*0.75,2)</f>
        <v>22.5</v>
      </c>
      <c r="K20" s="109" t="s">
        <v>189</v>
      </c>
      <c r="L20" s="109"/>
      <c r="M20" s="109">
        <f>ROUNDUP((R5*E20)+(R6*J20)+(R7*(E20*2)),2)</f>
        <v>0</v>
      </c>
      <c r="N20" s="112">
        <f>ROUND(M20+(M20*6/100),2)</f>
        <v>0</v>
      </c>
      <c r="O20" s="105" t="s">
        <v>370</v>
      </c>
      <c r="P20" s="113" t="s">
        <v>209</v>
      </c>
      <c r="Q20" s="107"/>
      <c r="R20" s="114">
        <v>1</v>
      </c>
      <c r="S20" s="108">
        <f>ROUNDUP(R20*0.75,2)</f>
        <v>0.75</v>
      </c>
      <c r="T20" s="115">
        <f>ROUNDUP((R5*R20)+(R6*S20)+(R7*(R20*2)),2)</f>
        <v>0</v>
      </c>
    </row>
    <row r="21" spans="1:20" ht="18.75" customHeight="1" x14ac:dyDescent="0.4">
      <c r="A21" s="221"/>
      <c r="B21" s="105"/>
      <c r="C21" s="106" t="s">
        <v>270</v>
      </c>
      <c r="D21" s="107" t="s">
        <v>271</v>
      </c>
      <c r="E21" s="135">
        <v>0.5</v>
      </c>
      <c r="F21" s="109" t="s">
        <v>272</v>
      </c>
      <c r="G21" s="110"/>
      <c r="H21" s="111" t="s">
        <v>270</v>
      </c>
      <c r="I21" s="107" t="s">
        <v>271</v>
      </c>
      <c r="J21" s="109">
        <f>ROUNDUP(E21*0.75,2)</f>
        <v>0.38</v>
      </c>
      <c r="K21" s="109" t="s">
        <v>272</v>
      </c>
      <c r="L21" s="109"/>
      <c r="M21" s="109">
        <f>ROUNDUP((R5*E21)+(R6*J21)+(R7*(E21*2)),2)</f>
        <v>0</v>
      </c>
      <c r="N21" s="112">
        <f>M21</f>
        <v>0</v>
      </c>
      <c r="O21" s="105" t="s">
        <v>212</v>
      </c>
      <c r="P21" s="113" t="s">
        <v>213</v>
      </c>
      <c r="Q21" s="107" t="s">
        <v>40</v>
      </c>
      <c r="R21" s="114">
        <v>1</v>
      </c>
      <c r="S21" s="108">
        <f>ROUNDUP(R21*0.75,2)</f>
        <v>0.75</v>
      </c>
      <c r="T21" s="115">
        <f>ROUNDUP((R5*R21)+(R6*S21)+(R7*(R21*2)),2)</f>
        <v>0</v>
      </c>
    </row>
    <row r="22" spans="1:20" ht="18.75" customHeight="1" x14ac:dyDescent="0.4">
      <c r="A22" s="221"/>
      <c r="B22" s="105"/>
      <c r="C22" s="106"/>
      <c r="D22" s="107"/>
      <c r="E22" s="108"/>
      <c r="F22" s="109"/>
      <c r="G22" s="110"/>
      <c r="H22" s="111"/>
      <c r="I22" s="107"/>
      <c r="J22" s="109"/>
      <c r="K22" s="109"/>
      <c r="L22" s="109"/>
      <c r="M22" s="109"/>
      <c r="N22" s="112"/>
      <c r="O22" s="105" t="s">
        <v>202</v>
      </c>
      <c r="P22" s="113" t="s">
        <v>214</v>
      </c>
      <c r="Q22" s="107"/>
      <c r="R22" s="114">
        <v>2</v>
      </c>
      <c r="S22" s="108">
        <f>ROUNDUP(R22*0.75,2)</f>
        <v>1.5</v>
      </c>
      <c r="T22" s="115">
        <f>ROUNDUP((R5*R22)+(R6*S22)+(R7*(R22*2)),2)</f>
        <v>0</v>
      </c>
    </row>
    <row r="23" spans="1:20" ht="18.75" customHeight="1" x14ac:dyDescent="0.4">
      <c r="A23" s="221"/>
      <c r="B23" s="105"/>
      <c r="C23" s="106"/>
      <c r="D23" s="107"/>
      <c r="E23" s="108"/>
      <c r="F23" s="109"/>
      <c r="G23" s="110"/>
      <c r="H23" s="111"/>
      <c r="I23" s="107"/>
      <c r="J23" s="109"/>
      <c r="K23" s="109"/>
      <c r="L23" s="109"/>
      <c r="M23" s="109"/>
      <c r="N23" s="112"/>
      <c r="O23" s="105"/>
      <c r="P23" s="113" t="s">
        <v>192</v>
      </c>
      <c r="Q23" s="107"/>
      <c r="R23" s="114">
        <v>2</v>
      </c>
      <c r="S23" s="108">
        <f>ROUNDUP(R23*0.75,2)</f>
        <v>1.5</v>
      </c>
      <c r="T23" s="115">
        <f>ROUNDUP((R5*R23)+(R6*S23)+(R7*(R23*2)),2)</f>
        <v>0</v>
      </c>
    </row>
    <row r="24" spans="1:20" ht="18.75" customHeight="1" x14ac:dyDescent="0.4">
      <c r="A24" s="221"/>
      <c r="B24" s="94"/>
      <c r="C24" s="95"/>
      <c r="D24" s="96"/>
      <c r="E24" s="97"/>
      <c r="F24" s="98"/>
      <c r="G24" s="99"/>
      <c r="H24" s="100"/>
      <c r="I24" s="96"/>
      <c r="J24" s="98"/>
      <c r="K24" s="98"/>
      <c r="L24" s="98"/>
      <c r="M24" s="98"/>
      <c r="N24" s="101"/>
      <c r="O24" s="94"/>
      <c r="P24" s="102"/>
      <c r="Q24" s="96"/>
      <c r="R24" s="103"/>
      <c r="S24" s="97"/>
      <c r="T24" s="104"/>
    </row>
    <row r="25" spans="1:20" ht="18.75" customHeight="1" x14ac:dyDescent="0.4">
      <c r="A25" s="221"/>
      <c r="B25" s="105" t="s">
        <v>90</v>
      </c>
      <c r="C25" s="106" t="s">
        <v>300</v>
      </c>
      <c r="D25" s="107"/>
      <c r="E25" s="137">
        <v>0.16666666666666666</v>
      </c>
      <c r="F25" s="109" t="s">
        <v>272</v>
      </c>
      <c r="G25" s="110"/>
      <c r="H25" s="111" t="s">
        <v>300</v>
      </c>
      <c r="I25" s="107"/>
      <c r="J25" s="109">
        <f>ROUNDUP(E25*0.75,2)</f>
        <v>0.13</v>
      </c>
      <c r="K25" s="109" t="s">
        <v>272</v>
      </c>
      <c r="L25" s="109"/>
      <c r="M25" s="109">
        <f>ROUNDUP((R5*E25)+(R6*J25)+(R7*(E25*2)),2)</f>
        <v>0</v>
      </c>
      <c r="N25" s="112">
        <f>M25</f>
        <v>0</v>
      </c>
      <c r="O25" s="105" t="s">
        <v>285</v>
      </c>
      <c r="P25" s="113"/>
      <c r="Q25" s="107"/>
      <c r="R25" s="114"/>
      <c r="S25" s="108"/>
      <c r="T25" s="115"/>
    </row>
    <row r="26" spans="1:20" ht="18.75" customHeight="1" thickBot="1" x14ac:dyDescent="0.45">
      <c r="A26" s="222"/>
      <c r="B26" s="116"/>
      <c r="C26" s="117"/>
      <c r="D26" s="118"/>
      <c r="E26" s="119"/>
      <c r="F26" s="120"/>
      <c r="G26" s="121"/>
      <c r="H26" s="122"/>
      <c r="I26" s="118"/>
      <c r="J26" s="120"/>
      <c r="K26" s="120"/>
      <c r="L26" s="120"/>
      <c r="M26" s="120"/>
      <c r="N26" s="123"/>
      <c r="O26" s="116"/>
      <c r="P26" s="124"/>
      <c r="Q26" s="118"/>
      <c r="R26" s="125"/>
      <c r="S26" s="119"/>
      <c r="T26" s="126"/>
    </row>
  </sheetData>
  <mergeCells count="5">
    <mergeCell ref="H1:O1"/>
    <mergeCell ref="A2:T2"/>
    <mergeCell ref="Q3:T3"/>
    <mergeCell ref="A8:F8"/>
    <mergeCell ref="A10:A26"/>
  </mergeCells>
  <phoneticPr fontId="17"/>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933FB-905C-4954-B972-CE05CA5D24E1}">
  <sheetPr>
    <pageSetUpPr fitToPage="1"/>
  </sheetPr>
  <dimension ref="A1:AB32"/>
  <sheetViews>
    <sheetView showZeros="0" zoomScale="60" zoomScaleNormal="60" zoomScaleSheetLayoutView="80" workbookViewId="0"/>
  </sheetViews>
  <sheetFormatPr defaultRowHeight="18.75" customHeight="1" x14ac:dyDescent="0.4"/>
  <cols>
    <col min="1" max="1" width="4.125" style="127" customWidth="1"/>
    <col min="2" max="2" width="22.5" style="128" customWidth="1"/>
    <col min="3" max="3" width="26.625" style="128" customWidth="1"/>
    <col min="4" max="4" width="17.125" style="93" customWidth="1"/>
    <col min="5" max="5" width="8.125" style="129" customWidth="1"/>
    <col min="6" max="6" width="4" style="130" customWidth="1"/>
    <col min="7" max="7" width="10.25" style="130" hidden="1" customWidth="1"/>
    <col min="8" max="8" width="23.25" style="66" customWidth="1"/>
    <col min="9" max="9" width="17.125" style="93" customWidth="1"/>
    <col min="10" max="10" width="8.125" style="130" customWidth="1"/>
    <col min="11" max="11" width="4" style="130" customWidth="1"/>
    <col min="12" max="12" width="10.25" style="130" hidden="1" customWidth="1"/>
    <col min="13" max="13" width="8.25" style="130" customWidth="1"/>
    <col min="14" max="14" width="8.625" style="131" hidden="1" customWidth="1"/>
    <col min="15" max="15" width="97.75" style="128" customWidth="1"/>
    <col min="16" max="16" width="14.125" style="66" customWidth="1"/>
    <col min="17" max="17" width="16" style="93" customWidth="1"/>
    <col min="18" max="18" width="10.125" style="131" customWidth="1"/>
    <col min="19" max="19" width="10.125" style="129" customWidth="1"/>
    <col min="20" max="20" width="10.125" style="93" customWidth="1"/>
    <col min="21" max="21" width="5.125" style="93" customWidth="1"/>
    <col min="29" max="256" width="9" style="54"/>
    <col min="257" max="257" width="4.125" style="54" customWidth="1"/>
    <col min="258" max="258" width="22.5" style="54" customWidth="1"/>
    <col min="259" max="259" width="26.625" style="54" customWidth="1"/>
    <col min="260" max="260" width="17.125" style="54" customWidth="1"/>
    <col min="261" max="261" width="8.125" style="54" customWidth="1"/>
    <col min="262" max="262" width="4" style="54" customWidth="1"/>
    <col min="263" max="263" width="0" style="54" hidden="1" customWidth="1"/>
    <col min="264" max="264" width="23.25" style="54" customWidth="1"/>
    <col min="265" max="265" width="17.125" style="54" customWidth="1"/>
    <col min="266" max="266" width="8.125" style="54" customWidth="1"/>
    <col min="267" max="267" width="4" style="54" customWidth="1"/>
    <col min="268" max="268" width="0" style="54" hidden="1" customWidth="1"/>
    <col min="269" max="269" width="8.25" style="54" customWidth="1"/>
    <col min="270" max="270" width="0" style="54" hidden="1" customWidth="1"/>
    <col min="271" max="271" width="97.75" style="54" customWidth="1"/>
    <col min="272" max="272" width="14.125" style="54" customWidth="1"/>
    <col min="273" max="273" width="16" style="54" customWidth="1"/>
    <col min="274" max="276" width="10.125" style="54" customWidth="1"/>
    <col min="277" max="277" width="5.125" style="54" customWidth="1"/>
    <col min="278" max="512" width="9" style="54"/>
    <col min="513" max="513" width="4.125" style="54" customWidth="1"/>
    <col min="514" max="514" width="22.5" style="54" customWidth="1"/>
    <col min="515" max="515" width="26.625" style="54" customWidth="1"/>
    <col min="516" max="516" width="17.125" style="54" customWidth="1"/>
    <col min="517" max="517" width="8.125" style="54" customWidth="1"/>
    <col min="518" max="518" width="4" style="54" customWidth="1"/>
    <col min="519" max="519" width="0" style="54" hidden="1" customWidth="1"/>
    <col min="520" max="520" width="23.25" style="54" customWidth="1"/>
    <col min="521" max="521" width="17.125" style="54" customWidth="1"/>
    <col min="522" max="522" width="8.125" style="54" customWidth="1"/>
    <col min="523" max="523" width="4" style="54" customWidth="1"/>
    <col min="524" max="524" width="0" style="54" hidden="1" customWidth="1"/>
    <col min="525" max="525" width="8.25" style="54" customWidth="1"/>
    <col min="526" max="526" width="0" style="54" hidden="1" customWidth="1"/>
    <col min="527" max="527" width="97.75" style="54" customWidth="1"/>
    <col min="528" max="528" width="14.125" style="54" customWidth="1"/>
    <col min="529" max="529" width="16" style="54" customWidth="1"/>
    <col min="530" max="532" width="10.125" style="54" customWidth="1"/>
    <col min="533" max="533" width="5.125" style="54" customWidth="1"/>
    <col min="534" max="768" width="9" style="54"/>
    <col min="769" max="769" width="4.125" style="54" customWidth="1"/>
    <col min="770" max="770" width="22.5" style="54" customWidth="1"/>
    <col min="771" max="771" width="26.625" style="54" customWidth="1"/>
    <col min="772" max="772" width="17.125" style="54" customWidth="1"/>
    <col min="773" max="773" width="8.125" style="54" customWidth="1"/>
    <col min="774" max="774" width="4" style="54" customWidth="1"/>
    <col min="775" max="775" width="0" style="54" hidden="1" customWidth="1"/>
    <col min="776" max="776" width="23.25" style="54" customWidth="1"/>
    <col min="777" max="777" width="17.125" style="54" customWidth="1"/>
    <col min="778" max="778" width="8.125" style="54" customWidth="1"/>
    <col min="779" max="779" width="4" style="54" customWidth="1"/>
    <col min="780" max="780" width="0" style="54" hidden="1" customWidth="1"/>
    <col min="781" max="781" width="8.25" style="54" customWidth="1"/>
    <col min="782" max="782" width="0" style="54" hidden="1" customWidth="1"/>
    <col min="783" max="783" width="97.75" style="54" customWidth="1"/>
    <col min="784" max="784" width="14.125" style="54" customWidth="1"/>
    <col min="785" max="785" width="16" style="54" customWidth="1"/>
    <col min="786" max="788" width="10.125" style="54" customWidth="1"/>
    <col min="789" max="789" width="5.125" style="54" customWidth="1"/>
    <col min="790" max="1024" width="9" style="54"/>
    <col min="1025" max="1025" width="4.125" style="54" customWidth="1"/>
    <col min="1026" max="1026" width="22.5" style="54" customWidth="1"/>
    <col min="1027" max="1027" width="26.625" style="54" customWidth="1"/>
    <col min="1028" max="1028" width="17.125" style="54" customWidth="1"/>
    <col min="1029" max="1029" width="8.125" style="54" customWidth="1"/>
    <col min="1030" max="1030" width="4" style="54" customWidth="1"/>
    <col min="1031" max="1031" width="0" style="54" hidden="1" customWidth="1"/>
    <col min="1032" max="1032" width="23.25" style="54" customWidth="1"/>
    <col min="1033" max="1033" width="17.125" style="54" customWidth="1"/>
    <col min="1034" max="1034" width="8.125" style="54" customWidth="1"/>
    <col min="1035" max="1035" width="4" style="54" customWidth="1"/>
    <col min="1036" max="1036" width="0" style="54" hidden="1" customWidth="1"/>
    <col min="1037" max="1037" width="8.25" style="54" customWidth="1"/>
    <col min="1038" max="1038" width="0" style="54" hidden="1" customWidth="1"/>
    <col min="1039" max="1039" width="97.75" style="54" customWidth="1"/>
    <col min="1040" max="1040" width="14.125" style="54" customWidth="1"/>
    <col min="1041" max="1041" width="16" style="54" customWidth="1"/>
    <col min="1042" max="1044" width="10.125" style="54" customWidth="1"/>
    <col min="1045" max="1045" width="5.125" style="54" customWidth="1"/>
    <col min="1046" max="1280" width="9" style="54"/>
    <col min="1281" max="1281" width="4.125" style="54" customWidth="1"/>
    <col min="1282" max="1282" width="22.5" style="54" customWidth="1"/>
    <col min="1283" max="1283" width="26.625" style="54" customWidth="1"/>
    <col min="1284" max="1284" width="17.125" style="54" customWidth="1"/>
    <col min="1285" max="1285" width="8.125" style="54" customWidth="1"/>
    <col min="1286" max="1286" width="4" style="54" customWidth="1"/>
    <col min="1287" max="1287" width="0" style="54" hidden="1" customWidth="1"/>
    <col min="1288" max="1288" width="23.25" style="54" customWidth="1"/>
    <col min="1289" max="1289" width="17.125" style="54" customWidth="1"/>
    <col min="1290" max="1290" width="8.125" style="54" customWidth="1"/>
    <col min="1291" max="1291" width="4" style="54" customWidth="1"/>
    <col min="1292" max="1292" width="0" style="54" hidden="1" customWidth="1"/>
    <col min="1293" max="1293" width="8.25" style="54" customWidth="1"/>
    <col min="1294" max="1294" width="0" style="54" hidden="1" customWidth="1"/>
    <col min="1295" max="1295" width="97.75" style="54" customWidth="1"/>
    <col min="1296" max="1296" width="14.125" style="54" customWidth="1"/>
    <col min="1297" max="1297" width="16" style="54" customWidth="1"/>
    <col min="1298" max="1300" width="10.125" style="54" customWidth="1"/>
    <col min="1301" max="1301" width="5.125" style="54" customWidth="1"/>
    <col min="1302" max="1536" width="9" style="54"/>
    <col min="1537" max="1537" width="4.125" style="54" customWidth="1"/>
    <col min="1538" max="1538" width="22.5" style="54" customWidth="1"/>
    <col min="1539" max="1539" width="26.625" style="54" customWidth="1"/>
    <col min="1540" max="1540" width="17.125" style="54" customWidth="1"/>
    <col min="1541" max="1541" width="8.125" style="54" customWidth="1"/>
    <col min="1542" max="1542" width="4" style="54" customWidth="1"/>
    <col min="1543" max="1543" width="0" style="54" hidden="1" customWidth="1"/>
    <col min="1544" max="1544" width="23.25" style="54" customWidth="1"/>
    <col min="1545" max="1545" width="17.125" style="54" customWidth="1"/>
    <col min="1546" max="1546" width="8.125" style="54" customWidth="1"/>
    <col min="1547" max="1547" width="4" style="54" customWidth="1"/>
    <col min="1548" max="1548" width="0" style="54" hidden="1" customWidth="1"/>
    <col min="1549" max="1549" width="8.25" style="54" customWidth="1"/>
    <col min="1550" max="1550" width="0" style="54" hidden="1" customWidth="1"/>
    <col min="1551" max="1551" width="97.75" style="54" customWidth="1"/>
    <col min="1552" max="1552" width="14.125" style="54" customWidth="1"/>
    <col min="1553" max="1553" width="16" style="54" customWidth="1"/>
    <col min="1554" max="1556" width="10.125" style="54" customWidth="1"/>
    <col min="1557" max="1557" width="5.125" style="54" customWidth="1"/>
    <col min="1558" max="1792" width="9" style="54"/>
    <col min="1793" max="1793" width="4.125" style="54" customWidth="1"/>
    <col min="1794" max="1794" width="22.5" style="54" customWidth="1"/>
    <col min="1795" max="1795" width="26.625" style="54" customWidth="1"/>
    <col min="1796" max="1796" width="17.125" style="54" customWidth="1"/>
    <col min="1797" max="1797" width="8.125" style="54" customWidth="1"/>
    <col min="1798" max="1798" width="4" style="54" customWidth="1"/>
    <col min="1799" max="1799" width="0" style="54" hidden="1" customWidth="1"/>
    <col min="1800" max="1800" width="23.25" style="54" customWidth="1"/>
    <col min="1801" max="1801" width="17.125" style="54" customWidth="1"/>
    <col min="1802" max="1802" width="8.125" style="54" customWidth="1"/>
    <col min="1803" max="1803" width="4" style="54" customWidth="1"/>
    <col min="1804" max="1804" width="0" style="54" hidden="1" customWidth="1"/>
    <col min="1805" max="1805" width="8.25" style="54" customWidth="1"/>
    <col min="1806" max="1806" width="0" style="54" hidden="1" customWidth="1"/>
    <col min="1807" max="1807" width="97.75" style="54" customWidth="1"/>
    <col min="1808" max="1808" width="14.125" style="54" customWidth="1"/>
    <col min="1809" max="1809" width="16" style="54" customWidth="1"/>
    <col min="1810" max="1812" width="10.125" style="54" customWidth="1"/>
    <col min="1813" max="1813" width="5.125" style="54" customWidth="1"/>
    <col min="1814" max="2048" width="9" style="54"/>
    <col min="2049" max="2049" width="4.125" style="54" customWidth="1"/>
    <col min="2050" max="2050" width="22.5" style="54" customWidth="1"/>
    <col min="2051" max="2051" width="26.625" style="54" customWidth="1"/>
    <col min="2052" max="2052" width="17.125" style="54" customWidth="1"/>
    <col min="2053" max="2053" width="8.125" style="54" customWidth="1"/>
    <col min="2054" max="2054" width="4" style="54" customWidth="1"/>
    <col min="2055" max="2055" width="0" style="54" hidden="1" customWidth="1"/>
    <col min="2056" max="2056" width="23.25" style="54" customWidth="1"/>
    <col min="2057" max="2057" width="17.125" style="54" customWidth="1"/>
    <col min="2058" max="2058" width="8.125" style="54" customWidth="1"/>
    <col min="2059" max="2059" width="4" style="54" customWidth="1"/>
    <col min="2060" max="2060" width="0" style="54" hidden="1" customWidth="1"/>
    <col min="2061" max="2061" width="8.25" style="54" customWidth="1"/>
    <col min="2062" max="2062" width="0" style="54" hidden="1" customWidth="1"/>
    <col min="2063" max="2063" width="97.75" style="54" customWidth="1"/>
    <col min="2064" max="2064" width="14.125" style="54" customWidth="1"/>
    <col min="2065" max="2065" width="16" style="54" customWidth="1"/>
    <col min="2066" max="2068" width="10.125" style="54" customWidth="1"/>
    <col min="2069" max="2069" width="5.125" style="54" customWidth="1"/>
    <col min="2070" max="2304" width="9" style="54"/>
    <col min="2305" max="2305" width="4.125" style="54" customWidth="1"/>
    <col min="2306" max="2306" width="22.5" style="54" customWidth="1"/>
    <col min="2307" max="2307" width="26.625" style="54" customWidth="1"/>
    <col min="2308" max="2308" width="17.125" style="54" customWidth="1"/>
    <col min="2309" max="2309" width="8.125" style="54" customWidth="1"/>
    <col min="2310" max="2310" width="4" style="54" customWidth="1"/>
    <col min="2311" max="2311" width="0" style="54" hidden="1" customWidth="1"/>
    <col min="2312" max="2312" width="23.25" style="54" customWidth="1"/>
    <col min="2313" max="2313" width="17.125" style="54" customWidth="1"/>
    <col min="2314" max="2314" width="8.125" style="54" customWidth="1"/>
    <col min="2315" max="2315" width="4" style="54" customWidth="1"/>
    <col min="2316" max="2316" width="0" style="54" hidden="1" customWidth="1"/>
    <col min="2317" max="2317" width="8.25" style="54" customWidth="1"/>
    <col min="2318" max="2318" width="0" style="54" hidden="1" customWidth="1"/>
    <col min="2319" max="2319" width="97.75" style="54" customWidth="1"/>
    <col min="2320" max="2320" width="14.125" style="54" customWidth="1"/>
    <col min="2321" max="2321" width="16" style="54" customWidth="1"/>
    <col min="2322" max="2324" width="10.125" style="54" customWidth="1"/>
    <col min="2325" max="2325" width="5.125" style="54" customWidth="1"/>
    <col min="2326" max="2560" width="9" style="54"/>
    <col min="2561" max="2561" width="4.125" style="54" customWidth="1"/>
    <col min="2562" max="2562" width="22.5" style="54" customWidth="1"/>
    <col min="2563" max="2563" width="26.625" style="54" customWidth="1"/>
    <col min="2564" max="2564" width="17.125" style="54" customWidth="1"/>
    <col min="2565" max="2565" width="8.125" style="54" customWidth="1"/>
    <col min="2566" max="2566" width="4" style="54" customWidth="1"/>
    <col min="2567" max="2567" width="0" style="54" hidden="1" customWidth="1"/>
    <col min="2568" max="2568" width="23.25" style="54" customWidth="1"/>
    <col min="2569" max="2569" width="17.125" style="54" customWidth="1"/>
    <col min="2570" max="2570" width="8.125" style="54" customWidth="1"/>
    <col min="2571" max="2571" width="4" style="54" customWidth="1"/>
    <col min="2572" max="2572" width="0" style="54" hidden="1" customWidth="1"/>
    <col min="2573" max="2573" width="8.25" style="54" customWidth="1"/>
    <col min="2574" max="2574" width="0" style="54" hidden="1" customWidth="1"/>
    <col min="2575" max="2575" width="97.75" style="54" customWidth="1"/>
    <col min="2576" max="2576" width="14.125" style="54" customWidth="1"/>
    <col min="2577" max="2577" width="16" style="54" customWidth="1"/>
    <col min="2578" max="2580" width="10.125" style="54" customWidth="1"/>
    <col min="2581" max="2581" width="5.125" style="54" customWidth="1"/>
    <col min="2582" max="2816" width="9" style="54"/>
    <col min="2817" max="2817" width="4.125" style="54" customWidth="1"/>
    <col min="2818" max="2818" width="22.5" style="54" customWidth="1"/>
    <col min="2819" max="2819" width="26.625" style="54" customWidth="1"/>
    <col min="2820" max="2820" width="17.125" style="54" customWidth="1"/>
    <col min="2821" max="2821" width="8.125" style="54" customWidth="1"/>
    <col min="2822" max="2822" width="4" style="54" customWidth="1"/>
    <col min="2823" max="2823" width="0" style="54" hidden="1" customWidth="1"/>
    <col min="2824" max="2824" width="23.25" style="54" customWidth="1"/>
    <col min="2825" max="2825" width="17.125" style="54" customWidth="1"/>
    <col min="2826" max="2826" width="8.125" style="54" customWidth="1"/>
    <col min="2827" max="2827" width="4" style="54" customWidth="1"/>
    <col min="2828" max="2828" width="0" style="54" hidden="1" customWidth="1"/>
    <col min="2829" max="2829" width="8.25" style="54" customWidth="1"/>
    <col min="2830" max="2830" width="0" style="54" hidden="1" customWidth="1"/>
    <col min="2831" max="2831" width="97.75" style="54" customWidth="1"/>
    <col min="2832" max="2832" width="14.125" style="54" customWidth="1"/>
    <col min="2833" max="2833" width="16" style="54" customWidth="1"/>
    <col min="2834" max="2836" width="10.125" style="54" customWidth="1"/>
    <col min="2837" max="2837" width="5.125" style="54" customWidth="1"/>
    <col min="2838" max="3072" width="9" style="54"/>
    <col min="3073" max="3073" width="4.125" style="54" customWidth="1"/>
    <col min="3074" max="3074" width="22.5" style="54" customWidth="1"/>
    <col min="3075" max="3075" width="26.625" style="54" customWidth="1"/>
    <col min="3076" max="3076" width="17.125" style="54" customWidth="1"/>
    <col min="3077" max="3077" width="8.125" style="54" customWidth="1"/>
    <col min="3078" max="3078" width="4" style="54" customWidth="1"/>
    <col min="3079" max="3079" width="0" style="54" hidden="1" customWidth="1"/>
    <col min="3080" max="3080" width="23.25" style="54" customWidth="1"/>
    <col min="3081" max="3081" width="17.125" style="54" customWidth="1"/>
    <col min="3082" max="3082" width="8.125" style="54" customWidth="1"/>
    <col min="3083" max="3083" width="4" style="54" customWidth="1"/>
    <col min="3084" max="3084" width="0" style="54" hidden="1" customWidth="1"/>
    <col min="3085" max="3085" width="8.25" style="54" customWidth="1"/>
    <col min="3086" max="3086" width="0" style="54" hidden="1" customWidth="1"/>
    <col min="3087" max="3087" width="97.75" style="54" customWidth="1"/>
    <col min="3088" max="3088" width="14.125" style="54" customWidth="1"/>
    <col min="3089" max="3089" width="16" style="54" customWidth="1"/>
    <col min="3090" max="3092" width="10.125" style="54" customWidth="1"/>
    <col min="3093" max="3093" width="5.125" style="54" customWidth="1"/>
    <col min="3094" max="3328" width="9" style="54"/>
    <col min="3329" max="3329" width="4.125" style="54" customWidth="1"/>
    <col min="3330" max="3330" width="22.5" style="54" customWidth="1"/>
    <col min="3331" max="3331" width="26.625" style="54" customWidth="1"/>
    <col min="3332" max="3332" width="17.125" style="54" customWidth="1"/>
    <col min="3333" max="3333" width="8.125" style="54" customWidth="1"/>
    <col min="3334" max="3334" width="4" style="54" customWidth="1"/>
    <col min="3335" max="3335" width="0" style="54" hidden="1" customWidth="1"/>
    <col min="3336" max="3336" width="23.25" style="54" customWidth="1"/>
    <col min="3337" max="3337" width="17.125" style="54" customWidth="1"/>
    <col min="3338" max="3338" width="8.125" style="54" customWidth="1"/>
    <col min="3339" max="3339" width="4" style="54" customWidth="1"/>
    <col min="3340" max="3340" width="0" style="54" hidden="1" customWidth="1"/>
    <col min="3341" max="3341" width="8.25" style="54" customWidth="1"/>
    <col min="3342" max="3342" width="0" style="54" hidden="1" customWidth="1"/>
    <col min="3343" max="3343" width="97.75" style="54" customWidth="1"/>
    <col min="3344" max="3344" width="14.125" style="54" customWidth="1"/>
    <col min="3345" max="3345" width="16" style="54" customWidth="1"/>
    <col min="3346" max="3348" width="10.125" style="54" customWidth="1"/>
    <col min="3349" max="3349" width="5.125" style="54" customWidth="1"/>
    <col min="3350" max="3584" width="9" style="54"/>
    <col min="3585" max="3585" width="4.125" style="54" customWidth="1"/>
    <col min="3586" max="3586" width="22.5" style="54" customWidth="1"/>
    <col min="3587" max="3587" width="26.625" style="54" customWidth="1"/>
    <col min="3588" max="3588" width="17.125" style="54" customWidth="1"/>
    <col min="3589" max="3589" width="8.125" style="54" customWidth="1"/>
    <col min="3590" max="3590" width="4" style="54" customWidth="1"/>
    <col min="3591" max="3591" width="0" style="54" hidden="1" customWidth="1"/>
    <col min="3592" max="3592" width="23.25" style="54" customWidth="1"/>
    <col min="3593" max="3593" width="17.125" style="54" customWidth="1"/>
    <col min="3594" max="3594" width="8.125" style="54" customWidth="1"/>
    <col min="3595" max="3595" width="4" style="54" customWidth="1"/>
    <col min="3596" max="3596" width="0" style="54" hidden="1" customWidth="1"/>
    <col min="3597" max="3597" width="8.25" style="54" customWidth="1"/>
    <col min="3598" max="3598" width="0" style="54" hidden="1" customWidth="1"/>
    <col min="3599" max="3599" width="97.75" style="54" customWidth="1"/>
    <col min="3600" max="3600" width="14.125" style="54" customWidth="1"/>
    <col min="3601" max="3601" width="16" style="54" customWidth="1"/>
    <col min="3602" max="3604" width="10.125" style="54" customWidth="1"/>
    <col min="3605" max="3605" width="5.125" style="54" customWidth="1"/>
    <col min="3606" max="3840" width="9" style="54"/>
    <col min="3841" max="3841" width="4.125" style="54" customWidth="1"/>
    <col min="3842" max="3842" width="22.5" style="54" customWidth="1"/>
    <col min="3843" max="3843" width="26.625" style="54" customWidth="1"/>
    <col min="3844" max="3844" width="17.125" style="54" customWidth="1"/>
    <col min="3845" max="3845" width="8.125" style="54" customWidth="1"/>
    <col min="3846" max="3846" width="4" style="54" customWidth="1"/>
    <col min="3847" max="3847" width="0" style="54" hidden="1" customWidth="1"/>
    <col min="3848" max="3848" width="23.25" style="54" customWidth="1"/>
    <col min="3849" max="3849" width="17.125" style="54" customWidth="1"/>
    <col min="3850" max="3850" width="8.125" style="54" customWidth="1"/>
    <col min="3851" max="3851" width="4" style="54" customWidth="1"/>
    <col min="3852" max="3852" width="0" style="54" hidden="1" customWidth="1"/>
    <col min="3853" max="3853" width="8.25" style="54" customWidth="1"/>
    <col min="3854" max="3854" width="0" style="54" hidden="1" customWidth="1"/>
    <col min="3855" max="3855" width="97.75" style="54" customWidth="1"/>
    <col min="3856" max="3856" width="14.125" style="54" customWidth="1"/>
    <col min="3857" max="3857" width="16" style="54" customWidth="1"/>
    <col min="3858" max="3860" width="10.125" style="54" customWidth="1"/>
    <col min="3861" max="3861" width="5.125" style="54" customWidth="1"/>
    <col min="3862" max="4096" width="9" style="54"/>
    <col min="4097" max="4097" width="4.125" style="54" customWidth="1"/>
    <col min="4098" max="4098" width="22.5" style="54" customWidth="1"/>
    <col min="4099" max="4099" width="26.625" style="54" customWidth="1"/>
    <col min="4100" max="4100" width="17.125" style="54" customWidth="1"/>
    <col min="4101" max="4101" width="8.125" style="54" customWidth="1"/>
    <col min="4102" max="4102" width="4" style="54" customWidth="1"/>
    <col min="4103" max="4103" width="0" style="54" hidden="1" customWidth="1"/>
    <col min="4104" max="4104" width="23.25" style="54" customWidth="1"/>
    <col min="4105" max="4105" width="17.125" style="54" customWidth="1"/>
    <col min="4106" max="4106" width="8.125" style="54" customWidth="1"/>
    <col min="4107" max="4107" width="4" style="54" customWidth="1"/>
    <col min="4108" max="4108" width="0" style="54" hidden="1" customWidth="1"/>
    <col min="4109" max="4109" width="8.25" style="54" customWidth="1"/>
    <col min="4110" max="4110" width="0" style="54" hidden="1" customWidth="1"/>
    <col min="4111" max="4111" width="97.75" style="54" customWidth="1"/>
    <col min="4112" max="4112" width="14.125" style="54" customWidth="1"/>
    <col min="4113" max="4113" width="16" style="54" customWidth="1"/>
    <col min="4114" max="4116" width="10.125" style="54" customWidth="1"/>
    <col min="4117" max="4117" width="5.125" style="54" customWidth="1"/>
    <col min="4118" max="4352" width="9" style="54"/>
    <col min="4353" max="4353" width="4.125" style="54" customWidth="1"/>
    <col min="4354" max="4354" width="22.5" style="54" customWidth="1"/>
    <col min="4355" max="4355" width="26.625" style="54" customWidth="1"/>
    <col min="4356" max="4356" width="17.125" style="54" customWidth="1"/>
    <col min="4357" max="4357" width="8.125" style="54" customWidth="1"/>
    <col min="4358" max="4358" width="4" style="54" customWidth="1"/>
    <col min="4359" max="4359" width="0" style="54" hidden="1" customWidth="1"/>
    <col min="4360" max="4360" width="23.25" style="54" customWidth="1"/>
    <col min="4361" max="4361" width="17.125" style="54" customWidth="1"/>
    <col min="4362" max="4362" width="8.125" style="54" customWidth="1"/>
    <col min="4363" max="4363" width="4" style="54" customWidth="1"/>
    <col min="4364" max="4364" width="0" style="54" hidden="1" customWidth="1"/>
    <col min="4365" max="4365" width="8.25" style="54" customWidth="1"/>
    <col min="4366" max="4366" width="0" style="54" hidden="1" customWidth="1"/>
    <col min="4367" max="4367" width="97.75" style="54" customWidth="1"/>
    <col min="4368" max="4368" width="14.125" style="54" customWidth="1"/>
    <col min="4369" max="4369" width="16" style="54" customWidth="1"/>
    <col min="4370" max="4372" width="10.125" style="54" customWidth="1"/>
    <col min="4373" max="4373" width="5.125" style="54" customWidth="1"/>
    <col min="4374" max="4608" width="9" style="54"/>
    <col min="4609" max="4609" width="4.125" style="54" customWidth="1"/>
    <col min="4610" max="4610" width="22.5" style="54" customWidth="1"/>
    <col min="4611" max="4611" width="26.625" style="54" customWidth="1"/>
    <col min="4612" max="4612" width="17.125" style="54" customWidth="1"/>
    <col min="4613" max="4613" width="8.125" style="54" customWidth="1"/>
    <col min="4614" max="4614" width="4" style="54" customWidth="1"/>
    <col min="4615" max="4615" width="0" style="54" hidden="1" customWidth="1"/>
    <col min="4616" max="4616" width="23.25" style="54" customWidth="1"/>
    <col min="4617" max="4617" width="17.125" style="54" customWidth="1"/>
    <col min="4618" max="4618" width="8.125" style="54" customWidth="1"/>
    <col min="4619" max="4619" width="4" style="54" customWidth="1"/>
    <col min="4620" max="4620" width="0" style="54" hidden="1" customWidth="1"/>
    <col min="4621" max="4621" width="8.25" style="54" customWidth="1"/>
    <col min="4622" max="4622" width="0" style="54" hidden="1" customWidth="1"/>
    <col min="4623" max="4623" width="97.75" style="54" customWidth="1"/>
    <col min="4624" max="4624" width="14.125" style="54" customWidth="1"/>
    <col min="4625" max="4625" width="16" style="54" customWidth="1"/>
    <col min="4626" max="4628" width="10.125" style="54" customWidth="1"/>
    <col min="4629" max="4629" width="5.125" style="54" customWidth="1"/>
    <col min="4630" max="4864" width="9" style="54"/>
    <col min="4865" max="4865" width="4.125" style="54" customWidth="1"/>
    <col min="4866" max="4866" width="22.5" style="54" customWidth="1"/>
    <col min="4867" max="4867" width="26.625" style="54" customWidth="1"/>
    <col min="4868" max="4868" width="17.125" style="54" customWidth="1"/>
    <col min="4869" max="4869" width="8.125" style="54" customWidth="1"/>
    <col min="4870" max="4870" width="4" style="54" customWidth="1"/>
    <col min="4871" max="4871" width="0" style="54" hidden="1" customWidth="1"/>
    <col min="4872" max="4872" width="23.25" style="54" customWidth="1"/>
    <col min="4873" max="4873" width="17.125" style="54" customWidth="1"/>
    <col min="4874" max="4874" width="8.125" style="54" customWidth="1"/>
    <col min="4875" max="4875" width="4" style="54" customWidth="1"/>
    <col min="4876" max="4876" width="0" style="54" hidden="1" customWidth="1"/>
    <col min="4877" max="4877" width="8.25" style="54" customWidth="1"/>
    <col min="4878" max="4878" width="0" style="54" hidden="1" customWidth="1"/>
    <col min="4879" max="4879" width="97.75" style="54" customWidth="1"/>
    <col min="4880" max="4880" width="14.125" style="54" customWidth="1"/>
    <col min="4881" max="4881" width="16" style="54" customWidth="1"/>
    <col min="4882" max="4884" width="10.125" style="54" customWidth="1"/>
    <col min="4885" max="4885" width="5.125" style="54" customWidth="1"/>
    <col min="4886" max="5120" width="9" style="54"/>
    <col min="5121" max="5121" width="4.125" style="54" customWidth="1"/>
    <col min="5122" max="5122" width="22.5" style="54" customWidth="1"/>
    <col min="5123" max="5123" width="26.625" style="54" customWidth="1"/>
    <col min="5124" max="5124" width="17.125" style="54" customWidth="1"/>
    <col min="5125" max="5125" width="8.125" style="54" customWidth="1"/>
    <col min="5126" max="5126" width="4" style="54" customWidth="1"/>
    <col min="5127" max="5127" width="0" style="54" hidden="1" customWidth="1"/>
    <col min="5128" max="5128" width="23.25" style="54" customWidth="1"/>
    <col min="5129" max="5129" width="17.125" style="54" customWidth="1"/>
    <col min="5130" max="5130" width="8.125" style="54" customWidth="1"/>
    <col min="5131" max="5131" width="4" style="54" customWidth="1"/>
    <col min="5132" max="5132" width="0" style="54" hidden="1" customWidth="1"/>
    <col min="5133" max="5133" width="8.25" style="54" customWidth="1"/>
    <col min="5134" max="5134" width="0" style="54" hidden="1" customWidth="1"/>
    <col min="5135" max="5135" width="97.75" style="54" customWidth="1"/>
    <col min="5136" max="5136" width="14.125" style="54" customWidth="1"/>
    <col min="5137" max="5137" width="16" style="54" customWidth="1"/>
    <col min="5138" max="5140" width="10.125" style="54" customWidth="1"/>
    <col min="5141" max="5141" width="5.125" style="54" customWidth="1"/>
    <col min="5142" max="5376" width="9" style="54"/>
    <col min="5377" max="5377" width="4.125" style="54" customWidth="1"/>
    <col min="5378" max="5378" width="22.5" style="54" customWidth="1"/>
    <col min="5379" max="5379" width="26.625" style="54" customWidth="1"/>
    <col min="5380" max="5380" width="17.125" style="54" customWidth="1"/>
    <col min="5381" max="5381" width="8.125" style="54" customWidth="1"/>
    <col min="5382" max="5382" width="4" style="54" customWidth="1"/>
    <col min="5383" max="5383" width="0" style="54" hidden="1" customWidth="1"/>
    <col min="5384" max="5384" width="23.25" style="54" customWidth="1"/>
    <col min="5385" max="5385" width="17.125" style="54" customWidth="1"/>
    <col min="5386" max="5386" width="8.125" style="54" customWidth="1"/>
    <col min="5387" max="5387" width="4" style="54" customWidth="1"/>
    <col min="5388" max="5388" width="0" style="54" hidden="1" customWidth="1"/>
    <col min="5389" max="5389" width="8.25" style="54" customWidth="1"/>
    <col min="5390" max="5390" width="0" style="54" hidden="1" customWidth="1"/>
    <col min="5391" max="5391" width="97.75" style="54" customWidth="1"/>
    <col min="5392" max="5392" width="14.125" style="54" customWidth="1"/>
    <col min="5393" max="5393" width="16" style="54" customWidth="1"/>
    <col min="5394" max="5396" width="10.125" style="54" customWidth="1"/>
    <col min="5397" max="5397" width="5.125" style="54" customWidth="1"/>
    <col min="5398" max="5632" width="9" style="54"/>
    <col min="5633" max="5633" width="4.125" style="54" customWidth="1"/>
    <col min="5634" max="5634" width="22.5" style="54" customWidth="1"/>
    <col min="5635" max="5635" width="26.625" style="54" customWidth="1"/>
    <col min="5636" max="5636" width="17.125" style="54" customWidth="1"/>
    <col min="5637" max="5637" width="8.125" style="54" customWidth="1"/>
    <col min="5638" max="5638" width="4" style="54" customWidth="1"/>
    <col min="5639" max="5639" width="0" style="54" hidden="1" customWidth="1"/>
    <col min="5640" max="5640" width="23.25" style="54" customWidth="1"/>
    <col min="5641" max="5641" width="17.125" style="54" customWidth="1"/>
    <col min="5642" max="5642" width="8.125" style="54" customWidth="1"/>
    <col min="5643" max="5643" width="4" style="54" customWidth="1"/>
    <col min="5644" max="5644" width="0" style="54" hidden="1" customWidth="1"/>
    <col min="5645" max="5645" width="8.25" style="54" customWidth="1"/>
    <col min="5646" max="5646" width="0" style="54" hidden="1" customWidth="1"/>
    <col min="5647" max="5647" width="97.75" style="54" customWidth="1"/>
    <col min="5648" max="5648" width="14.125" style="54" customWidth="1"/>
    <col min="5649" max="5649" width="16" style="54" customWidth="1"/>
    <col min="5650" max="5652" width="10.125" style="54" customWidth="1"/>
    <col min="5653" max="5653" width="5.125" style="54" customWidth="1"/>
    <col min="5654" max="5888" width="9" style="54"/>
    <col min="5889" max="5889" width="4.125" style="54" customWidth="1"/>
    <col min="5890" max="5890" width="22.5" style="54" customWidth="1"/>
    <col min="5891" max="5891" width="26.625" style="54" customWidth="1"/>
    <col min="5892" max="5892" width="17.125" style="54" customWidth="1"/>
    <col min="5893" max="5893" width="8.125" style="54" customWidth="1"/>
    <col min="5894" max="5894" width="4" style="54" customWidth="1"/>
    <col min="5895" max="5895" width="0" style="54" hidden="1" customWidth="1"/>
    <col min="5896" max="5896" width="23.25" style="54" customWidth="1"/>
    <col min="5897" max="5897" width="17.125" style="54" customWidth="1"/>
    <col min="5898" max="5898" width="8.125" style="54" customWidth="1"/>
    <col min="5899" max="5899" width="4" style="54" customWidth="1"/>
    <col min="5900" max="5900" width="0" style="54" hidden="1" customWidth="1"/>
    <col min="5901" max="5901" width="8.25" style="54" customWidth="1"/>
    <col min="5902" max="5902" width="0" style="54" hidden="1" customWidth="1"/>
    <col min="5903" max="5903" width="97.75" style="54" customWidth="1"/>
    <col min="5904" max="5904" width="14.125" style="54" customWidth="1"/>
    <col min="5905" max="5905" width="16" style="54" customWidth="1"/>
    <col min="5906" max="5908" width="10.125" style="54" customWidth="1"/>
    <col min="5909" max="5909" width="5.125" style="54" customWidth="1"/>
    <col min="5910" max="6144" width="9" style="54"/>
    <col min="6145" max="6145" width="4.125" style="54" customWidth="1"/>
    <col min="6146" max="6146" width="22.5" style="54" customWidth="1"/>
    <col min="6147" max="6147" width="26.625" style="54" customWidth="1"/>
    <col min="6148" max="6148" width="17.125" style="54" customWidth="1"/>
    <col min="6149" max="6149" width="8.125" style="54" customWidth="1"/>
    <col min="6150" max="6150" width="4" style="54" customWidth="1"/>
    <col min="6151" max="6151" width="0" style="54" hidden="1" customWidth="1"/>
    <col min="6152" max="6152" width="23.25" style="54" customWidth="1"/>
    <col min="6153" max="6153" width="17.125" style="54" customWidth="1"/>
    <col min="6154" max="6154" width="8.125" style="54" customWidth="1"/>
    <col min="6155" max="6155" width="4" style="54" customWidth="1"/>
    <col min="6156" max="6156" width="0" style="54" hidden="1" customWidth="1"/>
    <col min="6157" max="6157" width="8.25" style="54" customWidth="1"/>
    <col min="6158" max="6158" width="0" style="54" hidden="1" customWidth="1"/>
    <col min="6159" max="6159" width="97.75" style="54" customWidth="1"/>
    <col min="6160" max="6160" width="14.125" style="54" customWidth="1"/>
    <col min="6161" max="6161" width="16" style="54" customWidth="1"/>
    <col min="6162" max="6164" width="10.125" style="54" customWidth="1"/>
    <col min="6165" max="6165" width="5.125" style="54" customWidth="1"/>
    <col min="6166" max="6400" width="9" style="54"/>
    <col min="6401" max="6401" width="4.125" style="54" customWidth="1"/>
    <col min="6402" max="6402" width="22.5" style="54" customWidth="1"/>
    <col min="6403" max="6403" width="26.625" style="54" customWidth="1"/>
    <col min="6404" max="6404" width="17.125" style="54" customWidth="1"/>
    <col min="6405" max="6405" width="8.125" style="54" customWidth="1"/>
    <col min="6406" max="6406" width="4" style="54" customWidth="1"/>
    <col min="6407" max="6407" width="0" style="54" hidden="1" customWidth="1"/>
    <col min="6408" max="6408" width="23.25" style="54" customWidth="1"/>
    <col min="6409" max="6409" width="17.125" style="54" customWidth="1"/>
    <col min="6410" max="6410" width="8.125" style="54" customWidth="1"/>
    <col min="6411" max="6411" width="4" style="54" customWidth="1"/>
    <col min="6412" max="6412" width="0" style="54" hidden="1" customWidth="1"/>
    <col min="6413" max="6413" width="8.25" style="54" customWidth="1"/>
    <col min="6414" max="6414" width="0" style="54" hidden="1" customWidth="1"/>
    <col min="6415" max="6415" width="97.75" style="54" customWidth="1"/>
    <col min="6416" max="6416" width="14.125" style="54" customWidth="1"/>
    <col min="6417" max="6417" width="16" style="54" customWidth="1"/>
    <col min="6418" max="6420" width="10.125" style="54" customWidth="1"/>
    <col min="6421" max="6421" width="5.125" style="54" customWidth="1"/>
    <col min="6422" max="6656" width="9" style="54"/>
    <col min="6657" max="6657" width="4.125" style="54" customWidth="1"/>
    <col min="6658" max="6658" width="22.5" style="54" customWidth="1"/>
    <col min="6659" max="6659" width="26.625" style="54" customWidth="1"/>
    <col min="6660" max="6660" width="17.125" style="54" customWidth="1"/>
    <col min="6661" max="6661" width="8.125" style="54" customWidth="1"/>
    <col min="6662" max="6662" width="4" style="54" customWidth="1"/>
    <col min="6663" max="6663" width="0" style="54" hidden="1" customWidth="1"/>
    <col min="6664" max="6664" width="23.25" style="54" customWidth="1"/>
    <col min="6665" max="6665" width="17.125" style="54" customWidth="1"/>
    <col min="6666" max="6666" width="8.125" style="54" customWidth="1"/>
    <col min="6667" max="6667" width="4" style="54" customWidth="1"/>
    <col min="6668" max="6668" width="0" style="54" hidden="1" customWidth="1"/>
    <col min="6669" max="6669" width="8.25" style="54" customWidth="1"/>
    <col min="6670" max="6670" width="0" style="54" hidden="1" customWidth="1"/>
    <col min="6671" max="6671" width="97.75" style="54" customWidth="1"/>
    <col min="6672" max="6672" width="14.125" style="54" customWidth="1"/>
    <col min="6673" max="6673" width="16" style="54" customWidth="1"/>
    <col min="6674" max="6676" width="10.125" style="54" customWidth="1"/>
    <col min="6677" max="6677" width="5.125" style="54" customWidth="1"/>
    <col min="6678" max="6912" width="9" style="54"/>
    <col min="6913" max="6913" width="4.125" style="54" customWidth="1"/>
    <col min="6914" max="6914" width="22.5" style="54" customWidth="1"/>
    <col min="6915" max="6915" width="26.625" style="54" customWidth="1"/>
    <col min="6916" max="6916" width="17.125" style="54" customWidth="1"/>
    <col min="6917" max="6917" width="8.125" style="54" customWidth="1"/>
    <col min="6918" max="6918" width="4" style="54" customWidth="1"/>
    <col min="6919" max="6919" width="0" style="54" hidden="1" customWidth="1"/>
    <col min="6920" max="6920" width="23.25" style="54" customWidth="1"/>
    <col min="6921" max="6921" width="17.125" style="54" customWidth="1"/>
    <col min="6922" max="6922" width="8.125" style="54" customWidth="1"/>
    <col min="6923" max="6923" width="4" style="54" customWidth="1"/>
    <col min="6924" max="6924" width="0" style="54" hidden="1" customWidth="1"/>
    <col min="6925" max="6925" width="8.25" style="54" customWidth="1"/>
    <col min="6926" max="6926" width="0" style="54" hidden="1" customWidth="1"/>
    <col min="6927" max="6927" width="97.75" style="54" customWidth="1"/>
    <col min="6928" max="6928" width="14.125" style="54" customWidth="1"/>
    <col min="6929" max="6929" width="16" style="54" customWidth="1"/>
    <col min="6930" max="6932" width="10.125" style="54" customWidth="1"/>
    <col min="6933" max="6933" width="5.125" style="54" customWidth="1"/>
    <col min="6934" max="7168" width="9" style="54"/>
    <col min="7169" max="7169" width="4.125" style="54" customWidth="1"/>
    <col min="7170" max="7170" width="22.5" style="54" customWidth="1"/>
    <col min="7171" max="7171" width="26.625" style="54" customWidth="1"/>
    <col min="7172" max="7172" width="17.125" style="54" customWidth="1"/>
    <col min="7173" max="7173" width="8.125" style="54" customWidth="1"/>
    <col min="7174" max="7174" width="4" style="54" customWidth="1"/>
    <col min="7175" max="7175" width="0" style="54" hidden="1" customWidth="1"/>
    <col min="7176" max="7176" width="23.25" style="54" customWidth="1"/>
    <col min="7177" max="7177" width="17.125" style="54" customWidth="1"/>
    <col min="7178" max="7178" width="8.125" style="54" customWidth="1"/>
    <col min="7179" max="7179" width="4" style="54" customWidth="1"/>
    <col min="7180" max="7180" width="0" style="54" hidden="1" customWidth="1"/>
    <col min="7181" max="7181" width="8.25" style="54" customWidth="1"/>
    <col min="7182" max="7182" width="0" style="54" hidden="1" customWidth="1"/>
    <col min="7183" max="7183" width="97.75" style="54" customWidth="1"/>
    <col min="7184" max="7184" width="14.125" style="54" customWidth="1"/>
    <col min="7185" max="7185" width="16" style="54" customWidth="1"/>
    <col min="7186" max="7188" width="10.125" style="54" customWidth="1"/>
    <col min="7189" max="7189" width="5.125" style="54" customWidth="1"/>
    <col min="7190" max="7424" width="9" style="54"/>
    <col min="7425" max="7425" width="4.125" style="54" customWidth="1"/>
    <col min="7426" max="7426" width="22.5" style="54" customWidth="1"/>
    <col min="7427" max="7427" width="26.625" style="54" customWidth="1"/>
    <col min="7428" max="7428" width="17.125" style="54" customWidth="1"/>
    <col min="7429" max="7429" width="8.125" style="54" customWidth="1"/>
    <col min="7430" max="7430" width="4" style="54" customWidth="1"/>
    <col min="7431" max="7431" width="0" style="54" hidden="1" customWidth="1"/>
    <col min="7432" max="7432" width="23.25" style="54" customWidth="1"/>
    <col min="7433" max="7433" width="17.125" style="54" customWidth="1"/>
    <col min="7434" max="7434" width="8.125" style="54" customWidth="1"/>
    <col min="7435" max="7435" width="4" style="54" customWidth="1"/>
    <col min="7436" max="7436" width="0" style="54" hidden="1" customWidth="1"/>
    <col min="7437" max="7437" width="8.25" style="54" customWidth="1"/>
    <col min="7438" max="7438" width="0" style="54" hidden="1" customWidth="1"/>
    <col min="7439" max="7439" width="97.75" style="54" customWidth="1"/>
    <col min="7440" max="7440" width="14.125" style="54" customWidth="1"/>
    <col min="7441" max="7441" width="16" style="54" customWidth="1"/>
    <col min="7442" max="7444" width="10.125" style="54" customWidth="1"/>
    <col min="7445" max="7445" width="5.125" style="54" customWidth="1"/>
    <col min="7446" max="7680" width="9" style="54"/>
    <col min="7681" max="7681" width="4.125" style="54" customWidth="1"/>
    <col min="7682" max="7682" width="22.5" style="54" customWidth="1"/>
    <col min="7683" max="7683" width="26.625" style="54" customWidth="1"/>
    <col min="7684" max="7684" width="17.125" style="54" customWidth="1"/>
    <col min="7685" max="7685" width="8.125" style="54" customWidth="1"/>
    <col min="7686" max="7686" width="4" style="54" customWidth="1"/>
    <col min="7687" max="7687" width="0" style="54" hidden="1" customWidth="1"/>
    <col min="7688" max="7688" width="23.25" style="54" customWidth="1"/>
    <col min="7689" max="7689" width="17.125" style="54" customWidth="1"/>
    <col min="7690" max="7690" width="8.125" style="54" customWidth="1"/>
    <col min="7691" max="7691" width="4" style="54" customWidth="1"/>
    <col min="7692" max="7692" width="0" style="54" hidden="1" customWidth="1"/>
    <col min="7693" max="7693" width="8.25" style="54" customWidth="1"/>
    <col min="7694" max="7694" width="0" style="54" hidden="1" customWidth="1"/>
    <col min="7695" max="7695" width="97.75" style="54" customWidth="1"/>
    <col min="7696" max="7696" width="14.125" style="54" customWidth="1"/>
    <col min="7697" max="7697" width="16" style="54" customWidth="1"/>
    <col min="7698" max="7700" width="10.125" style="54" customWidth="1"/>
    <col min="7701" max="7701" width="5.125" style="54" customWidth="1"/>
    <col min="7702" max="7936" width="9" style="54"/>
    <col min="7937" max="7937" width="4.125" style="54" customWidth="1"/>
    <col min="7938" max="7938" width="22.5" style="54" customWidth="1"/>
    <col min="7939" max="7939" width="26.625" style="54" customWidth="1"/>
    <col min="7940" max="7940" width="17.125" style="54" customWidth="1"/>
    <col min="7941" max="7941" width="8.125" style="54" customWidth="1"/>
    <col min="7942" max="7942" width="4" style="54" customWidth="1"/>
    <col min="7943" max="7943" width="0" style="54" hidden="1" customWidth="1"/>
    <col min="7944" max="7944" width="23.25" style="54" customWidth="1"/>
    <col min="7945" max="7945" width="17.125" style="54" customWidth="1"/>
    <col min="7946" max="7946" width="8.125" style="54" customWidth="1"/>
    <col min="7947" max="7947" width="4" style="54" customWidth="1"/>
    <col min="7948" max="7948" width="0" style="54" hidden="1" customWidth="1"/>
    <col min="7949" max="7949" width="8.25" style="54" customWidth="1"/>
    <col min="7950" max="7950" width="0" style="54" hidden="1" customWidth="1"/>
    <col min="7951" max="7951" width="97.75" style="54" customWidth="1"/>
    <col min="7952" max="7952" width="14.125" style="54" customWidth="1"/>
    <col min="7953" max="7953" width="16" style="54" customWidth="1"/>
    <col min="7954" max="7956" width="10.125" style="54" customWidth="1"/>
    <col min="7957" max="7957" width="5.125" style="54" customWidth="1"/>
    <col min="7958" max="8192" width="9" style="54"/>
    <col min="8193" max="8193" width="4.125" style="54" customWidth="1"/>
    <col min="8194" max="8194" width="22.5" style="54" customWidth="1"/>
    <col min="8195" max="8195" width="26.625" style="54" customWidth="1"/>
    <col min="8196" max="8196" width="17.125" style="54" customWidth="1"/>
    <col min="8197" max="8197" width="8.125" style="54" customWidth="1"/>
    <col min="8198" max="8198" width="4" style="54" customWidth="1"/>
    <col min="8199" max="8199" width="0" style="54" hidden="1" customWidth="1"/>
    <col min="8200" max="8200" width="23.25" style="54" customWidth="1"/>
    <col min="8201" max="8201" width="17.125" style="54" customWidth="1"/>
    <col min="8202" max="8202" width="8.125" style="54" customWidth="1"/>
    <col min="8203" max="8203" width="4" style="54" customWidth="1"/>
    <col min="8204" max="8204" width="0" style="54" hidden="1" customWidth="1"/>
    <col min="8205" max="8205" width="8.25" style="54" customWidth="1"/>
    <col min="8206" max="8206" width="0" style="54" hidden="1" customWidth="1"/>
    <col min="8207" max="8207" width="97.75" style="54" customWidth="1"/>
    <col min="8208" max="8208" width="14.125" style="54" customWidth="1"/>
    <col min="8209" max="8209" width="16" style="54" customWidth="1"/>
    <col min="8210" max="8212" width="10.125" style="54" customWidth="1"/>
    <col min="8213" max="8213" width="5.125" style="54" customWidth="1"/>
    <col min="8214" max="8448" width="9" style="54"/>
    <col min="8449" max="8449" width="4.125" style="54" customWidth="1"/>
    <col min="8450" max="8450" width="22.5" style="54" customWidth="1"/>
    <col min="8451" max="8451" width="26.625" style="54" customWidth="1"/>
    <col min="8452" max="8452" width="17.125" style="54" customWidth="1"/>
    <col min="8453" max="8453" width="8.125" style="54" customWidth="1"/>
    <col min="8454" max="8454" width="4" style="54" customWidth="1"/>
    <col min="8455" max="8455" width="0" style="54" hidden="1" customWidth="1"/>
    <col min="8456" max="8456" width="23.25" style="54" customWidth="1"/>
    <col min="8457" max="8457" width="17.125" style="54" customWidth="1"/>
    <col min="8458" max="8458" width="8.125" style="54" customWidth="1"/>
    <col min="8459" max="8459" width="4" style="54" customWidth="1"/>
    <col min="8460" max="8460" width="0" style="54" hidden="1" customWidth="1"/>
    <col min="8461" max="8461" width="8.25" style="54" customWidth="1"/>
    <col min="8462" max="8462" width="0" style="54" hidden="1" customWidth="1"/>
    <col min="8463" max="8463" width="97.75" style="54" customWidth="1"/>
    <col min="8464" max="8464" width="14.125" style="54" customWidth="1"/>
    <col min="8465" max="8465" width="16" style="54" customWidth="1"/>
    <col min="8466" max="8468" width="10.125" style="54" customWidth="1"/>
    <col min="8469" max="8469" width="5.125" style="54" customWidth="1"/>
    <col min="8470" max="8704" width="9" style="54"/>
    <col min="8705" max="8705" width="4.125" style="54" customWidth="1"/>
    <col min="8706" max="8706" width="22.5" style="54" customWidth="1"/>
    <col min="8707" max="8707" width="26.625" style="54" customWidth="1"/>
    <col min="8708" max="8708" width="17.125" style="54" customWidth="1"/>
    <col min="8709" max="8709" width="8.125" style="54" customWidth="1"/>
    <col min="8710" max="8710" width="4" style="54" customWidth="1"/>
    <col min="8711" max="8711" width="0" style="54" hidden="1" customWidth="1"/>
    <col min="8712" max="8712" width="23.25" style="54" customWidth="1"/>
    <col min="8713" max="8713" width="17.125" style="54" customWidth="1"/>
    <col min="8714" max="8714" width="8.125" style="54" customWidth="1"/>
    <col min="8715" max="8715" width="4" style="54" customWidth="1"/>
    <col min="8716" max="8716" width="0" style="54" hidden="1" customWidth="1"/>
    <col min="8717" max="8717" width="8.25" style="54" customWidth="1"/>
    <col min="8718" max="8718" width="0" style="54" hidden="1" customWidth="1"/>
    <col min="8719" max="8719" width="97.75" style="54" customWidth="1"/>
    <col min="8720" max="8720" width="14.125" style="54" customWidth="1"/>
    <col min="8721" max="8721" width="16" style="54" customWidth="1"/>
    <col min="8722" max="8724" width="10.125" style="54" customWidth="1"/>
    <col min="8725" max="8725" width="5.125" style="54" customWidth="1"/>
    <col min="8726" max="8960" width="9" style="54"/>
    <col min="8961" max="8961" width="4.125" style="54" customWidth="1"/>
    <col min="8962" max="8962" width="22.5" style="54" customWidth="1"/>
    <col min="8963" max="8963" width="26.625" style="54" customWidth="1"/>
    <col min="8964" max="8964" width="17.125" style="54" customWidth="1"/>
    <col min="8965" max="8965" width="8.125" style="54" customWidth="1"/>
    <col min="8966" max="8966" width="4" style="54" customWidth="1"/>
    <col min="8967" max="8967" width="0" style="54" hidden="1" customWidth="1"/>
    <col min="8968" max="8968" width="23.25" style="54" customWidth="1"/>
    <col min="8969" max="8969" width="17.125" style="54" customWidth="1"/>
    <col min="8970" max="8970" width="8.125" style="54" customWidth="1"/>
    <col min="8971" max="8971" width="4" style="54" customWidth="1"/>
    <col min="8972" max="8972" width="0" style="54" hidden="1" customWidth="1"/>
    <col min="8973" max="8973" width="8.25" style="54" customWidth="1"/>
    <col min="8974" max="8974" width="0" style="54" hidden="1" customWidth="1"/>
    <col min="8975" max="8975" width="97.75" style="54" customWidth="1"/>
    <col min="8976" max="8976" width="14.125" style="54" customWidth="1"/>
    <col min="8977" max="8977" width="16" style="54" customWidth="1"/>
    <col min="8978" max="8980" width="10.125" style="54" customWidth="1"/>
    <col min="8981" max="8981" width="5.125" style="54" customWidth="1"/>
    <col min="8982" max="9216" width="9" style="54"/>
    <col min="9217" max="9217" width="4.125" style="54" customWidth="1"/>
    <col min="9218" max="9218" width="22.5" style="54" customWidth="1"/>
    <col min="9219" max="9219" width="26.625" style="54" customWidth="1"/>
    <col min="9220" max="9220" width="17.125" style="54" customWidth="1"/>
    <col min="9221" max="9221" width="8.125" style="54" customWidth="1"/>
    <col min="9222" max="9222" width="4" style="54" customWidth="1"/>
    <col min="9223" max="9223" width="0" style="54" hidden="1" customWidth="1"/>
    <col min="9224" max="9224" width="23.25" style="54" customWidth="1"/>
    <col min="9225" max="9225" width="17.125" style="54" customWidth="1"/>
    <col min="9226" max="9226" width="8.125" style="54" customWidth="1"/>
    <col min="9227" max="9227" width="4" style="54" customWidth="1"/>
    <col min="9228" max="9228" width="0" style="54" hidden="1" customWidth="1"/>
    <col min="9229" max="9229" width="8.25" style="54" customWidth="1"/>
    <col min="9230" max="9230" width="0" style="54" hidden="1" customWidth="1"/>
    <col min="9231" max="9231" width="97.75" style="54" customWidth="1"/>
    <col min="9232" max="9232" width="14.125" style="54" customWidth="1"/>
    <col min="9233" max="9233" width="16" style="54" customWidth="1"/>
    <col min="9234" max="9236" width="10.125" style="54" customWidth="1"/>
    <col min="9237" max="9237" width="5.125" style="54" customWidth="1"/>
    <col min="9238" max="9472" width="9" style="54"/>
    <col min="9473" max="9473" width="4.125" style="54" customWidth="1"/>
    <col min="9474" max="9474" width="22.5" style="54" customWidth="1"/>
    <col min="9475" max="9475" width="26.625" style="54" customWidth="1"/>
    <col min="9476" max="9476" width="17.125" style="54" customWidth="1"/>
    <col min="9477" max="9477" width="8.125" style="54" customWidth="1"/>
    <col min="9478" max="9478" width="4" style="54" customWidth="1"/>
    <col min="9479" max="9479" width="0" style="54" hidden="1" customWidth="1"/>
    <col min="9480" max="9480" width="23.25" style="54" customWidth="1"/>
    <col min="9481" max="9481" width="17.125" style="54" customWidth="1"/>
    <col min="9482" max="9482" width="8.125" style="54" customWidth="1"/>
    <col min="9483" max="9483" width="4" style="54" customWidth="1"/>
    <col min="9484" max="9484" width="0" style="54" hidden="1" customWidth="1"/>
    <col min="9485" max="9485" width="8.25" style="54" customWidth="1"/>
    <col min="9486" max="9486" width="0" style="54" hidden="1" customWidth="1"/>
    <col min="9487" max="9487" width="97.75" style="54" customWidth="1"/>
    <col min="9488" max="9488" width="14.125" style="54" customWidth="1"/>
    <col min="9489" max="9489" width="16" style="54" customWidth="1"/>
    <col min="9490" max="9492" width="10.125" style="54" customWidth="1"/>
    <col min="9493" max="9493" width="5.125" style="54" customWidth="1"/>
    <col min="9494" max="9728" width="9" style="54"/>
    <col min="9729" max="9729" width="4.125" style="54" customWidth="1"/>
    <col min="9730" max="9730" width="22.5" style="54" customWidth="1"/>
    <col min="9731" max="9731" width="26.625" style="54" customWidth="1"/>
    <col min="9732" max="9732" width="17.125" style="54" customWidth="1"/>
    <col min="9733" max="9733" width="8.125" style="54" customWidth="1"/>
    <col min="9734" max="9734" width="4" style="54" customWidth="1"/>
    <col min="9735" max="9735" width="0" style="54" hidden="1" customWidth="1"/>
    <col min="9736" max="9736" width="23.25" style="54" customWidth="1"/>
    <col min="9737" max="9737" width="17.125" style="54" customWidth="1"/>
    <col min="9738" max="9738" width="8.125" style="54" customWidth="1"/>
    <col min="9739" max="9739" width="4" style="54" customWidth="1"/>
    <col min="9740" max="9740" width="0" style="54" hidden="1" customWidth="1"/>
    <col min="9741" max="9741" width="8.25" style="54" customWidth="1"/>
    <col min="9742" max="9742" width="0" style="54" hidden="1" customWidth="1"/>
    <col min="9743" max="9743" width="97.75" style="54" customWidth="1"/>
    <col min="9744" max="9744" width="14.125" style="54" customWidth="1"/>
    <col min="9745" max="9745" width="16" style="54" customWidth="1"/>
    <col min="9746" max="9748" width="10.125" style="54" customWidth="1"/>
    <col min="9749" max="9749" width="5.125" style="54" customWidth="1"/>
    <col min="9750" max="9984" width="9" style="54"/>
    <col min="9985" max="9985" width="4.125" style="54" customWidth="1"/>
    <col min="9986" max="9986" width="22.5" style="54" customWidth="1"/>
    <col min="9987" max="9987" width="26.625" style="54" customWidth="1"/>
    <col min="9988" max="9988" width="17.125" style="54" customWidth="1"/>
    <col min="9989" max="9989" width="8.125" style="54" customWidth="1"/>
    <col min="9990" max="9990" width="4" style="54" customWidth="1"/>
    <col min="9991" max="9991" width="0" style="54" hidden="1" customWidth="1"/>
    <col min="9992" max="9992" width="23.25" style="54" customWidth="1"/>
    <col min="9993" max="9993" width="17.125" style="54" customWidth="1"/>
    <col min="9994" max="9994" width="8.125" style="54" customWidth="1"/>
    <col min="9995" max="9995" width="4" style="54" customWidth="1"/>
    <col min="9996" max="9996" width="0" style="54" hidden="1" customWidth="1"/>
    <col min="9997" max="9997" width="8.25" style="54" customWidth="1"/>
    <col min="9998" max="9998" width="0" style="54" hidden="1" customWidth="1"/>
    <col min="9999" max="9999" width="97.75" style="54" customWidth="1"/>
    <col min="10000" max="10000" width="14.125" style="54" customWidth="1"/>
    <col min="10001" max="10001" width="16" style="54" customWidth="1"/>
    <col min="10002" max="10004" width="10.125" style="54" customWidth="1"/>
    <col min="10005" max="10005" width="5.125" style="54" customWidth="1"/>
    <col min="10006" max="10240" width="9" style="54"/>
    <col min="10241" max="10241" width="4.125" style="54" customWidth="1"/>
    <col min="10242" max="10242" width="22.5" style="54" customWidth="1"/>
    <col min="10243" max="10243" width="26.625" style="54" customWidth="1"/>
    <col min="10244" max="10244" width="17.125" style="54" customWidth="1"/>
    <col min="10245" max="10245" width="8.125" style="54" customWidth="1"/>
    <col min="10246" max="10246" width="4" style="54" customWidth="1"/>
    <col min="10247" max="10247" width="0" style="54" hidden="1" customWidth="1"/>
    <col min="10248" max="10248" width="23.25" style="54" customWidth="1"/>
    <col min="10249" max="10249" width="17.125" style="54" customWidth="1"/>
    <col min="10250" max="10250" width="8.125" style="54" customWidth="1"/>
    <col min="10251" max="10251" width="4" style="54" customWidth="1"/>
    <col min="10252" max="10252" width="0" style="54" hidden="1" customWidth="1"/>
    <col min="10253" max="10253" width="8.25" style="54" customWidth="1"/>
    <col min="10254" max="10254" width="0" style="54" hidden="1" customWidth="1"/>
    <col min="10255" max="10255" width="97.75" style="54" customWidth="1"/>
    <col min="10256" max="10256" width="14.125" style="54" customWidth="1"/>
    <col min="10257" max="10257" width="16" style="54" customWidth="1"/>
    <col min="10258" max="10260" width="10.125" style="54" customWidth="1"/>
    <col min="10261" max="10261" width="5.125" style="54" customWidth="1"/>
    <col min="10262" max="10496" width="9" style="54"/>
    <col min="10497" max="10497" width="4.125" style="54" customWidth="1"/>
    <col min="10498" max="10498" width="22.5" style="54" customWidth="1"/>
    <col min="10499" max="10499" width="26.625" style="54" customWidth="1"/>
    <col min="10500" max="10500" width="17.125" style="54" customWidth="1"/>
    <col min="10501" max="10501" width="8.125" style="54" customWidth="1"/>
    <col min="10502" max="10502" width="4" style="54" customWidth="1"/>
    <col min="10503" max="10503" width="0" style="54" hidden="1" customWidth="1"/>
    <col min="10504" max="10504" width="23.25" style="54" customWidth="1"/>
    <col min="10505" max="10505" width="17.125" style="54" customWidth="1"/>
    <col min="10506" max="10506" width="8.125" style="54" customWidth="1"/>
    <col min="10507" max="10507" width="4" style="54" customWidth="1"/>
    <col min="10508" max="10508" width="0" style="54" hidden="1" customWidth="1"/>
    <col min="10509" max="10509" width="8.25" style="54" customWidth="1"/>
    <col min="10510" max="10510" width="0" style="54" hidden="1" customWidth="1"/>
    <col min="10511" max="10511" width="97.75" style="54" customWidth="1"/>
    <col min="10512" max="10512" width="14.125" style="54" customWidth="1"/>
    <col min="10513" max="10513" width="16" style="54" customWidth="1"/>
    <col min="10514" max="10516" width="10.125" style="54" customWidth="1"/>
    <col min="10517" max="10517" width="5.125" style="54" customWidth="1"/>
    <col min="10518" max="10752" width="9" style="54"/>
    <col min="10753" max="10753" width="4.125" style="54" customWidth="1"/>
    <col min="10754" max="10754" width="22.5" style="54" customWidth="1"/>
    <col min="10755" max="10755" width="26.625" style="54" customWidth="1"/>
    <col min="10756" max="10756" width="17.125" style="54" customWidth="1"/>
    <col min="10757" max="10757" width="8.125" style="54" customWidth="1"/>
    <col min="10758" max="10758" width="4" style="54" customWidth="1"/>
    <col min="10759" max="10759" width="0" style="54" hidden="1" customWidth="1"/>
    <col min="10760" max="10760" width="23.25" style="54" customWidth="1"/>
    <col min="10761" max="10761" width="17.125" style="54" customWidth="1"/>
    <col min="10762" max="10762" width="8.125" style="54" customWidth="1"/>
    <col min="10763" max="10763" width="4" style="54" customWidth="1"/>
    <col min="10764" max="10764" width="0" style="54" hidden="1" customWidth="1"/>
    <col min="10765" max="10765" width="8.25" style="54" customWidth="1"/>
    <col min="10766" max="10766" width="0" style="54" hidden="1" customWidth="1"/>
    <col min="10767" max="10767" width="97.75" style="54" customWidth="1"/>
    <col min="10768" max="10768" width="14.125" style="54" customWidth="1"/>
    <col min="10769" max="10769" width="16" style="54" customWidth="1"/>
    <col min="10770" max="10772" width="10.125" style="54" customWidth="1"/>
    <col min="10773" max="10773" width="5.125" style="54" customWidth="1"/>
    <col min="10774" max="11008" width="9" style="54"/>
    <col min="11009" max="11009" width="4.125" style="54" customWidth="1"/>
    <col min="11010" max="11010" width="22.5" style="54" customWidth="1"/>
    <col min="11011" max="11011" width="26.625" style="54" customWidth="1"/>
    <col min="11012" max="11012" width="17.125" style="54" customWidth="1"/>
    <col min="11013" max="11013" width="8.125" style="54" customWidth="1"/>
    <col min="11014" max="11014" width="4" style="54" customWidth="1"/>
    <col min="11015" max="11015" width="0" style="54" hidden="1" customWidth="1"/>
    <col min="11016" max="11016" width="23.25" style="54" customWidth="1"/>
    <col min="11017" max="11017" width="17.125" style="54" customWidth="1"/>
    <col min="11018" max="11018" width="8.125" style="54" customWidth="1"/>
    <col min="11019" max="11019" width="4" style="54" customWidth="1"/>
    <col min="11020" max="11020" width="0" style="54" hidden="1" customWidth="1"/>
    <col min="11021" max="11021" width="8.25" style="54" customWidth="1"/>
    <col min="11022" max="11022" width="0" style="54" hidden="1" customWidth="1"/>
    <col min="11023" max="11023" width="97.75" style="54" customWidth="1"/>
    <col min="11024" max="11024" width="14.125" style="54" customWidth="1"/>
    <col min="11025" max="11025" width="16" style="54" customWidth="1"/>
    <col min="11026" max="11028" width="10.125" style="54" customWidth="1"/>
    <col min="11029" max="11029" width="5.125" style="54" customWidth="1"/>
    <col min="11030" max="11264" width="9" style="54"/>
    <col min="11265" max="11265" width="4.125" style="54" customWidth="1"/>
    <col min="11266" max="11266" width="22.5" style="54" customWidth="1"/>
    <col min="11267" max="11267" width="26.625" style="54" customWidth="1"/>
    <col min="11268" max="11268" width="17.125" style="54" customWidth="1"/>
    <col min="11269" max="11269" width="8.125" style="54" customWidth="1"/>
    <col min="11270" max="11270" width="4" style="54" customWidth="1"/>
    <col min="11271" max="11271" width="0" style="54" hidden="1" customWidth="1"/>
    <col min="11272" max="11272" width="23.25" style="54" customWidth="1"/>
    <col min="11273" max="11273" width="17.125" style="54" customWidth="1"/>
    <col min="11274" max="11274" width="8.125" style="54" customWidth="1"/>
    <col min="11275" max="11275" width="4" style="54" customWidth="1"/>
    <col min="11276" max="11276" width="0" style="54" hidden="1" customWidth="1"/>
    <col min="11277" max="11277" width="8.25" style="54" customWidth="1"/>
    <col min="11278" max="11278" width="0" style="54" hidden="1" customWidth="1"/>
    <col min="11279" max="11279" width="97.75" style="54" customWidth="1"/>
    <col min="11280" max="11280" width="14.125" style="54" customWidth="1"/>
    <col min="11281" max="11281" width="16" style="54" customWidth="1"/>
    <col min="11282" max="11284" width="10.125" style="54" customWidth="1"/>
    <col min="11285" max="11285" width="5.125" style="54" customWidth="1"/>
    <col min="11286" max="11520" width="9" style="54"/>
    <col min="11521" max="11521" width="4.125" style="54" customWidth="1"/>
    <col min="11522" max="11522" width="22.5" style="54" customWidth="1"/>
    <col min="11523" max="11523" width="26.625" style="54" customWidth="1"/>
    <col min="11524" max="11524" width="17.125" style="54" customWidth="1"/>
    <col min="11525" max="11525" width="8.125" style="54" customWidth="1"/>
    <col min="11526" max="11526" width="4" style="54" customWidth="1"/>
    <col min="11527" max="11527" width="0" style="54" hidden="1" customWidth="1"/>
    <col min="11528" max="11528" width="23.25" style="54" customWidth="1"/>
    <col min="11529" max="11529" width="17.125" style="54" customWidth="1"/>
    <col min="11530" max="11530" width="8.125" style="54" customWidth="1"/>
    <col min="11531" max="11531" width="4" style="54" customWidth="1"/>
    <col min="11532" max="11532" width="0" style="54" hidden="1" customWidth="1"/>
    <col min="11533" max="11533" width="8.25" style="54" customWidth="1"/>
    <col min="11534" max="11534" width="0" style="54" hidden="1" customWidth="1"/>
    <col min="11535" max="11535" width="97.75" style="54" customWidth="1"/>
    <col min="11536" max="11536" width="14.125" style="54" customWidth="1"/>
    <col min="11537" max="11537" width="16" style="54" customWidth="1"/>
    <col min="11538" max="11540" width="10.125" style="54" customWidth="1"/>
    <col min="11541" max="11541" width="5.125" style="54" customWidth="1"/>
    <col min="11542" max="11776" width="9" style="54"/>
    <col min="11777" max="11777" width="4.125" style="54" customWidth="1"/>
    <col min="11778" max="11778" width="22.5" style="54" customWidth="1"/>
    <col min="11779" max="11779" width="26.625" style="54" customWidth="1"/>
    <col min="11780" max="11780" width="17.125" style="54" customWidth="1"/>
    <col min="11781" max="11781" width="8.125" style="54" customWidth="1"/>
    <col min="11782" max="11782" width="4" style="54" customWidth="1"/>
    <col min="11783" max="11783" width="0" style="54" hidden="1" customWidth="1"/>
    <col min="11784" max="11784" width="23.25" style="54" customWidth="1"/>
    <col min="11785" max="11785" width="17.125" style="54" customWidth="1"/>
    <col min="11786" max="11786" width="8.125" style="54" customWidth="1"/>
    <col min="11787" max="11787" width="4" style="54" customWidth="1"/>
    <col min="11788" max="11788" width="0" style="54" hidden="1" customWidth="1"/>
    <col min="11789" max="11789" width="8.25" style="54" customWidth="1"/>
    <col min="11790" max="11790" width="0" style="54" hidden="1" customWidth="1"/>
    <col min="11791" max="11791" width="97.75" style="54" customWidth="1"/>
    <col min="11792" max="11792" width="14.125" style="54" customWidth="1"/>
    <col min="11793" max="11793" width="16" style="54" customWidth="1"/>
    <col min="11794" max="11796" width="10.125" style="54" customWidth="1"/>
    <col min="11797" max="11797" width="5.125" style="54" customWidth="1"/>
    <col min="11798" max="12032" width="9" style="54"/>
    <col min="12033" max="12033" width="4.125" style="54" customWidth="1"/>
    <col min="12034" max="12034" width="22.5" style="54" customWidth="1"/>
    <col min="12035" max="12035" width="26.625" style="54" customWidth="1"/>
    <col min="12036" max="12036" width="17.125" style="54" customWidth="1"/>
    <col min="12037" max="12037" width="8.125" style="54" customWidth="1"/>
    <col min="12038" max="12038" width="4" style="54" customWidth="1"/>
    <col min="12039" max="12039" width="0" style="54" hidden="1" customWidth="1"/>
    <col min="12040" max="12040" width="23.25" style="54" customWidth="1"/>
    <col min="12041" max="12041" width="17.125" style="54" customWidth="1"/>
    <col min="12042" max="12042" width="8.125" style="54" customWidth="1"/>
    <col min="12043" max="12043" width="4" style="54" customWidth="1"/>
    <col min="12044" max="12044" width="0" style="54" hidden="1" customWidth="1"/>
    <col min="12045" max="12045" width="8.25" style="54" customWidth="1"/>
    <col min="12046" max="12046" width="0" style="54" hidden="1" customWidth="1"/>
    <col min="12047" max="12047" width="97.75" style="54" customWidth="1"/>
    <col min="12048" max="12048" width="14.125" style="54" customWidth="1"/>
    <col min="12049" max="12049" width="16" style="54" customWidth="1"/>
    <col min="12050" max="12052" width="10.125" style="54" customWidth="1"/>
    <col min="12053" max="12053" width="5.125" style="54" customWidth="1"/>
    <col min="12054" max="12288" width="9" style="54"/>
    <col min="12289" max="12289" width="4.125" style="54" customWidth="1"/>
    <col min="12290" max="12290" width="22.5" style="54" customWidth="1"/>
    <col min="12291" max="12291" width="26.625" style="54" customWidth="1"/>
    <col min="12292" max="12292" width="17.125" style="54" customWidth="1"/>
    <col min="12293" max="12293" width="8.125" style="54" customWidth="1"/>
    <col min="12294" max="12294" width="4" style="54" customWidth="1"/>
    <col min="12295" max="12295" width="0" style="54" hidden="1" customWidth="1"/>
    <col min="12296" max="12296" width="23.25" style="54" customWidth="1"/>
    <col min="12297" max="12297" width="17.125" style="54" customWidth="1"/>
    <col min="12298" max="12298" width="8.125" style="54" customWidth="1"/>
    <col min="12299" max="12299" width="4" style="54" customWidth="1"/>
    <col min="12300" max="12300" width="0" style="54" hidden="1" customWidth="1"/>
    <col min="12301" max="12301" width="8.25" style="54" customWidth="1"/>
    <col min="12302" max="12302" width="0" style="54" hidden="1" customWidth="1"/>
    <col min="12303" max="12303" width="97.75" style="54" customWidth="1"/>
    <col min="12304" max="12304" width="14.125" style="54" customWidth="1"/>
    <col min="12305" max="12305" width="16" style="54" customWidth="1"/>
    <col min="12306" max="12308" width="10.125" style="54" customWidth="1"/>
    <col min="12309" max="12309" width="5.125" style="54" customWidth="1"/>
    <col min="12310" max="12544" width="9" style="54"/>
    <col min="12545" max="12545" width="4.125" style="54" customWidth="1"/>
    <col min="12546" max="12546" width="22.5" style="54" customWidth="1"/>
    <col min="12547" max="12547" width="26.625" style="54" customWidth="1"/>
    <col min="12548" max="12548" width="17.125" style="54" customWidth="1"/>
    <col min="12549" max="12549" width="8.125" style="54" customWidth="1"/>
    <col min="12550" max="12550" width="4" style="54" customWidth="1"/>
    <col min="12551" max="12551" width="0" style="54" hidden="1" customWidth="1"/>
    <col min="12552" max="12552" width="23.25" style="54" customWidth="1"/>
    <col min="12553" max="12553" width="17.125" style="54" customWidth="1"/>
    <col min="12554" max="12554" width="8.125" style="54" customWidth="1"/>
    <col min="12555" max="12555" width="4" style="54" customWidth="1"/>
    <col min="12556" max="12556" width="0" style="54" hidden="1" customWidth="1"/>
    <col min="12557" max="12557" width="8.25" style="54" customWidth="1"/>
    <col min="12558" max="12558" width="0" style="54" hidden="1" customWidth="1"/>
    <col min="12559" max="12559" width="97.75" style="54" customWidth="1"/>
    <col min="12560" max="12560" width="14.125" style="54" customWidth="1"/>
    <col min="12561" max="12561" width="16" style="54" customWidth="1"/>
    <col min="12562" max="12564" width="10.125" style="54" customWidth="1"/>
    <col min="12565" max="12565" width="5.125" style="54" customWidth="1"/>
    <col min="12566" max="12800" width="9" style="54"/>
    <col min="12801" max="12801" width="4.125" style="54" customWidth="1"/>
    <col min="12802" max="12802" width="22.5" style="54" customWidth="1"/>
    <col min="12803" max="12803" width="26.625" style="54" customWidth="1"/>
    <col min="12804" max="12804" width="17.125" style="54" customWidth="1"/>
    <col min="12805" max="12805" width="8.125" style="54" customWidth="1"/>
    <col min="12806" max="12806" width="4" style="54" customWidth="1"/>
    <col min="12807" max="12807" width="0" style="54" hidden="1" customWidth="1"/>
    <col min="12808" max="12808" width="23.25" style="54" customWidth="1"/>
    <col min="12809" max="12809" width="17.125" style="54" customWidth="1"/>
    <col min="12810" max="12810" width="8.125" style="54" customWidth="1"/>
    <col min="12811" max="12811" width="4" style="54" customWidth="1"/>
    <col min="12812" max="12812" width="0" style="54" hidden="1" customWidth="1"/>
    <col min="12813" max="12813" width="8.25" style="54" customWidth="1"/>
    <col min="12814" max="12814" width="0" style="54" hidden="1" customWidth="1"/>
    <col min="12815" max="12815" width="97.75" style="54" customWidth="1"/>
    <col min="12816" max="12816" width="14.125" style="54" customWidth="1"/>
    <col min="12817" max="12817" width="16" style="54" customWidth="1"/>
    <col min="12818" max="12820" width="10.125" style="54" customWidth="1"/>
    <col min="12821" max="12821" width="5.125" style="54" customWidth="1"/>
    <col min="12822" max="13056" width="9" style="54"/>
    <col min="13057" max="13057" width="4.125" style="54" customWidth="1"/>
    <col min="13058" max="13058" width="22.5" style="54" customWidth="1"/>
    <col min="13059" max="13059" width="26.625" style="54" customWidth="1"/>
    <col min="13060" max="13060" width="17.125" style="54" customWidth="1"/>
    <col min="13061" max="13061" width="8.125" style="54" customWidth="1"/>
    <col min="13062" max="13062" width="4" style="54" customWidth="1"/>
    <col min="13063" max="13063" width="0" style="54" hidden="1" customWidth="1"/>
    <col min="13064" max="13064" width="23.25" style="54" customWidth="1"/>
    <col min="13065" max="13065" width="17.125" style="54" customWidth="1"/>
    <col min="13066" max="13066" width="8.125" style="54" customWidth="1"/>
    <col min="13067" max="13067" width="4" style="54" customWidth="1"/>
    <col min="13068" max="13068" width="0" style="54" hidden="1" customWidth="1"/>
    <col min="13069" max="13069" width="8.25" style="54" customWidth="1"/>
    <col min="13070" max="13070" width="0" style="54" hidden="1" customWidth="1"/>
    <col min="13071" max="13071" width="97.75" style="54" customWidth="1"/>
    <col min="13072" max="13072" width="14.125" style="54" customWidth="1"/>
    <col min="13073" max="13073" width="16" style="54" customWidth="1"/>
    <col min="13074" max="13076" width="10.125" style="54" customWidth="1"/>
    <col min="13077" max="13077" width="5.125" style="54" customWidth="1"/>
    <col min="13078" max="13312" width="9" style="54"/>
    <col min="13313" max="13313" width="4.125" style="54" customWidth="1"/>
    <col min="13314" max="13314" width="22.5" style="54" customWidth="1"/>
    <col min="13315" max="13315" width="26.625" style="54" customWidth="1"/>
    <col min="13316" max="13316" width="17.125" style="54" customWidth="1"/>
    <col min="13317" max="13317" width="8.125" style="54" customWidth="1"/>
    <col min="13318" max="13318" width="4" style="54" customWidth="1"/>
    <col min="13319" max="13319" width="0" style="54" hidden="1" customWidth="1"/>
    <col min="13320" max="13320" width="23.25" style="54" customWidth="1"/>
    <col min="13321" max="13321" width="17.125" style="54" customWidth="1"/>
    <col min="13322" max="13322" width="8.125" style="54" customWidth="1"/>
    <col min="13323" max="13323" width="4" style="54" customWidth="1"/>
    <col min="13324" max="13324" width="0" style="54" hidden="1" customWidth="1"/>
    <col min="13325" max="13325" width="8.25" style="54" customWidth="1"/>
    <col min="13326" max="13326" width="0" style="54" hidden="1" customWidth="1"/>
    <col min="13327" max="13327" width="97.75" style="54" customWidth="1"/>
    <col min="13328" max="13328" width="14.125" style="54" customWidth="1"/>
    <col min="13329" max="13329" width="16" style="54" customWidth="1"/>
    <col min="13330" max="13332" width="10.125" style="54" customWidth="1"/>
    <col min="13333" max="13333" width="5.125" style="54" customWidth="1"/>
    <col min="13334" max="13568" width="9" style="54"/>
    <col min="13569" max="13569" width="4.125" style="54" customWidth="1"/>
    <col min="13570" max="13570" width="22.5" style="54" customWidth="1"/>
    <col min="13571" max="13571" width="26.625" style="54" customWidth="1"/>
    <col min="13572" max="13572" width="17.125" style="54" customWidth="1"/>
    <col min="13573" max="13573" width="8.125" style="54" customWidth="1"/>
    <col min="13574" max="13574" width="4" style="54" customWidth="1"/>
    <col min="13575" max="13575" width="0" style="54" hidden="1" customWidth="1"/>
    <col min="13576" max="13576" width="23.25" style="54" customWidth="1"/>
    <col min="13577" max="13577" width="17.125" style="54" customWidth="1"/>
    <col min="13578" max="13578" width="8.125" style="54" customWidth="1"/>
    <col min="13579" max="13579" width="4" style="54" customWidth="1"/>
    <col min="13580" max="13580" width="0" style="54" hidden="1" customWidth="1"/>
    <col min="13581" max="13581" width="8.25" style="54" customWidth="1"/>
    <col min="13582" max="13582" width="0" style="54" hidden="1" customWidth="1"/>
    <col min="13583" max="13583" width="97.75" style="54" customWidth="1"/>
    <col min="13584" max="13584" width="14.125" style="54" customWidth="1"/>
    <col min="13585" max="13585" width="16" style="54" customWidth="1"/>
    <col min="13586" max="13588" width="10.125" style="54" customWidth="1"/>
    <col min="13589" max="13589" width="5.125" style="54" customWidth="1"/>
    <col min="13590" max="13824" width="9" style="54"/>
    <col min="13825" max="13825" width="4.125" style="54" customWidth="1"/>
    <col min="13826" max="13826" width="22.5" style="54" customWidth="1"/>
    <col min="13827" max="13827" width="26.625" style="54" customWidth="1"/>
    <col min="13828" max="13828" width="17.125" style="54" customWidth="1"/>
    <col min="13829" max="13829" width="8.125" style="54" customWidth="1"/>
    <col min="13830" max="13830" width="4" style="54" customWidth="1"/>
    <col min="13831" max="13831" width="0" style="54" hidden="1" customWidth="1"/>
    <col min="13832" max="13832" width="23.25" style="54" customWidth="1"/>
    <col min="13833" max="13833" width="17.125" style="54" customWidth="1"/>
    <col min="13834" max="13834" width="8.125" style="54" customWidth="1"/>
    <col min="13835" max="13835" width="4" style="54" customWidth="1"/>
    <col min="13836" max="13836" width="0" style="54" hidden="1" customWidth="1"/>
    <col min="13837" max="13837" width="8.25" style="54" customWidth="1"/>
    <col min="13838" max="13838" width="0" style="54" hidden="1" customWidth="1"/>
    <col min="13839" max="13839" width="97.75" style="54" customWidth="1"/>
    <col min="13840" max="13840" width="14.125" style="54" customWidth="1"/>
    <col min="13841" max="13841" width="16" style="54" customWidth="1"/>
    <col min="13842" max="13844" width="10.125" style="54" customWidth="1"/>
    <col min="13845" max="13845" width="5.125" style="54" customWidth="1"/>
    <col min="13846" max="14080" width="9" style="54"/>
    <col min="14081" max="14081" width="4.125" style="54" customWidth="1"/>
    <col min="14082" max="14082" width="22.5" style="54" customWidth="1"/>
    <col min="14083" max="14083" width="26.625" style="54" customWidth="1"/>
    <col min="14084" max="14084" width="17.125" style="54" customWidth="1"/>
    <col min="14085" max="14085" width="8.125" style="54" customWidth="1"/>
    <col min="14086" max="14086" width="4" style="54" customWidth="1"/>
    <col min="14087" max="14087" width="0" style="54" hidden="1" customWidth="1"/>
    <col min="14088" max="14088" width="23.25" style="54" customWidth="1"/>
    <col min="14089" max="14089" width="17.125" style="54" customWidth="1"/>
    <col min="14090" max="14090" width="8.125" style="54" customWidth="1"/>
    <col min="14091" max="14091" width="4" style="54" customWidth="1"/>
    <col min="14092" max="14092" width="0" style="54" hidden="1" customWidth="1"/>
    <col min="14093" max="14093" width="8.25" style="54" customWidth="1"/>
    <col min="14094" max="14094" width="0" style="54" hidden="1" customWidth="1"/>
    <col min="14095" max="14095" width="97.75" style="54" customWidth="1"/>
    <col min="14096" max="14096" width="14.125" style="54" customWidth="1"/>
    <col min="14097" max="14097" width="16" style="54" customWidth="1"/>
    <col min="14098" max="14100" width="10.125" style="54" customWidth="1"/>
    <col min="14101" max="14101" width="5.125" style="54" customWidth="1"/>
    <col min="14102" max="14336" width="9" style="54"/>
    <col min="14337" max="14337" width="4.125" style="54" customWidth="1"/>
    <col min="14338" max="14338" width="22.5" style="54" customWidth="1"/>
    <col min="14339" max="14339" width="26.625" style="54" customWidth="1"/>
    <col min="14340" max="14340" width="17.125" style="54" customWidth="1"/>
    <col min="14341" max="14341" width="8.125" style="54" customWidth="1"/>
    <col min="14342" max="14342" width="4" style="54" customWidth="1"/>
    <col min="14343" max="14343" width="0" style="54" hidden="1" customWidth="1"/>
    <col min="14344" max="14344" width="23.25" style="54" customWidth="1"/>
    <col min="14345" max="14345" width="17.125" style="54" customWidth="1"/>
    <col min="14346" max="14346" width="8.125" style="54" customWidth="1"/>
    <col min="14347" max="14347" width="4" style="54" customWidth="1"/>
    <col min="14348" max="14348" width="0" style="54" hidden="1" customWidth="1"/>
    <col min="14349" max="14349" width="8.25" style="54" customWidth="1"/>
    <col min="14350" max="14350" width="0" style="54" hidden="1" customWidth="1"/>
    <col min="14351" max="14351" width="97.75" style="54" customWidth="1"/>
    <col min="14352" max="14352" width="14.125" style="54" customWidth="1"/>
    <col min="14353" max="14353" width="16" style="54" customWidth="1"/>
    <col min="14354" max="14356" width="10.125" style="54" customWidth="1"/>
    <col min="14357" max="14357" width="5.125" style="54" customWidth="1"/>
    <col min="14358" max="14592" width="9" style="54"/>
    <col min="14593" max="14593" width="4.125" style="54" customWidth="1"/>
    <col min="14594" max="14594" width="22.5" style="54" customWidth="1"/>
    <col min="14595" max="14595" width="26.625" style="54" customWidth="1"/>
    <col min="14596" max="14596" width="17.125" style="54" customWidth="1"/>
    <col min="14597" max="14597" width="8.125" style="54" customWidth="1"/>
    <col min="14598" max="14598" width="4" style="54" customWidth="1"/>
    <col min="14599" max="14599" width="0" style="54" hidden="1" customWidth="1"/>
    <col min="14600" max="14600" width="23.25" style="54" customWidth="1"/>
    <col min="14601" max="14601" width="17.125" style="54" customWidth="1"/>
    <col min="14602" max="14602" width="8.125" style="54" customWidth="1"/>
    <col min="14603" max="14603" width="4" style="54" customWidth="1"/>
    <col min="14604" max="14604" width="0" style="54" hidden="1" customWidth="1"/>
    <col min="14605" max="14605" width="8.25" style="54" customWidth="1"/>
    <col min="14606" max="14606" width="0" style="54" hidden="1" customWidth="1"/>
    <col min="14607" max="14607" width="97.75" style="54" customWidth="1"/>
    <col min="14608" max="14608" width="14.125" style="54" customWidth="1"/>
    <col min="14609" max="14609" width="16" style="54" customWidth="1"/>
    <col min="14610" max="14612" width="10.125" style="54" customWidth="1"/>
    <col min="14613" max="14613" width="5.125" style="54" customWidth="1"/>
    <col min="14614" max="14848" width="9" style="54"/>
    <col min="14849" max="14849" width="4.125" style="54" customWidth="1"/>
    <col min="14850" max="14850" width="22.5" style="54" customWidth="1"/>
    <col min="14851" max="14851" width="26.625" style="54" customWidth="1"/>
    <col min="14852" max="14852" width="17.125" style="54" customWidth="1"/>
    <col min="14853" max="14853" width="8.125" style="54" customWidth="1"/>
    <col min="14854" max="14854" width="4" style="54" customWidth="1"/>
    <col min="14855" max="14855" width="0" style="54" hidden="1" customWidth="1"/>
    <col min="14856" max="14856" width="23.25" style="54" customWidth="1"/>
    <col min="14857" max="14857" width="17.125" style="54" customWidth="1"/>
    <col min="14858" max="14858" width="8.125" style="54" customWidth="1"/>
    <col min="14859" max="14859" width="4" style="54" customWidth="1"/>
    <col min="14860" max="14860" width="0" style="54" hidden="1" customWidth="1"/>
    <col min="14861" max="14861" width="8.25" style="54" customWidth="1"/>
    <col min="14862" max="14862" width="0" style="54" hidden="1" customWidth="1"/>
    <col min="14863" max="14863" width="97.75" style="54" customWidth="1"/>
    <col min="14864" max="14864" width="14.125" style="54" customWidth="1"/>
    <col min="14865" max="14865" width="16" style="54" customWidth="1"/>
    <col min="14866" max="14868" width="10.125" style="54" customWidth="1"/>
    <col min="14869" max="14869" width="5.125" style="54" customWidth="1"/>
    <col min="14870" max="15104" width="9" style="54"/>
    <col min="15105" max="15105" width="4.125" style="54" customWidth="1"/>
    <col min="15106" max="15106" width="22.5" style="54" customWidth="1"/>
    <col min="15107" max="15107" width="26.625" style="54" customWidth="1"/>
    <col min="15108" max="15108" width="17.125" style="54" customWidth="1"/>
    <col min="15109" max="15109" width="8.125" style="54" customWidth="1"/>
    <col min="15110" max="15110" width="4" style="54" customWidth="1"/>
    <col min="15111" max="15111" width="0" style="54" hidden="1" customWidth="1"/>
    <col min="15112" max="15112" width="23.25" style="54" customWidth="1"/>
    <col min="15113" max="15113" width="17.125" style="54" customWidth="1"/>
    <col min="15114" max="15114" width="8.125" style="54" customWidth="1"/>
    <col min="15115" max="15115" width="4" style="54" customWidth="1"/>
    <col min="15116" max="15116" width="0" style="54" hidden="1" customWidth="1"/>
    <col min="15117" max="15117" width="8.25" style="54" customWidth="1"/>
    <col min="15118" max="15118" width="0" style="54" hidden="1" customWidth="1"/>
    <col min="15119" max="15119" width="97.75" style="54" customWidth="1"/>
    <col min="15120" max="15120" width="14.125" style="54" customWidth="1"/>
    <col min="15121" max="15121" width="16" style="54" customWidth="1"/>
    <col min="15122" max="15124" width="10.125" style="54" customWidth="1"/>
    <col min="15125" max="15125" width="5.125" style="54" customWidth="1"/>
    <col min="15126" max="15360" width="9" style="54"/>
    <col min="15361" max="15361" width="4.125" style="54" customWidth="1"/>
    <col min="15362" max="15362" width="22.5" style="54" customWidth="1"/>
    <col min="15363" max="15363" width="26.625" style="54" customWidth="1"/>
    <col min="15364" max="15364" width="17.125" style="54" customWidth="1"/>
    <col min="15365" max="15365" width="8.125" style="54" customWidth="1"/>
    <col min="15366" max="15366" width="4" style="54" customWidth="1"/>
    <col min="15367" max="15367" width="0" style="54" hidden="1" customWidth="1"/>
    <col min="15368" max="15368" width="23.25" style="54" customWidth="1"/>
    <col min="15369" max="15369" width="17.125" style="54" customWidth="1"/>
    <col min="15370" max="15370" width="8.125" style="54" customWidth="1"/>
    <col min="15371" max="15371" width="4" style="54" customWidth="1"/>
    <col min="15372" max="15372" width="0" style="54" hidden="1" customWidth="1"/>
    <col min="15373" max="15373" width="8.25" style="54" customWidth="1"/>
    <col min="15374" max="15374" width="0" style="54" hidden="1" customWidth="1"/>
    <col min="15375" max="15375" width="97.75" style="54" customWidth="1"/>
    <col min="15376" max="15376" width="14.125" style="54" customWidth="1"/>
    <col min="15377" max="15377" width="16" style="54" customWidth="1"/>
    <col min="15378" max="15380" width="10.125" style="54" customWidth="1"/>
    <col min="15381" max="15381" width="5.125" style="54" customWidth="1"/>
    <col min="15382" max="15616" width="9" style="54"/>
    <col min="15617" max="15617" width="4.125" style="54" customWidth="1"/>
    <col min="15618" max="15618" width="22.5" style="54" customWidth="1"/>
    <col min="15619" max="15619" width="26.625" style="54" customWidth="1"/>
    <col min="15620" max="15620" width="17.125" style="54" customWidth="1"/>
    <col min="15621" max="15621" width="8.125" style="54" customWidth="1"/>
    <col min="15622" max="15622" width="4" style="54" customWidth="1"/>
    <col min="15623" max="15623" width="0" style="54" hidden="1" customWidth="1"/>
    <col min="15624" max="15624" width="23.25" style="54" customWidth="1"/>
    <col min="15625" max="15625" width="17.125" style="54" customWidth="1"/>
    <col min="15626" max="15626" width="8.125" style="54" customWidth="1"/>
    <col min="15627" max="15627" width="4" style="54" customWidth="1"/>
    <col min="15628" max="15628" width="0" style="54" hidden="1" customWidth="1"/>
    <col min="15629" max="15629" width="8.25" style="54" customWidth="1"/>
    <col min="15630" max="15630" width="0" style="54" hidden="1" customWidth="1"/>
    <col min="15631" max="15631" width="97.75" style="54" customWidth="1"/>
    <col min="15632" max="15632" width="14.125" style="54" customWidth="1"/>
    <col min="15633" max="15633" width="16" style="54" customWidth="1"/>
    <col min="15634" max="15636" width="10.125" style="54" customWidth="1"/>
    <col min="15637" max="15637" width="5.125" style="54" customWidth="1"/>
    <col min="15638" max="15872" width="9" style="54"/>
    <col min="15873" max="15873" width="4.125" style="54" customWidth="1"/>
    <col min="15874" max="15874" width="22.5" style="54" customWidth="1"/>
    <col min="15875" max="15875" width="26.625" style="54" customWidth="1"/>
    <col min="15876" max="15876" width="17.125" style="54" customWidth="1"/>
    <col min="15877" max="15877" width="8.125" style="54" customWidth="1"/>
    <col min="15878" max="15878" width="4" style="54" customWidth="1"/>
    <col min="15879" max="15879" width="0" style="54" hidden="1" customWidth="1"/>
    <col min="15880" max="15880" width="23.25" style="54" customWidth="1"/>
    <col min="15881" max="15881" width="17.125" style="54" customWidth="1"/>
    <col min="15882" max="15882" width="8.125" style="54" customWidth="1"/>
    <col min="15883" max="15883" width="4" style="54" customWidth="1"/>
    <col min="15884" max="15884" width="0" style="54" hidden="1" customWidth="1"/>
    <col min="15885" max="15885" width="8.25" style="54" customWidth="1"/>
    <col min="15886" max="15886" width="0" style="54" hidden="1" customWidth="1"/>
    <col min="15887" max="15887" width="97.75" style="54" customWidth="1"/>
    <col min="15888" max="15888" width="14.125" style="54" customWidth="1"/>
    <col min="15889" max="15889" width="16" style="54" customWidth="1"/>
    <col min="15890" max="15892" width="10.125" style="54" customWidth="1"/>
    <col min="15893" max="15893" width="5.125" style="54" customWidth="1"/>
    <col min="15894" max="16128" width="9" style="54"/>
    <col min="16129" max="16129" width="4.125" style="54" customWidth="1"/>
    <col min="16130" max="16130" width="22.5" style="54" customWidth="1"/>
    <col min="16131" max="16131" width="26.625" style="54" customWidth="1"/>
    <col min="16132" max="16132" width="17.125" style="54" customWidth="1"/>
    <col min="16133" max="16133" width="8.125" style="54" customWidth="1"/>
    <col min="16134" max="16134" width="4" style="54" customWidth="1"/>
    <col min="16135" max="16135" width="0" style="54" hidden="1" customWidth="1"/>
    <col min="16136" max="16136" width="23.25" style="54" customWidth="1"/>
    <col min="16137" max="16137" width="17.125" style="54" customWidth="1"/>
    <col min="16138" max="16138" width="8.125" style="54" customWidth="1"/>
    <col min="16139" max="16139" width="4" style="54" customWidth="1"/>
    <col min="16140" max="16140" width="0" style="54" hidden="1" customWidth="1"/>
    <col min="16141" max="16141" width="8.25" style="54" customWidth="1"/>
    <col min="16142" max="16142" width="0" style="54" hidden="1" customWidth="1"/>
    <col min="16143" max="16143" width="97.75" style="54" customWidth="1"/>
    <col min="16144" max="16144" width="14.125" style="54" customWidth="1"/>
    <col min="16145" max="16145" width="16" style="54" customWidth="1"/>
    <col min="16146" max="16148" width="10.125" style="54" customWidth="1"/>
    <col min="16149" max="16149" width="5.125" style="54" customWidth="1"/>
    <col min="16150" max="16384" width="9" style="54"/>
  </cols>
  <sheetData>
    <row r="1" spans="1:21" ht="36.75" customHeight="1" x14ac:dyDescent="0.4">
      <c r="A1" s="52" t="s">
        <v>0</v>
      </c>
      <c r="B1" s="52"/>
      <c r="C1" s="53"/>
      <c r="D1" s="54"/>
      <c r="E1" s="53"/>
      <c r="F1" s="53"/>
      <c r="G1" s="53"/>
      <c r="H1" s="213"/>
      <c r="I1" s="213"/>
      <c r="J1" s="214"/>
      <c r="K1" s="214"/>
      <c r="L1" s="214"/>
      <c r="M1" s="214"/>
      <c r="N1" s="214"/>
      <c r="O1" s="214"/>
      <c r="P1" s="53"/>
      <c r="Q1" s="53"/>
      <c r="R1" s="54"/>
      <c r="S1" s="54"/>
      <c r="T1" s="54"/>
      <c r="U1" s="54"/>
    </row>
    <row r="2" spans="1:21" ht="36.75" customHeight="1" x14ac:dyDescent="0.4">
      <c r="A2" s="213" t="s">
        <v>161</v>
      </c>
      <c r="B2" s="213"/>
      <c r="C2" s="214"/>
      <c r="D2" s="214"/>
      <c r="E2" s="214"/>
      <c r="F2" s="214"/>
      <c r="G2" s="214"/>
      <c r="H2" s="214"/>
      <c r="I2" s="214"/>
      <c r="J2" s="214"/>
      <c r="K2" s="214"/>
      <c r="L2" s="214"/>
      <c r="M2" s="214"/>
      <c r="N2" s="214"/>
      <c r="O2" s="214"/>
      <c r="P2" s="214"/>
      <c r="Q2" s="214"/>
      <c r="R2" s="214"/>
      <c r="S2" s="214"/>
      <c r="T2" s="214"/>
      <c r="U2" s="54"/>
    </row>
    <row r="3" spans="1:21" ht="18.75" customHeight="1" x14ac:dyDescent="0.4">
      <c r="A3" s="55"/>
      <c r="B3" s="55"/>
      <c r="C3" s="53"/>
      <c r="D3" s="54"/>
      <c r="E3" s="56"/>
      <c r="F3" s="53"/>
      <c r="G3" s="53"/>
      <c r="H3" s="53"/>
      <c r="I3" s="54"/>
      <c r="J3" s="53"/>
      <c r="K3" s="56"/>
      <c r="L3" s="56"/>
      <c r="M3" s="56"/>
      <c r="N3" s="56"/>
      <c r="O3" s="53"/>
      <c r="P3" s="57"/>
      <c r="Q3" s="215" t="s">
        <v>162</v>
      </c>
      <c r="R3" s="216"/>
      <c r="S3" s="216"/>
      <c r="T3" s="217"/>
      <c r="U3" s="54"/>
    </row>
    <row r="4" spans="1:21" ht="15.75" customHeight="1" x14ac:dyDescent="0.4">
      <c r="A4" s="55"/>
      <c r="B4" s="55"/>
      <c r="C4" s="53"/>
      <c r="D4" s="54"/>
      <c r="E4" s="56"/>
      <c r="F4" s="53"/>
      <c r="G4" s="53"/>
      <c r="H4" s="53"/>
      <c r="I4" s="54"/>
      <c r="J4" s="53"/>
      <c r="K4" s="56"/>
      <c r="L4" s="56"/>
      <c r="M4" s="56"/>
      <c r="N4" s="58"/>
      <c r="O4" s="53"/>
      <c r="P4" s="59"/>
      <c r="Q4" s="60"/>
      <c r="R4" s="61" t="s">
        <v>163</v>
      </c>
      <c r="S4" s="61" t="s">
        <v>6</v>
      </c>
      <c r="T4" s="61" t="s">
        <v>164</v>
      </c>
      <c r="U4" s="54"/>
    </row>
    <row r="5" spans="1:21" ht="22.5" customHeight="1" x14ac:dyDescent="0.4">
      <c r="A5" s="55"/>
      <c r="B5" s="55"/>
      <c r="C5" s="53"/>
      <c r="D5" s="54"/>
      <c r="E5" s="56"/>
      <c r="F5" s="53"/>
      <c r="G5" s="53"/>
      <c r="H5" s="53"/>
      <c r="I5" s="54"/>
      <c r="J5" s="53"/>
      <c r="K5" s="56"/>
      <c r="L5" s="56"/>
      <c r="M5" s="56"/>
      <c r="N5" s="58"/>
      <c r="O5" s="53"/>
      <c r="P5" s="62"/>
      <c r="Q5" s="63" t="s">
        <v>165</v>
      </c>
      <c r="R5" s="61"/>
      <c r="S5" s="61"/>
      <c r="T5" s="61"/>
      <c r="U5" s="54"/>
    </row>
    <row r="6" spans="1:21" ht="22.5" customHeight="1" x14ac:dyDescent="0.15">
      <c r="A6" s="55"/>
      <c r="B6" s="55"/>
      <c r="C6" s="53"/>
      <c r="D6" s="64"/>
      <c r="E6" s="56"/>
      <c r="F6" s="53"/>
      <c r="G6" s="53"/>
      <c r="H6" s="53"/>
      <c r="I6" s="64"/>
      <c r="J6" s="53"/>
      <c r="K6" s="56"/>
      <c r="L6" s="56"/>
      <c r="M6" s="56"/>
      <c r="N6" s="58"/>
      <c r="O6" s="53"/>
      <c r="P6" s="62"/>
      <c r="Q6" s="63" t="s">
        <v>166</v>
      </c>
      <c r="R6" s="61"/>
      <c r="S6" s="61"/>
      <c r="T6" s="61"/>
      <c r="U6" s="54"/>
    </row>
    <row r="7" spans="1:21" ht="22.5" customHeight="1" x14ac:dyDescent="0.15">
      <c r="A7" s="55"/>
      <c r="B7" s="55"/>
      <c r="C7" s="53"/>
      <c r="D7" s="65"/>
      <c r="E7" s="56"/>
      <c r="F7" s="53"/>
      <c r="G7" s="53"/>
      <c r="I7" s="65"/>
      <c r="J7" s="53"/>
      <c r="K7" s="56"/>
      <c r="L7" s="56"/>
      <c r="M7" s="56"/>
      <c r="N7" s="67"/>
      <c r="O7" s="53"/>
      <c r="P7" s="62"/>
      <c r="Q7" s="63" t="s">
        <v>167</v>
      </c>
      <c r="R7" s="61"/>
      <c r="S7" s="61"/>
      <c r="T7" s="61"/>
      <c r="U7" s="68"/>
    </row>
    <row r="8" spans="1:21" ht="27.75" customHeight="1" thickBot="1" x14ac:dyDescent="0.3">
      <c r="A8" s="218" t="s">
        <v>371</v>
      </c>
      <c r="B8" s="219"/>
      <c r="C8" s="219"/>
      <c r="D8" s="219"/>
      <c r="E8" s="219"/>
      <c r="F8" s="219"/>
      <c r="G8" s="53"/>
      <c r="H8" s="53"/>
      <c r="I8" s="69"/>
      <c r="J8" s="53"/>
      <c r="K8" s="56"/>
      <c r="L8" s="56"/>
      <c r="M8" s="56"/>
      <c r="N8" s="67"/>
      <c r="O8" s="53"/>
      <c r="P8" s="70"/>
      <c r="Q8" s="69"/>
      <c r="R8" s="70"/>
      <c r="S8" s="70"/>
      <c r="T8" s="71"/>
      <c r="U8" s="68"/>
    </row>
    <row r="9" spans="1:21" customFormat="1" ht="42" customHeight="1" thickBot="1" x14ac:dyDescent="0.45">
      <c r="A9" s="72"/>
      <c r="B9" s="73" t="s">
        <v>169</v>
      </c>
      <c r="C9" s="74" t="s">
        <v>170</v>
      </c>
      <c r="D9" s="75" t="s">
        <v>171</v>
      </c>
      <c r="E9" s="76" t="s">
        <v>172</v>
      </c>
      <c r="F9" s="76" t="s">
        <v>173</v>
      </c>
      <c r="G9" s="74" t="s">
        <v>174</v>
      </c>
      <c r="H9" s="73" t="s">
        <v>170</v>
      </c>
      <c r="I9" s="75" t="s">
        <v>171</v>
      </c>
      <c r="J9" s="76" t="s">
        <v>175</v>
      </c>
      <c r="K9" s="76" t="s">
        <v>173</v>
      </c>
      <c r="L9" s="76" t="s">
        <v>174</v>
      </c>
      <c r="M9" s="76" t="s">
        <v>176</v>
      </c>
      <c r="N9" s="77" t="s">
        <v>177</v>
      </c>
      <c r="O9" s="78" t="s">
        <v>178</v>
      </c>
      <c r="P9" s="76" t="s">
        <v>179</v>
      </c>
      <c r="Q9" s="79" t="s">
        <v>171</v>
      </c>
      <c r="R9" s="76" t="s">
        <v>180</v>
      </c>
      <c r="S9" s="74" t="s">
        <v>181</v>
      </c>
      <c r="T9" s="77" t="s">
        <v>182</v>
      </c>
      <c r="U9" s="80"/>
    </row>
    <row r="10" spans="1:21" ht="18.75" customHeight="1" x14ac:dyDescent="0.4">
      <c r="A10" s="220" t="s">
        <v>183</v>
      </c>
      <c r="B10" s="81" t="s">
        <v>22</v>
      </c>
      <c r="C10" s="82"/>
      <c r="D10" s="83"/>
      <c r="E10" s="91"/>
      <c r="F10" s="85"/>
      <c r="G10" s="86"/>
      <c r="H10" s="87"/>
      <c r="I10" s="83"/>
      <c r="J10" s="85"/>
      <c r="K10" s="85"/>
      <c r="L10" s="85"/>
      <c r="M10" s="85"/>
      <c r="N10" s="88"/>
      <c r="O10" s="81"/>
      <c r="P10" s="89" t="s">
        <v>22</v>
      </c>
      <c r="Q10" s="83"/>
      <c r="R10" s="90">
        <v>110</v>
      </c>
      <c r="S10" s="91">
        <f>ROUNDUP(R10*0.75,2)</f>
        <v>82.5</v>
      </c>
      <c r="T10" s="92">
        <f>ROUNDUP((R5*R10)+(R6*S10)+(R7*(R10*2)),2)</f>
        <v>0</v>
      </c>
    </row>
    <row r="11" spans="1:21" ht="18.75" customHeight="1" x14ac:dyDescent="0.4">
      <c r="A11" s="221"/>
      <c r="B11" s="94"/>
      <c r="C11" s="95"/>
      <c r="D11" s="96"/>
      <c r="E11" s="97"/>
      <c r="F11" s="98"/>
      <c r="G11" s="99"/>
      <c r="H11" s="100"/>
      <c r="I11" s="96"/>
      <c r="J11" s="98"/>
      <c r="K11" s="98"/>
      <c r="L11" s="98"/>
      <c r="M11" s="98"/>
      <c r="N11" s="101"/>
      <c r="O11" s="94"/>
      <c r="P11" s="102"/>
      <c r="Q11" s="96"/>
      <c r="R11" s="103"/>
      <c r="S11" s="97"/>
      <c r="T11" s="104"/>
    </row>
    <row r="12" spans="1:21" ht="18.75" customHeight="1" x14ac:dyDescent="0.4">
      <c r="A12" s="221"/>
      <c r="B12" s="105" t="s">
        <v>30</v>
      </c>
      <c r="C12" s="106" t="s">
        <v>217</v>
      </c>
      <c r="D12" s="107"/>
      <c r="E12" s="108">
        <v>1</v>
      </c>
      <c r="F12" s="109" t="s">
        <v>218</v>
      </c>
      <c r="G12" s="110" t="s">
        <v>219</v>
      </c>
      <c r="H12" s="111" t="s">
        <v>217</v>
      </c>
      <c r="I12" s="107"/>
      <c r="J12" s="109">
        <f>ROUNDUP(E12*0.75,2)</f>
        <v>0.75</v>
      </c>
      <c r="K12" s="109" t="s">
        <v>218</v>
      </c>
      <c r="L12" s="109" t="s">
        <v>219</v>
      </c>
      <c r="M12" s="109">
        <f>ROUNDUP((R5*E12)+(R6*J12)+(R7*(E12*2)),2)</f>
        <v>0</v>
      </c>
      <c r="N12" s="112">
        <f>M12</f>
        <v>0</v>
      </c>
      <c r="O12" s="105" t="s">
        <v>220</v>
      </c>
      <c r="P12" s="113" t="s">
        <v>221</v>
      </c>
      <c r="Q12" s="107"/>
      <c r="R12" s="114">
        <v>2</v>
      </c>
      <c r="S12" s="108">
        <f t="shared" ref="S12:S18" si="0">ROUNDUP(R12*0.75,2)</f>
        <v>1.5</v>
      </c>
      <c r="T12" s="115">
        <f>ROUNDUP((R5*R12)+(R6*S12)+(R7*(R12*2)),2)</f>
        <v>0</v>
      </c>
    </row>
    <row r="13" spans="1:21" ht="18.75" customHeight="1" x14ac:dyDescent="0.4">
      <c r="A13" s="221"/>
      <c r="B13" s="105"/>
      <c r="C13" s="106" t="s">
        <v>194</v>
      </c>
      <c r="D13" s="107"/>
      <c r="E13" s="108">
        <v>20</v>
      </c>
      <c r="F13" s="109" t="s">
        <v>189</v>
      </c>
      <c r="G13" s="110"/>
      <c r="H13" s="111" t="s">
        <v>194</v>
      </c>
      <c r="I13" s="107"/>
      <c r="J13" s="109">
        <f>ROUNDUP(E13*0.75,2)</f>
        <v>15</v>
      </c>
      <c r="K13" s="109" t="s">
        <v>189</v>
      </c>
      <c r="L13" s="109"/>
      <c r="M13" s="109">
        <f>ROUNDUP((R5*E13)+(R6*J13)+(R7*(E13*2)),2)</f>
        <v>0</v>
      </c>
      <c r="N13" s="112">
        <f>ROUND(M13+(M13*6/100),2)</f>
        <v>0</v>
      </c>
      <c r="O13" s="105" t="s">
        <v>222</v>
      </c>
      <c r="P13" s="113" t="s">
        <v>213</v>
      </c>
      <c r="Q13" s="107" t="s">
        <v>40</v>
      </c>
      <c r="R13" s="114">
        <v>1</v>
      </c>
      <c r="S13" s="108">
        <f t="shared" si="0"/>
        <v>0.75</v>
      </c>
      <c r="T13" s="115">
        <f>ROUNDUP((R5*R13)+(R6*S13)+(R7*(R13*2)),2)</f>
        <v>0</v>
      </c>
    </row>
    <row r="14" spans="1:21" ht="18.75" customHeight="1" x14ac:dyDescent="0.4">
      <c r="A14" s="221"/>
      <c r="B14" s="105"/>
      <c r="C14" s="106" t="s">
        <v>277</v>
      </c>
      <c r="D14" s="107"/>
      <c r="E14" s="108">
        <v>5</v>
      </c>
      <c r="F14" s="109" t="s">
        <v>189</v>
      </c>
      <c r="G14" s="110"/>
      <c r="H14" s="111" t="s">
        <v>277</v>
      </c>
      <c r="I14" s="107"/>
      <c r="J14" s="109">
        <f>ROUNDUP(E14*0.75,2)</f>
        <v>3.75</v>
      </c>
      <c r="K14" s="109" t="s">
        <v>189</v>
      </c>
      <c r="L14" s="109"/>
      <c r="M14" s="109">
        <f>ROUNDUP((R5*E14)+(R6*J14)+(R7*(E14*2)),2)</f>
        <v>0</v>
      </c>
      <c r="N14" s="112">
        <f>ROUND(M14+(M14*15/100),2)</f>
        <v>0</v>
      </c>
      <c r="O14" s="105" t="s">
        <v>224</v>
      </c>
      <c r="P14" s="113" t="s">
        <v>225</v>
      </c>
      <c r="Q14" s="107"/>
      <c r="R14" s="114">
        <v>0.5</v>
      </c>
      <c r="S14" s="108">
        <f t="shared" si="0"/>
        <v>0.38</v>
      </c>
      <c r="T14" s="115">
        <f>ROUNDUP((R5*R14)+(R6*S14)+(R7*(R14*2)),2)</f>
        <v>0</v>
      </c>
    </row>
    <row r="15" spans="1:21" ht="18.75" customHeight="1" x14ac:dyDescent="0.4">
      <c r="A15" s="221"/>
      <c r="B15" s="105"/>
      <c r="C15" s="106"/>
      <c r="D15" s="107"/>
      <c r="E15" s="108"/>
      <c r="F15" s="109"/>
      <c r="G15" s="110"/>
      <c r="H15" s="111"/>
      <c r="I15" s="107"/>
      <c r="J15" s="109"/>
      <c r="K15" s="109"/>
      <c r="L15" s="109"/>
      <c r="M15" s="109"/>
      <c r="N15" s="112"/>
      <c r="O15" s="105" t="s">
        <v>202</v>
      </c>
      <c r="P15" s="113" t="s">
        <v>226</v>
      </c>
      <c r="Q15" s="107"/>
      <c r="R15" s="114">
        <v>3</v>
      </c>
      <c r="S15" s="108">
        <f t="shared" si="0"/>
        <v>2.25</v>
      </c>
      <c r="T15" s="115">
        <f>ROUNDUP((R5*R15)+(R6*S15)+(R7*(R15*2)),2)</f>
        <v>0</v>
      </c>
    </row>
    <row r="16" spans="1:21" ht="18.75" customHeight="1" x14ac:dyDescent="0.4">
      <c r="A16" s="221"/>
      <c r="B16" s="105"/>
      <c r="C16" s="106"/>
      <c r="D16" s="107"/>
      <c r="E16" s="108"/>
      <c r="F16" s="109"/>
      <c r="G16" s="110"/>
      <c r="H16" s="111"/>
      <c r="I16" s="107"/>
      <c r="J16" s="109"/>
      <c r="K16" s="109"/>
      <c r="L16" s="109"/>
      <c r="M16" s="109"/>
      <c r="N16" s="112"/>
      <c r="O16" s="105"/>
      <c r="P16" s="113" t="s">
        <v>192</v>
      </c>
      <c r="Q16" s="107"/>
      <c r="R16" s="114">
        <v>4</v>
      </c>
      <c r="S16" s="108">
        <f t="shared" si="0"/>
        <v>3</v>
      </c>
      <c r="T16" s="115">
        <f>ROUNDUP((R5*R16)+(R6*S16)+(R7*(R16*2)),2)</f>
        <v>0</v>
      </c>
    </row>
    <row r="17" spans="1:20" ht="18.75" customHeight="1" x14ac:dyDescent="0.4">
      <c r="A17" s="221"/>
      <c r="B17" s="105"/>
      <c r="C17" s="106"/>
      <c r="D17" s="107"/>
      <c r="E17" s="108"/>
      <c r="F17" s="109"/>
      <c r="G17" s="110"/>
      <c r="H17" s="111"/>
      <c r="I17" s="107"/>
      <c r="J17" s="109"/>
      <c r="K17" s="109"/>
      <c r="L17" s="109"/>
      <c r="M17" s="109"/>
      <c r="N17" s="112"/>
      <c r="O17" s="105"/>
      <c r="P17" s="113" t="s">
        <v>192</v>
      </c>
      <c r="Q17" s="107"/>
      <c r="R17" s="114">
        <v>1</v>
      </c>
      <c r="S17" s="108">
        <f t="shared" si="0"/>
        <v>0.75</v>
      </c>
      <c r="T17" s="115">
        <f>ROUNDUP((R5*R17)+(R6*S17)+(R7*(R17*2)),2)</f>
        <v>0</v>
      </c>
    </row>
    <row r="18" spans="1:20" ht="18.75" customHeight="1" x14ac:dyDescent="0.4">
      <c r="A18" s="221"/>
      <c r="B18" s="105"/>
      <c r="C18" s="106"/>
      <c r="D18" s="107"/>
      <c r="E18" s="108"/>
      <c r="F18" s="109"/>
      <c r="G18" s="110"/>
      <c r="H18" s="111"/>
      <c r="I18" s="107"/>
      <c r="J18" s="109"/>
      <c r="K18" s="109"/>
      <c r="L18" s="109"/>
      <c r="M18" s="109"/>
      <c r="N18" s="112"/>
      <c r="O18" s="105"/>
      <c r="P18" s="113" t="s">
        <v>227</v>
      </c>
      <c r="Q18" s="107"/>
      <c r="R18" s="114">
        <v>0.05</v>
      </c>
      <c r="S18" s="108">
        <f t="shared" si="0"/>
        <v>0.04</v>
      </c>
      <c r="T18" s="115">
        <f>ROUNDUP((R5*R18)+(R6*S18)+(R7*(R18*2)),2)</f>
        <v>0</v>
      </c>
    </row>
    <row r="19" spans="1:20" ht="18.75" customHeight="1" x14ac:dyDescent="0.4">
      <c r="A19" s="221"/>
      <c r="B19" s="94"/>
      <c r="C19" s="95"/>
      <c r="D19" s="96"/>
      <c r="E19" s="97"/>
      <c r="F19" s="98"/>
      <c r="G19" s="99"/>
      <c r="H19" s="100"/>
      <c r="I19" s="96"/>
      <c r="J19" s="98"/>
      <c r="K19" s="98"/>
      <c r="L19" s="98"/>
      <c r="M19" s="98"/>
      <c r="N19" s="101"/>
      <c r="O19" s="94"/>
      <c r="P19" s="102"/>
      <c r="Q19" s="96"/>
      <c r="R19" s="103"/>
      <c r="S19" s="97"/>
      <c r="T19" s="104"/>
    </row>
    <row r="20" spans="1:20" ht="18.75" customHeight="1" x14ac:dyDescent="0.4">
      <c r="A20" s="221"/>
      <c r="B20" s="105" t="s">
        <v>32</v>
      </c>
      <c r="C20" s="106" t="s">
        <v>372</v>
      </c>
      <c r="D20" s="107"/>
      <c r="E20" s="132">
        <v>0.25</v>
      </c>
      <c r="F20" s="109" t="s">
        <v>373</v>
      </c>
      <c r="G20" s="110"/>
      <c r="H20" s="111" t="s">
        <v>372</v>
      </c>
      <c r="I20" s="107"/>
      <c r="J20" s="109">
        <f>ROUNDUP(E20*0.75,2)</f>
        <v>0.19</v>
      </c>
      <c r="K20" s="109" t="s">
        <v>373</v>
      </c>
      <c r="L20" s="109"/>
      <c r="M20" s="109">
        <f>ROUNDUP((R5*E20)+(R6*J20)+(R7*(E20*2)),2)</f>
        <v>0</v>
      </c>
      <c r="N20" s="112">
        <f>M20</f>
        <v>0</v>
      </c>
      <c r="O20" s="105" t="s">
        <v>374</v>
      </c>
      <c r="P20" s="113" t="s">
        <v>192</v>
      </c>
      <c r="Q20" s="107"/>
      <c r="R20" s="114">
        <v>1.5</v>
      </c>
      <c r="S20" s="108">
        <f>ROUNDUP(R20*0.75,2)</f>
        <v>1.1300000000000001</v>
      </c>
      <c r="T20" s="115">
        <f>ROUNDUP((R5*R20)+(R6*S20)+(R7*(R20*2)),2)</f>
        <v>0</v>
      </c>
    </row>
    <row r="21" spans="1:20" ht="18.75" customHeight="1" x14ac:dyDescent="0.4">
      <c r="A21" s="221"/>
      <c r="B21" s="105"/>
      <c r="C21" s="106" t="s">
        <v>360</v>
      </c>
      <c r="D21" s="107"/>
      <c r="E21" s="108">
        <v>30</v>
      </c>
      <c r="F21" s="109" t="s">
        <v>189</v>
      </c>
      <c r="G21" s="110"/>
      <c r="H21" s="111" t="s">
        <v>360</v>
      </c>
      <c r="I21" s="107"/>
      <c r="J21" s="109">
        <f>ROUNDUP(E21*0.75,2)</f>
        <v>22.5</v>
      </c>
      <c r="K21" s="109" t="s">
        <v>189</v>
      </c>
      <c r="L21" s="109"/>
      <c r="M21" s="109">
        <f>ROUNDUP((R5*E21)+(R6*J21)+(R7*(E21*2)),2)</f>
        <v>0</v>
      </c>
      <c r="N21" s="112">
        <f>ROUND(M21+(M21*15/100),2)</f>
        <v>0</v>
      </c>
      <c r="O21" s="105" t="s">
        <v>375</v>
      </c>
      <c r="P21" s="113" t="s">
        <v>233</v>
      </c>
      <c r="Q21" s="107"/>
      <c r="R21" s="114">
        <v>30</v>
      </c>
      <c r="S21" s="108">
        <f>ROUNDUP(R21*0.75,2)</f>
        <v>22.5</v>
      </c>
      <c r="T21" s="115">
        <f>ROUNDUP((R5*R21)+(R6*S21)+(R7*(R21*2)),2)</f>
        <v>0</v>
      </c>
    </row>
    <row r="22" spans="1:20" ht="18.75" customHeight="1" x14ac:dyDescent="0.4">
      <c r="A22" s="221"/>
      <c r="B22" s="105"/>
      <c r="C22" s="106" t="s">
        <v>268</v>
      </c>
      <c r="D22" s="107"/>
      <c r="E22" s="108">
        <v>10</v>
      </c>
      <c r="F22" s="109" t="s">
        <v>189</v>
      </c>
      <c r="G22" s="110"/>
      <c r="H22" s="111" t="s">
        <v>268</v>
      </c>
      <c r="I22" s="107"/>
      <c r="J22" s="109">
        <f>ROUNDUP(E22*0.75,2)</f>
        <v>7.5</v>
      </c>
      <c r="K22" s="109" t="s">
        <v>189</v>
      </c>
      <c r="L22" s="109"/>
      <c r="M22" s="109">
        <f>ROUNDUP((R5*E22)+(R6*J22)+(R7*(E22*2)),2)</f>
        <v>0</v>
      </c>
      <c r="N22" s="112">
        <f>ROUND(M22+(M22*10/100),2)</f>
        <v>0</v>
      </c>
      <c r="O22" s="105" t="s">
        <v>202</v>
      </c>
      <c r="P22" s="113" t="s">
        <v>221</v>
      </c>
      <c r="Q22" s="107"/>
      <c r="R22" s="114">
        <v>2</v>
      </c>
      <c r="S22" s="108">
        <f>ROUNDUP(R22*0.75,2)</f>
        <v>1.5</v>
      </c>
      <c r="T22" s="115">
        <f>ROUNDUP((R5*R22)+(R6*S22)+(R7*(R22*2)),2)</f>
        <v>0</v>
      </c>
    </row>
    <row r="23" spans="1:20" ht="18.75" customHeight="1" x14ac:dyDescent="0.4">
      <c r="A23" s="221"/>
      <c r="B23" s="105"/>
      <c r="C23" s="106"/>
      <c r="D23" s="107"/>
      <c r="E23" s="108"/>
      <c r="F23" s="109"/>
      <c r="G23" s="110"/>
      <c r="H23" s="111"/>
      <c r="I23" s="107"/>
      <c r="J23" s="109"/>
      <c r="K23" s="109"/>
      <c r="L23" s="109"/>
      <c r="M23" s="109"/>
      <c r="N23" s="112"/>
      <c r="O23" s="105"/>
      <c r="P23" s="113" t="s">
        <v>213</v>
      </c>
      <c r="Q23" s="107" t="s">
        <v>40</v>
      </c>
      <c r="R23" s="114">
        <v>1</v>
      </c>
      <c r="S23" s="108">
        <f>ROUNDUP(R23*0.75,2)</f>
        <v>0.75</v>
      </c>
      <c r="T23" s="115">
        <f>ROUNDUP((R5*R23)+(R6*S23)+(R7*(R23*2)),2)</f>
        <v>0</v>
      </c>
    </row>
    <row r="24" spans="1:20" ht="18.75" customHeight="1" x14ac:dyDescent="0.4">
      <c r="A24" s="221"/>
      <c r="B24" s="94"/>
      <c r="C24" s="95"/>
      <c r="D24" s="96"/>
      <c r="E24" s="97"/>
      <c r="F24" s="98"/>
      <c r="G24" s="99"/>
      <c r="H24" s="100"/>
      <c r="I24" s="96"/>
      <c r="J24" s="98"/>
      <c r="K24" s="98"/>
      <c r="L24" s="98"/>
      <c r="M24" s="98"/>
      <c r="N24" s="101"/>
      <c r="O24" s="94"/>
      <c r="P24" s="102"/>
      <c r="Q24" s="96"/>
      <c r="R24" s="103"/>
      <c r="S24" s="97"/>
      <c r="T24" s="104"/>
    </row>
    <row r="25" spans="1:20" ht="18.75" customHeight="1" x14ac:dyDescent="0.4">
      <c r="A25" s="221"/>
      <c r="B25" s="105" t="s">
        <v>34</v>
      </c>
      <c r="C25" s="106" t="s">
        <v>376</v>
      </c>
      <c r="D25" s="107"/>
      <c r="E25" s="108">
        <v>5</v>
      </c>
      <c r="F25" s="109" t="s">
        <v>189</v>
      </c>
      <c r="G25" s="110"/>
      <c r="H25" s="111" t="s">
        <v>376</v>
      </c>
      <c r="I25" s="107"/>
      <c r="J25" s="109">
        <f>ROUNDUP(E25*0.75,2)</f>
        <v>3.75</v>
      </c>
      <c r="K25" s="109" t="s">
        <v>189</v>
      </c>
      <c r="L25" s="109"/>
      <c r="M25" s="109">
        <f>ROUNDUP((R5*E25)+(R6*J25)+(R7*(E25*2)),2)</f>
        <v>0</v>
      </c>
      <c r="N25" s="112">
        <f>ROUND(M25+(M25*15/100),2)</f>
        <v>0</v>
      </c>
      <c r="O25" s="105" t="s">
        <v>202</v>
      </c>
      <c r="P25" s="113" t="s">
        <v>233</v>
      </c>
      <c r="Q25" s="107"/>
      <c r="R25" s="114">
        <v>100</v>
      </c>
      <c r="S25" s="108">
        <f>ROUNDUP(R25*0.75,2)</f>
        <v>75</v>
      </c>
      <c r="T25" s="115">
        <f>ROUNDUP((R5*R25)+(R6*S25)+(R7*(R25*2)),2)</f>
        <v>0</v>
      </c>
    </row>
    <row r="26" spans="1:20" ht="18.75" customHeight="1" x14ac:dyDescent="0.4">
      <c r="A26" s="221"/>
      <c r="B26" s="105"/>
      <c r="C26" s="106" t="s">
        <v>270</v>
      </c>
      <c r="D26" s="107" t="s">
        <v>271</v>
      </c>
      <c r="E26" s="132">
        <v>0.25</v>
      </c>
      <c r="F26" s="109" t="s">
        <v>272</v>
      </c>
      <c r="G26" s="110"/>
      <c r="H26" s="111" t="s">
        <v>270</v>
      </c>
      <c r="I26" s="107" t="s">
        <v>271</v>
      </c>
      <c r="J26" s="109">
        <f>ROUNDUP(E26*0.75,2)</f>
        <v>0.19</v>
      </c>
      <c r="K26" s="109" t="s">
        <v>272</v>
      </c>
      <c r="L26" s="109"/>
      <c r="M26" s="109">
        <f>ROUNDUP((R5*E26)+(R6*J26)+(R7*(E26*2)),2)</f>
        <v>0</v>
      </c>
      <c r="N26" s="112">
        <f>M26</f>
        <v>0</v>
      </c>
      <c r="O26" s="105"/>
      <c r="P26" s="113" t="s">
        <v>237</v>
      </c>
      <c r="Q26" s="107"/>
      <c r="R26" s="114">
        <v>3</v>
      </c>
      <c r="S26" s="108">
        <f>ROUNDUP(R26*0.75,2)</f>
        <v>2.25</v>
      </c>
      <c r="T26" s="115">
        <f>ROUNDUP((R5*R26)+(R6*S26)+(R7*(R26*2)),2)</f>
        <v>0</v>
      </c>
    </row>
    <row r="27" spans="1:20" ht="18.75" customHeight="1" x14ac:dyDescent="0.4">
      <c r="A27" s="221"/>
      <c r="B27" s="94"/>
      <c r="C27" s="95"/>
      <c r="D27" s="96"/>
      <c r="E27" s="97"/>
      <c r="F27" s="98"/>
      <c r="G27" s="99"/>
      <c r="H27" s="100"/>
      <c r="I27" s="96"/>
      <c r="J27" s="98"/>
      <c r="K27" s="98"/>
      <c r="L27" s="98"/>
      <c r="M27" s="98"/>
      <c r="N27" s="101"/>
      <c r="O27" s="94"/>
      <c r="P27" s="102"/>
      <c r="Q27" s="96"/>
      <c r="R27" s="103"/>
      <c r="S27" s="97"/>
      <c r="T27" s="104"/>
    </row>
    <row r="28" spans="1:20" ht="18.75" customHeight="1" x14ac:dyDescent="0.4">
      <c r="A28" s="221"/>
      <c r="B28" s="105" t="s">
        <v>35</v>
      </c>
      <c r="C28" s="106" t="s">
        <v>377</v>
      </c>
      <c r="D28" s="107" t="s">
        <v>369</v>
      </c>
      <c r="E28" s="108">
        <v>40</v>
      </c>
      <c r="F28" s="109" t="s">
        <v>189</v>
      </c>
      <c r="G28" s="110"/>
      <c r="H28" s="111" t="s">
        <v>377</v>
      </c>
      <c r="I28" s="107" t="s">
        <v>369</v>
      </c>
      <c r="J28" s="109">
        <f>ROUNDUP(E28*0.75,2)</f>
        <v>30</v>
      </c>
      <c r="K28" s="109" t="s">
        <v>189</v>
      </c>
      <c r="L28" s="109"/>
      <c r="M28" s="109">
        <f>ROUNDUP((R5*E28)+(R6*J28)+(R7*(E28*2)),2)</f>
        <v>0</v>
      </c>
      <c r="N28" s="112">
        <f>M28</f>
        <v>0</v>
      </c>
      <c r="O28" s="105" t="s">
        <v>378</v>
      </c>
      <c r="P28" s="113" t="s">
        <v>209</v>
      </c>
      <c r="Q28" s="107"/>
      <c r="R28" s="114">
        <v>1</v>
      </c>
      <c r="S28" s="108">
        <f>ROUNDUP(R28*0.75,2)</f>
        <v>0.75</v>
      </c>
      <c r="T28" s="115">
        <f>ROUNDUP((R5*R28)+(R6*S28)+(R7*(R28*2)),2)</f>
        <v>0</v>
      </c>
    </row>
    <row r="29" spans="1:20" ht="18.75" customHeight="1" x14ac:dyDescent="0.4">
      <c r="A29" s="221"/>
      <c r="B29" s="105"/>
      <c r="C29" s="106"/>
      <c r="D29" s="107"/>
      <c r="E29" s="108"/>
      <c r="F29" s="109"/>
      <c r="G29" s="110"/>
      <c r="H29" s="111"/>
      <c r="I29" s="107"/>
      <c r="J29" s="109"/>
      <c r="K29" s="109"/>
      <c r="L29" s="109"/>
      <c r="M29" s="109"/>
      <c r="N29" s="112"/>
      <c r="O29" s="105" t="s">
        <v>379</v>
      </c>
      <c r="P29" s="113" t="s">
        <v>21</v>
      </c>
      <c r="Q29" s="107"/>
      <c r="R29" s="114">
        <v>3</v>
      </c>
      <c r="S29" s="108">
        <f>ROUNDUP(R29*0.75,2)</f>
        <v>2.25</v>
      </c>
      <c r="T29" s="115">
        <f>ROUNDUP((R5*R29)+(R6*S29)+(R7*(R29*2)),2)</f>
        <v>0</v>
      </c>
    </row>
    <row r="30" spans="1:20" ht="18.75" customHeight="1" x14ac:dyDescent="0.4">
      <c r="A30" s="221"/>
      <c r="B30" s="105"/>
      <c r="C30" s="106"/>
      <c r="D30" s="107"/>
      <c r="E30" s="108"/>
      <c r="F30" s="109"/>
      <c r="G30" s="110"/>
      <c r="H30" s="111"/>
      <c r="I30" s="107"/>
      <c r="J30" s="109"/>
      <c r="K30" s="109"/>
      <c r="L30" s="109"/>
      <c r="M30" s="109"/>
      <c r="N30" s="112"/>
      <c r="O30" s="105" t="s">
        <v>380</v>
      </c>
      <c r="P30" s="113"/>
      <c r="Q30" s="107"/>
      <c r="R30" s="114"/>
      <c r="S30" s="108"/>
      <c r="T30" s="115"/>
    </row>
    <row r="31" spans="1:20" ht="18.75" customHeight="1" x14ac:dyDescent="0.4">
      <c r="A31" s="221"/>
      <c r="B31" s="105"/>
      <c r="C31" s="106"/>
      <c r="D31" s="107"/>
      <c r="E31" s="108"/>
      <c r="F31" s="109"/>
      <c r="G31" s="110"/>
      <c r="H31" s="111"/>
      <c r="I31" s="107"/>
      <c r="J31" s="109"/>
      <c r="K31" s="109"/>
      <c r="L31" s="109"/>
      <c r="M31" s="109"/>
      <c r="N31" s="112"/>
      <c r="O31" s="105" t="s">
        <v>202</v>
      </c>
      <c r="P31" s="113"/>
      <c r="Q31" s="107"/>
      <c r="R31" s="114"/>
      <c r="S31" s="108"/>
      <c r="T31" s="115"/>
    </row>
    <row r="32" spans="1:20" ht="18.75" customHeight="1" thickBot="1" x14ac:dyDescent="0.45">
      <c r="A32" s="222"/>
      <c r="B32" s="116"/>
      <c r="C32" s="117"/>
      <c r="D32" s="118"/>
      <c r="E32" s="119"/>
      <c r="F32" s="120"/>
      <c r="G32" s="121"/>
      <c r="H32" s="122"/>
      <c r="I32" s="118"/>
      <c r="J32" s="120"/>
      <c r="K32" s="120"/>
      <c r="L32" s="120"/>
      <c r="M32" s="120"/>
      <c r="N32" s="123"/>
      <c r="O32" s="116"/>
      <c r="P32" s="124"/>
      <c r="Q32" s="118"/>
      <c r="R32" s="125"/>
      <c r="S32" s="119"/>
      <c r="T32" s="126"/>
    </row>
  </sheetData>
  <mergeCells count="5">
    <mergeCell ref="H1:O1"/>
    <mergeCell ref="A2:T2"/>
    <mergeCell ref="Q3:T3"/>
    <mergeCell ref="A8:F8"/>
    <mergeCell ref="A10:A32"/>
  </mergeCells>
  <phoneticPr fontId="17"/>
  <printOptions horizontalCentered="1" verticalCentered="1"/>
  <pageMargins left="0.39370078740157483" right="0.39370078740157483" top="0.39370078740157483" bottom="0.39370078740157483" header="0.39370078740157483" footer="0.39370078740157483"/>
  <pageSetup paperSize="12" scale="5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FDCD0-B96F-47E2-90DD-5F5E0D095903}">
  <sheetPr>
    <pageSetUpPr fitToPage="1"/>
  </sheetPr>
  <dimension ref="A1:AB29"/>
  <sheetViews>
    <sheetView showZeros="0" zoomScale="60" zoomScaleNormal="60" zoomScaleSheetLayoutView="80" workbookViewId="0"/>
  </sheetViews>
  <sheetFormatPr defaultRowHeight="18.75" customHeight="1" x14ac:dyDescent="0.4"/>
  <cols>
    <col min="1" max="1" width="4.125" style="127" customWidth="1"/>
    <col min="2" max="2" width="22.5" style="128" customWidth="1"/>
    <col min="3" max="3" width="26.625" style="128" customWidth="1"/>
    <col min="4" max="4" width="17.125" style="93" customWidth="1"/>
    <col min="5" max="5" width="8.125" style="129" customWidth="1"/>
    <col min="6" max="6" width="4" style="130" customWidth="1"/>
    <col min="7" max="7" width="10.25" style="130" hidden="1" customWidth="1"/>
    <col min="8" max="8" width="23.25" style="66" customWidth="1"/>
    <col min="9" max="9" width="17.125" style="93" customWidth="1"/>
    <col min="10" max="10" width="8.125" style="130" customWidth="1"/>
    <col min="11" max="11" width="4" style="130" customWidth="1"/>
    <col min="12" max="12" width="10.25" style="130" hidden="1" customWidth="1"/>
    <col min="13" max="13" width="8.25" style="130" customWidth="1"/>
    <col min="14" max="14" width="8.625" style="131" hidden="1" customWidth="1"/>
    <col min="15" max="15" width="97.75" style="128" customWidth="1"/>
    <col min="16" max="16" width="14.125" style="66" customWidth="1"/>
    <col min="17" max="17" width="16" style="93" customWidth="1"/>
    <col min="18" max="18" width="10.125" style="131" customWidth="1"/>
    <col min="19" max="19" width="10.125" style="129" customWidth="1"/>
    <col min="20" max="20" width="10.125" style="93" customWidth="1"/>
    <col min="21" max="21" width="5.125" style="93" customWidth="1"/>
    <col min="29" max="256" width="9" style="54"/>
    <col min="257" max="257" width="4.125" style="54" customWidth="1"/>
    <col min="258" max="258" width="22.5" style="54" customWidth="1"/>
    <col min="259" max="259" width="26.625" style="54" customWidth="1"/>
    <col min="260" max="260" width="17.125" style="54" customWidth="1"/>
    <col min="261" max="261" width="8.125" style="54" customWidth="1"/>
    <col min="262" max="262" width="4" style="54" customWidth="1"/>
    <col min="263" max="263" width="0" style="54" hidden="1" customWidth="1"/>
    <col min="264" max="264" width="23.25" style="54" customWidth="1"/>
    <col min="265" max="265" width="17.125" style="54" customWidth="1"/>
    <col min="266" max="266" width="8.125" style="54" customWidth="1"/>
    <col min="267" max="267" width="4" style="54" customWidth="1"/>
    <col min="268" max="268" width="0" style="54" hidden="1" customWidth="1"/>
    <col min="269" max="269" width="8.25" style="54" customWidth="1"/>
    <col min="270" max="270" width="0" style="54" hidden="1" customWidth="1"/>
    <col min="271" max="271" width="97.75" style="54" customWidth="1"/>
    <col min="272" max="272" width="14.125" style="54" customWidth="1"/>
    <col min="273" max="273" width="16" style="54" customWidth="1"/>
    <col min="274" max="276" width="10.125" style="54" customWidth="1"/>
    <col min="277" max="277" width="5.125" style="54" customWidth="1"/>
    <col min="278" max="512" width="9" style="54"/>
    <col min="513" max="513" width="4.125" style="54" customWidth="1"/>
    <col min="514" max="514" width="22.5" style="54" customWidth="1"/>
    <col min="515" max="515" width="26.625" style="54" customWidth="1"/>
    <col min="516" max="516" width="17.125" style="54" customWidth="1"/>
    <col min="517" max="517" width="8.125" style="54" customWidth="1"/>
    <col min="518" max="518" width="4" style="54" customWidth="1"/>
    <col min="519" max="519" width="0" style="54" hidden="1" customWidth="1"/>
    <col min="520" max="520" width="23.25" style="54" customWidth="1"/>
    <col min="521" max="521" width="17.125" style="54" customWidth="1"/>
    <col min="522" max="522" width="8.125" style="54" customWidth="1"/>
    <col min="523" max="523" width="4" style="54" customWidth="1"/>
    <col min="524" max="524" width="0" style="54" hidden="1" customWidth="1"/>
    <col min="525" max="525" width="8.25" style="54" customWidth="1"/>
    <col min="526" max="526" width="0" style="54" hidden="1" customWidth="1"/>
    <col min="527" max="527" width="97.75" style="54" customWidth="1"/>
    <col min="528" max="528" width="14.125" style="54" customWidth="1"/>
    <col min="529" max="529" width="16" style="54" customWidth="1"/>
    <col min="530" max="532" width="10.125" style="54" customWidth="1"/>
    <col min="533" max="533" width="5.125" style="54" customWidth="1"/>
    <col min="534" max="768" width="9" style="54"/>
    <col min="769" max="769" width="4.125" style="54" customWidth="1"/>
    <col min="770" max="770" width="22.5" style="54" customWidth="1"/>
    <col min="771" max="771" width="26.625" style="54" customWidth="1"/>
    <col min="772" max="772" width="17.125" style="54" customWidth="1"/>
    <col min="773" max="773" width="8.125" style="54" customWidth="1"/>
    <col min="774" max="774" width="4" style="54" customWidth="1"/>
    <col min="775" max="775" width="0" style="54" hidden="1" customWidth="1"/>
    <col min="776" max="776" width="23.25" style="54" customWidth="1"/>
    <col min="777" max="777" width="17.125" style="54" customWidth="1"/>
    <col min="778" max="778" width="8.125" style="54" customWidth="1"/>
    <col min="779" max="779" width="4" style="54" customWidth="1"/>
    <col min="780" max="780" width="0" style="54" hidden="1" customWidth="1"/>
    <col min="781" max="781" width="8.25" style="54" customWidth="1"/>
    <col min="782" max="782" width="0" style="54" hidden="1" customWidth="1"/>
    <col min="783" max="783" width="97.75" style="54" customWidth="1"/>
    <col min="784" max="784" width="14.125" style="54" customWidth="1"/>
    <col min="785" max="785" width="16" style="54" customWidth="1"/>
    <col min="786" max="788" width="10.125" style="54" customWidth="1"/>
    <col min="789" max="789" width="5.125" style="54" customWidth="1"/>
    <col min="790" max="1024" width="9" style="54"/>
    <col min="1025" max="1025" width="4.125" style="54" customWidth="1"/>
    <col min="1026" max="1026" width="22.5" style="54" customWidth="1"/>
    <col min="1027" max="1027" width="26.625" style="54" customWidth="1"/>
    <col min="1028" max="1028" width="17.125" style="54" customWidth="1"/>
    <col min="1029" max="1029" width="8.125" style="54" customWidth="1"/>
    <col min="1030" max="1030" width="4" style="54" customWidth="1"/>
    <col min="1031" max="1031" width="0" style="54" hidden="1" customWidth="1"/>
    <col min="1032" max="1032" width="23.25" style="54" customWidth="1"/>
    <col min="1033" max="1033" width="17.125" style="54" customWidth="1"/>
    <col min="1034" max="1034" width="8.125" style="54" customWidth="1"/>
    <col min="1035" max="1035" width="4" style="54" customWidth="1"/>
    <col min="1036" max="1036" width="0" style="54" hidden="1" customWidth="1"/>
    <col min="1037" max="1037" width="8.25" style="54" customWidth="1"/>
    <col min="1038" max="1038" width="0" style="54" hidden="1" customWidth="1"/>
    <col min="1039" max="1039" width="97.75" style="54" customWidth="1"/>
    <col min="1040" max="1040" width="14.125" style="54" customWidth="1"/>
    <col min="1041" max="1041" width="16" style="54" customWidth="1"/>
    <col min="1042" max="1044" width="10.125" style="54" customWidth="1"/>
    <col min="1045" max="1045" width="5.125" style="54" customWidth="1"/>
    <col min="1046" max="1280" width="9" style="54"/>
    <col min="1281" max="1281" width="4.125" style="54" customWidth="1"/>
    <col min="1282" max="1282" width="22.5" style="54" customWidth="1"/>
    <col min="1283" max="1283" width="26.625" style="54" customWidth="1"/>
    <col min="1284" max="1284" width="17.125" style="54" customWidth="1"/>
    <col min="1285" max="1285" width="8.125" style="54" customWidth="1"/>
    <col min="1286" max="1286" width="4" style="54" customWidth="1"/>
    <col min="1287" max="1287" width="0" style="54" hidden="1" customWidth="1"/>
    <col min="1288" max="1288" width="23.25" style="54" customWidth="1"/>
    <col min="1289" max="1289" width="17.125" style="54" customWidth="1"/>
    <col min="1290" max="1290" width="8.125" style="54" customWidth="1"/>
    <col min="1291" max="1291" width="4" style="54" customWidth="1"/>
    <col min="1292" max="1292" width="0" style="54" hidden="1" customWidth="1"/>
    <col min="1293" max="1293" width="8.25" style="54" customWidth="1"/>
    <col min="1294" max="1294" width="0" style="54" hidden="1" customWidth="1"/>
    <col min="1295" max="1295" width="97.75" style="54" customWidth="1"/>
    <col min="1296" max="1296" width="14.125" style="54" customWidth="1"/>
    <col min="1297" max="1297" width="16" style="54" customWidth="1"/>
    <col min="1298" max="1300" width="10.125" style="54" customWidth="1"/>
    <col min="1301" max="1301" width="5.125" style="54" customWidth="1"/>
    <col min="1302" max="1536" width="9" style="54"/>
    <col min="1537" max="1537" width="4.125" style="54" customWidth="1"/>
    <col min="1538" max="1538" width="22.5" style="54" customWidth="1"/>
    <col min="1539" max="1539" width="26.625" style="54" customWidth="1"/>
    <col min="1540" max="1540" width="17.125" style="54" customWidth="1"/>
    <col min="1541" max="1541" width="8.125" style="54" customWidth="1"/>
    <col min="1542" max="1542" width="4" style="54" customWidth="1"/>
    <col min="1543" max="1543" width="0" style="54" hidden="1" customWidth="1"/>
    <col min="1544" max="1544" width="23.25" style="54" customWidth="1"/>
    <col min="1545" max="1545" width="17.125" style="54" customWidth="1"/>
    <col min="1546" max="1546" width="8.125" style="54" customWidth="1"/>
    <col min="1547" max="1547" width="4" style="54" customWidth="1"/>
    <col min="1548" max="1548" width="0" style="54" hidden="1" customWidth="1"/>
    <col min="1549" max="1549" width="8.25" style="54" customWidth="1"/>
    <col min="1550" max="1550" width="0" style="54" hidden="1" customWidth="1"/>
    <col min="1551" max="1551" width="97.75" style="54" customWidth="1"/>
    <col min="1552" max="1552" width="14.125" style="54" customWidth="1"/>
    <col min="1553" max="1553" width="16" style="54" customWidth="1"/>
    <col min="1554" max="1556" width="10.125" style="54" customWidth="1"/>
    <col min="1557" max="1557" width="5.125" style="54" customWidth="1"/>
    <col min="1558" max="1792" width="9" style="54"/>
    <col min="1793" max="1793" width="4.125" style="54" customWidth="1"/>
    <col min="1794" max="1794" width="22.5" style="54" customWidth="1"/>
    <col min="1795" max="1795" width="26.625" style="54" customWidth="1"/>
    <col min="1796" max="1796" width="17.125" style="54" customWidth="1"/>
    <col min="1797" max="1797" width="8.125" style="54" customWidth="1"/>
    <col min="1798" max="1798" width="4" style="54" customWidth="1"/>
    <col min="1799" max="1799" width="0" style="54" hidden="1" customWidth="1"/>
    <col min="1800" max="1800" width="23.25" style="54" customWidth="1"/>
    <col min="1801" max="1801" width="17.125" style="54" customWidth="1"/>
    <col min="1802" max="1802" width="8.125" style="54" customWidth="1"/>
    <col min="1803" max="1803" width="4" style="54" customWidth="1"/>
    <col min="1804" max="1804" width="0" style="54" hidden="1" customWidth="1"/>
    <col min="1805" max="1805" width="8.25" style="54" customWidth="1"/>
    <col min="1806" max="1806" width="0" style="54" hidden="1" customWidth="1"/>
    <col min="1807" max="1807" width="97.75" style="54" customWidth="1"/>
    <col min="1808" max="1808" width="14.125" style="54" customWidth="1"/>
    <col min="1809" max="1809" width="16" style="54" customWidth="1"/>
    <col min="1810" max="1812" width="10.125" style="54" customWidth="1"/>
    <col min="1813" max="1813" width="5.125" style="54" customWidth="1"/>
    <col min="1814" max="2048" width="9" style="54"/>
    <col min="2049" max="2049" width="4.125" style="54" customWidth="1"/>
    <col min="2050" max="2050" width="22.5" style="54" customWidth="1"/>
    <col min="2051" max="2051" width="26.625" style="54" customWidth="1"/>
    <col min="2052" max="2052" width="17.125" style="54" customWidth="1"/>
    <col min="2053" max="2053" width="8.125" style="54" customWidth="1"/>
    <col min="2054" max="2054" width="4" style="54" customWidth="1"/>
    <col min="2055" max="2055" width="0" style="54" hidden="1" customWidth="1"/>
    <col min="2056" max="2056" width="23.25" style="54" customWidth="1"/>
    <col min="2057" max="2057" width="17.125" style="54" customWidth="1"/>
    <col min="2058" max="2058" width="8.125" style="54" customWidth="1"/>
    <col min="2059" max="2059" width="4" style="54" customWidth="1"/>
    <col min="2060" max="2060" width="0" style="54" hidden="1" customWidth="1"/>
    <col min="2061" max="2061" width="8.25" style="54" customWidth="1"/>
    <col min="2062" max="2062" width="0" style="54" hidden="1" customWidth="1"/>
    <col min="2063" max="2063" width="97.75" style="54" customWidth="1"/>
    <col min="2064" max="2064" width="14.125" style="54" customWidth="1"/>
    <col min="2065" max="2065" width="16" style="54" customWidth="1"/>
    <col min="2066" max="2068" width="10.125" style="54" customWidth="1"/>
    <col min="2069" max="2069" width="5.125" style="54" customWidth="1"/>
    <col min="2070" max="2304" width="9" style="54"/>
    <col min="2305" max="2305" width="4.125" style="54" customWidth="1"/>
    <col min="2306" max="2306" width="22.5" style="54" customWidth="1"/>
    <col min="2307" max="2307" width="26.625" style="54" customWidth="1"/>
    <col min="2308" max="2308" width="17.125" style="54" customWidth="1"/>
    <col min="2309" max="2309" width="8.125" style="54" customWidth="1"/>
    <col min="2310" max="2310" width="4" style="54" customWidth="1"/>
    <col min="2311" max="2311" width="0" style="54" hidden="1" customWidth="1"/>
    <col min="2312" max="2312" width="23.25" style="54" customWidth="1"/>
    <col min="2313" max="2313" width="17.125" style="54" customWidth="1"/>
    <col min="2314" max="2314" width="8.125" style="54" customWidth="1"/>
    <col min="2315" max="2315" width="4" style="54" customWidth="1"/>
    <col min="2316" max="2316" width="0" style="54" hidden="1" customWidth="1"/>
    <col min="2317" max="2317" width="8.25" style="54" customWidth="1"/>
    <col min="2318" max="2318" width="0" style="54" hidden="1" customWidth="1"/>
    <col min="2319" max="2319" width="97.75" style="54" customWidth="1"/>
    <col min="2320" max="2320" width="14.125" style="54" customWidth="1"/>
    <col min="2321" max="2321" width="16" style="54" customWidth="1"/>
    <col min="2322" max="2324" width="10.125" style="54" customWidth="1"/>
    <col min="2325" max="2325" width="5.125" style="54" customWidth="1"/>
    <col min="2326" max="2560" width="9" style="54"/>
    <col min="2561" max="2561" width="4.125" style="54" customWidth="1"/>
    <col min="2562" max="2562" width="22.5" style="54" customWidth="1"/>
    <col min="2563" max="2563" width="26.625" style="54" customWidth="1"/>
    <col min="2564" max="2564" width="17.125" style="54" customWidth="1"/>
    <col min="2565" max="2565" width="8.125" style="54" customWidth="1"/>
    <col min="2566" max="2566" width="4" style="54" customWidth="1"/>
    <col min="2567" max="2567" width="0" style="54" hidden="1" customWidth="1"/>
    <col min="2568" max="2568" width="23.25" style="54" customWidth="1"/>
    <col min="2569" max="2569" width="17.125" style="54" customWidth="1"/>
    <col min="2570" max="2570" width="8.125" style="54" customWidth="1"/>
    <col min="2571" max="2571" width="4" style="54" customWidth="1"/>
    <col min="2572" max="2572" width="0" style="54" hidden="1" customWidth="1"/>
    <col min="2573" max="2573" width="8.25" style="54" customWidth="1"/>
    <col min="2574" max="2574" width="0" style="54" hidden="1" customWidth="1"/>
    <col min="2575" max="2575" width="97.75" style="54" customWidth="1"/>
    <col min="2576" max="2576" width="14.125" style="54" customWidth="1"/>
    <col min="2577" max="2577" width="16" style="54" customWidth="1"/>
    <col min="2578" max="2580" width="10.125" style="54" customWidth="1"/>
    <col min="2581" max="2581" width="5.125" style="54" customWidth="1"/>
    <col min="2582" max="2816" width="9" style="54"/>
    <col min="2817" max="2817" width="4.125" style="54" customWidth="1"/>
    <col min="2818" max="2818" width="22.5" style="54" customWidth="1"/>
    <col min="2819" max="2819" width="26.625" style="54" customWidth="1"/>
    <col min="2820" max="2820" width="17.125" style="54" customWidth="1"/>
    <col min="2821" max="2821" width="8.125" style="54" customWidth="1"/>
    <col min="2822" max="2822" width="4" style="54" customWidth="1"/>
    <col min="2823" max="2823" width="0" style="54" hidden="1" customWidth="1"/>
    <col min="2824" max="2824" width="23.25" style="54" customWidth="1"/>
    <col min="2825" max="2825" width="17.125" style="54" customWidth="1"/>
    <col min="2826" max="2826" width="8.125" style="54" customWidth="1"/>
    <col min="2827" max="2827" width="4" style="54" customWidth="1"/>
    <col min="2828" max="2828" width="0" style="54" hidden="1" customWidth="1"/>
    <col min="2829" max="2829" width="8.25" style="54" customWidth="1"/>
    <col min="2830" max="2830" width="0" style="54" hidden="1" customWidth="1"/>
    <col min="2831" max="2831" width="97.75" style="54" customWidth="1"/>
    <col min="2832" max="2832" width="14.125" style="54" customWidth="1"/>
    <col min="2833" max="2833" width="16" style="54" customWidth="1"/>
    <col min="2834" max="2836" width="10.125" style="54" customWidth="1"/>
    <col min="2837" max="2837" width="5.125" style="54" customWidth="1"/>
    <col min="2838" max="3072" width="9" style="54"/>
    <col min="3073" max="3073" width="4.125" style="54" customWidth="1"/>
    <col min="3074" max="3074" width="22.5" style="54" customWidth="1"/>
    <col min="3075" max="3075" width="26.625" style="54" customWidth="1"/>
    <col min="3076" max="3076" width="17.125" style="54" customWidth="1"/>
    <col min="3077" max="3077" width="8.125" style="54" customWidth="1"/>
    <col min="3078" max="3078" width="4" style="54" customWidth="1"/>
    <col min="3079" max="3079" width="0" style="54" hidden="1" customWidth="1"/>
    <col min="3080" max="3080" width="23.25" style="54" customWidth="1"/>
    <col min="3081" max="3081" width="17.125" style="54" customWidth="1"/>
    <col min="3082" max="3082" width="8.125" style="54" customWidth="1"/>
    <col min="3083" max="3083" width="4" style="54" customWidth="1"/>
    <col min="3084" max="3084" width="0" style="54" hidden="1" customWidth="1"/>
    <col min="3085" max="3085" width="8.25" style="54" customWidth="1"/>
    <col min="3086" max="3086" width="0" style="54" hidden="1" customWidth="1"/>
    <col min="3087" max="3087" width="97.75" style="54" customWidth="1"/>
    <col min="3088" max="3088" width="14.125" style="54" customWidth="1"/>
    <col min="3089" max="3089" width="16" style="54" customWidth="1"/>
    <col min="3090" max="3092" width="10.125" style="54" customWidth="1"/>
    <col min="3093" max="3093" width="5.125" style="54" customWidth="1"/>
    <col min="3094" max="3328" width="9" style="54"/>
    <col min="3329" max="3329" width="4.125" style="54" customWidth="1"/>
    <col min="3330" max="3330" width="22.5" style="54" customWidth="1"/>
    <col min="3331" max="3331" width="26.625" style="54" customWidth="1"/>
    <col min="3332" max="3332" width="17.125" style="54" customWidth="1"/>
    <col min="3333" max="3333" width="8.125" style="54" customWidth="1"/>
    <col min="3334" max="3334" width="4" style="54" customWidth="1"/>
    <col min="3335" max="3335" width="0" style="54" hidden="1" customWidth="1"/>
    <col min="3336" max="3336" width="23.25" style="54" customWidth="1"/>
    <col min="3337" max="3337" width="17.125" style="54" customWidth="1"/>
    <col min="3338" max="3338" width="8.125" style="54" customWidth="1"/>
    <col min="3339" max="3339" width="4" style="54" customWidth="1"/>
    <col min="3340" max="3340" width="0" style="54" hidden="1" customWidth="1"/>
    <col min="3341" max="3341" width="8.25" style="54" customWidth="1"/>
    <col min="3342" max="3342" width="0" style="54" hidden="1" customWidth="1"/>
    <col min="3343" max="3343" width="97.75" style="54" customWidth="1"/>
    <col min="3344" max="3344" width="14.125" style="54" customWidth="1"/>
    <col min="3345" max="3345" width="16" style="54" customWidth="1"/>
    <col min="3346" max="3348" width="10.125" style="54" customWidth="1"/>
    <col min="3349" max="3349" width="5.125" style="54" customWidth="1"/>
    <col min="3350" max="3584" width="9" style="54"/>
    <col min="3585" max="3585" width="4.125" style="54" customWidth="1"/>
    <col min="3586" max="3586" width="22.5" style="54" customWidth="1"/>
    <col min="3587" max="3587" width="26.625" style="54" customWidth="1"/>
    <col min="3588" max="3588" width="17.125" style="54" customWidth="1"/>
    <col min="3589" max="3589" width="8.125" style="54" customWidth="1"/>
    <col min="3590" max="3590" width="4" style="54" customWidth="1"/>
    <col min="3591" max="3591" width="0" style="54" hidden="1" customWidth="1"/>
    <col min="3592" max="3592" width="23.25" style="54" customWidth="1"/>
    <col min="3593" max="3593" width="17.125" style="54" customWidth="1"/>
    <col min="3594" max="3594" width="8.125" style="54" customWidth="1"/>
    <col min="3595" max="3595" width="4" style="54" customWidth="1"/>
    <col min="3596" max="3596" width="0" style="54" hidden="1" customWidth="1"/>
    <col min="3597" max="3597" width="8.25" style="54" customWidth="1"/>
    <col min="3598" max="3598" width="0" style="54" hidden="1" customWidth="1"/>
    <col min="3599" max="3599" width="97.75" style="54" customWidth="1"/>
    <col min="3600" max="3600" width="14.125" style="54" customWidth="1"/>
    <col min="3601" max="3601" width="16" style="54" customWidth="1"/>
    <col min="3602" max="3604" width="10.125" style="54" customWidth="1"/>
    <col min="3605" max="3605" width="5.125" style="54" customWidth="1"/>
    <col min="3606" max="3840" width="9" style="54"/>
    <col min="3841" max="3841" width="4.125" style="54" customWidth="1"/>
    <col min="3842" max="3842" width="22.5" style="54" customWidth="1"/>
    <col min="3843" max="3843" width="26.625" style="54" customWidth="1"/>
    <col min="3844" max="3844" width="17.125" style="54" customWidth="1"/>
    <col min="3845" max="3845" width="8.125" style="54" customWidth="1"/>
    <col min="3846" max="3846" width="4" style="54" customWidth="1"/>
    <col min="3847" max="3847" width="0" style="54" hidden="1" customWidth="1"/>
    <col min="3848" max="3848" width="23.25" style="54" customWidth="1"/>
    <col min="3849" max="3849" width="17.125" style="54" customWidth="1"/>
    <col min="3850" max="3850" width="8.125" style="54" customWidth="1"/>
    <col min="3851" max="3851" width="4" style="54" customWidth="1"/>
    <col min="3852" max="3852" width="0" style="54" hidden="1" customWidth="1"/>
    <col min="3853" max="3853" width="8.25" style="54" customWidth="1"/>
    <col min="3854" max="3854" width="0" style="54" hidden="1" customWidth="1"/>
    <col min="3855" max="3855" width="97.75" style="54" customWidth="1"/>
    <col min="3856" max="3856" width="14.125" style="54" customWidth="1"/>
    <col min="3857" max="3857" width="16" style="54" customWidth="1"/>
    <col min="3858" max="3860" width="10.125" style="54" customWidth="1"/>
    <col min="3861" max="3861" width="5.125" style="54" customWidth="1"/>
    <col min="3862" max="4096" width="9" style="54"/>
    <col min="4097" max="4097" width="4.125" style="54" customWidth="1"/>
    <col min="4098" max="4098" width="22.5" style="54" customWidth="1"/>
    <col min="4099" max="4099" width="26.625" style="54" customWidth="1"/>
    <col min="4100" max="4100" width="17.125" style="54" customWidth="1"/>
    <col min="4101" max="4101" width="8.125" style="54" customWidth="1"/>
    <col min="4102" max="4102" width="4" style="54" customWidth="1"/>
    <col min="4103" max="4103" width="0" style="54" hidden="1" customWidth="1"/>
    <col min="4104" max="4104" width="23.25" style="54" customWidth="1"/>
    <col min="4105" max="4105" width="17.125" style="54" customWidth="1"/>
    <col min="4106" max="4106" width="8.125" style="54" customWidth="1"/>
    <col min="4107" max="4107" width="4" style="54" customWidth="1"/>
    <col min="4108" max="4108" width="0" style="54" hidden="1" customWidth="1"/>
    <col min="4109" max="4109" width="8.25" style="54" customWidth="1"/>
    <col min="4110" max="4110" width="0" style="54" hidden="1" customWidth="1"/>
    <col min="4111" max="4111" width="97.75" style="54" customWidth="1"/>
    <col min="4112" max="4112" width="14.125" style="54" customWidth="1"/>
    <col min="4113" max="4113" width="16" style="54" customWidth="1"/>
    <col min="4114" max="4116" width="10.125" style="54" customWidth="1"/>
    <col min="4117" max="4117" width="5.125" style="54" customWidth="1"/>
    <col min="4118" max="4352" width="9" style="54"/>
    <col min="4353" max="4353" width="4.125" style="54" customWidth="1"/>
    <col min="4354" max="4354" width="22.5" style="54" customWidth="1"/>
    <col min="4355" max="4355" width="26.625" style="54" customWidth="1"/>
    <col min="4356" max="4356" width="17.125" style="54" customWidth="1"/>
    <col min="4357" max="4357" width="8.125" style="54" customWidth="1"/>
    <col min="4358" max="4358" width="4" style="54" customWidth="1"/>
    <col min="4359" max="4359" width="0" style="54" hidden="1" customWidth="1"/>
    <col min="4360" max="4360" width="23.25" style="54" customWidth="1"/>
    <col min="4361" max="4361" width="17.125" style="54" customWidth="1"/>
    <col min="4362" max="4362" width="8.125" style="54" customWidth="1"/>
    <col min="4363" max="4363" width="4" style="54" customWidth="1"/>
    <col min="4364" max="4364" width="0" style="54" hidden="1" customWidth="1"/>
    <col min="4365" max="4365" width="8.25" style="54" customWidth="1"/>
    <col min="4366" max="4366" width="0" style="54" hidden="1" customWidth="1"/>
    <col min="4367" max="4367" width="97.75" style="54" customWidth="1"/>
    <col min="4368" max="4368" width="14.125" style="54" customWidth="1"/>
    <col min="4369" max="4369" width="16" style="54" customWidth="1"/>
    <col min="4370" max="4372" width="10.125" style="54" customWidth="1"/>
    <col min="4373" max="4373" width="5.125" style="54" customWidth="1"/>
    <col min="4374" max="4608" width="9" style="54"/>
    <col min="4609" max="4609" width="4.125" style="54" customWidth="1"/>
    <col min="4610" max="4610" width="22.5" style="54" customWidth="1"/>
    <col min="4611" max="4611" width="26.625" style="54" customWidth="1"/>
    <col min="4612" max="4612" width="17.125" style="54" customWidth="1"/>
    <col min="4613" max="4613" width="8.125" style="54" customWidth="1"/>
    <col min="4614" max="4614" width="4" style="54" customWidth="1"/>
    <col min="4615" max="4615" width="0" style="54" hidden="1" customWidth="1"/>
    <col min="4616" max="4616" width="23.25" style="54" customWidth="1"/>
    <col min="4617" max="4617" width="17.125" style="54" customWidth="1"/>
    <col min="4618" max="4618" width="8.125" style="54" customWidth="1"/>
    <col min="4619" max="4619" width="4" style="54" customWidth="1"/>
    <col min="4620" max="4620" width="0" style="54" hidden="1" customWidth="1"/>
    <col min="4621" max="4621" width="8.25" style="54" customWidth="1"/>
    <col min="4622" max="4622" width="0" style="54" hidden="1" customWidth="1"/>
    <col min="4623" max="4623" width="97.75" style="54" customWidth="1"/>
    <col min="4624" max="4624" width="14.125" style="54" customWidth="1"/>
    <col min="4625" max="4625" width="16" style="54" customWidth="1"/>
    <col min="4626" max="4628" width="10.125" style="54" customWidth="1"/>
    <col min="4629" max="4629" width="5.125" style="54" customWidth="1"/>
    <col min="4630" max="4864" width="9" style="54"/>
    <col min="4865" max="4865" width="4.125" style="54" customWidth="1"/>
    <col min="4866" max="4866" width="22.5" style="54" customWidth="1"/>
    <col min="4867" max="4867" width="26.625" style="54" customWidth="1"/>
    <col min="4868" max="4868" width="17.125" style="54" customWidth="1"/>
    <col min="4869" max="4869" width="8.125" style="54" customWidth="1"/>
    <col min="4870" max="4870" width="4" style="54" customWidth="1"/>
    <col min="4871" max="4871" width="0" style="54" hidden="1" customWidth="1"/>
    <col min="4872" max="4872" width="23.25" style="54" customWidth="1"/>
    <col min="4873" max="4873" width="17.125" style="54" customWidth="1"/>
    <col min="4874" max="4874" width="8.125" style="54" customWidth="1"/>
    <col min="4875" max="4875" width="4" style="54" customWidth="1"/>
    <col min="4876" max="4876" width="0" style="54" hidden="1" customWidth="1"/>
    <col min="4877" max="4877" width="8.25" style="54" customWidth="1"/>
    <col min="4878" max="4878" width="0" style="54" hidden="1" customWidth="1"/>
    <col min="4879" max="4879" width="97.75" style="54" customWidth="1"/>
    <col min="4880" max="4880" width="14.125" style="54" customWidth="1"/>
    <col min="4881" max="4881" width="16" style="54" customWidth="1"/>
    <col min="4882" max="4884" width="10.125" style="54" customWidth="1"/>
    <col min="4885" max="4885" width="5.125" style="54" customWidth="1"/>
    <col min="4886" max="5120" width="9" style="54"/>
    <col min="5121" max="5121" width="4.125" style="54" customWidth="1"/>
    <col min="5122" max="5122" width="22.5" style="54" customWidth="1"/>
    <col min="5123" max="5123" width="26.625" style="54" customWidth="1"/>
    <col min="5124" max="5124" width="17.125" style="54" customWidth="1"/>
    <col min="5125" max="5125" width="8.125" style="54" customWidth="1"/>
    <col min="5126" max="5126" width="4" style="54" customWidth="1"/>
    <col min="5127" max="5127" width="0" style="54" hidden="1" customWidth="1"/>
    <col min="5128" max="5128" width="23.25" style="54" customWidth="1"/>
    <col min="5129" max="5129" width="17.125" style="54" customWidth="1"/>
    <col min="5130" max="5130" width="8.125" style="54" customWidth="1"/>
    <col min="5131" max="5131" width="4" style="54" customWidth="1"/>
    <col min="5132" max="5132" width="0" style="54" hidden="1" customWidth="1"/>
    <col min="5133" max="5133" width="8.25" style="54" customWidth="1"/>
    <col min="5134" max="5134" width="0" style="54" hidden="1" customWidth="1"/>
    <col min="5135" max="5135" width="97.75" style="54" customWidth="1"/>
    <col min="5136" max="5136" width="14.125" style="54" customWidth="1"/>
    <col min="5137" max="5137" width="16" style="54" customWidth="1"/>
    <col min="5138" max="5140" width="10.125" style="54" customWidth="1"/>
    <col min="5141" max="5141" width="5.125" style="54" customWidth="1"/>
    <col min="5142" max="5376" width="9" style="54"/>
    <col min="5377" max="5377" width="4.125" style="54" customWidth="1"/>
    <col min="5378" max="5378" width="22.5" style="54" customWidth="1"/>
    <col min="5379" max="5379" width="26.625" style="54" customWidth="1"/>
    <col min="5380" max="5380" width="17.125" style="54" customWidth="1"/>
    <col min="5381" max="5381" width="8.125" style="54" customWidth="1"/>
    <col min="5382" max="5382" width="4" style="54" customWidth="1"/>
    <col min="5383" max="5383" width="0" style="54" hidden="1" customWidth="1"/>
    <col min="5384" max="5384" width="23.25" style="54" customWidth="1"/>
    <col min="5385" max="5385" width="17.125" style="54" customWidth="1"/>
    <col min="5386" max="5386" width="8.125" style="54" customWidth="1"/>
    <col min="5387" max="5387" width="4" style="54" customWidth="1"/>
    <col min="5388" max="5388" width="0" style="54" hidden="1" customWidth="1"/>
    <col min="5389" max="5389" width="8.25" style="54" customWidth="1"/>
    <col min="5390" max="5390" width="0" style="54" hidden="1" customWidth="1"/>
    <col min="5391" max="5391" width="97.75" style="54" customWidth="1"/>
    <col min="5392" max="5392" width="14.125" style="54" customWidth="1"/>
    <col min="5393" max="5393" width="16" style="54" customWidth="1"/>
    <col min="5394" max="5396" width="10.125" style="54" customWidth="1"/>
    <col min="5397" max="5397" width="5.125" style="54" customWidth="1"/>
    <col min="5398" max="5632" width="9" style="54"/>
    <col min="5633" max="5633" width="4.125" style="54" customWidth="1"/>
    <col min="5634" max="5634" width="22.5" style="54" customWidth="1"/>
    <col min="5635" max="5635" width="26.625" style="54" customWidth="1"/>
    <col min="5636" max="5636" width="17.125" style="54" customWidth="1"/>
    <col min="5637" max="5637" width="8.125" style="54" customWidth="1"/>
    <col min="5638" max="5638" width="4" style="54" customWidth="1"/>
    <col min="5639" max="5639" width="0" style="54" hidden="1" customWidth="1"/>
    <col min="5640" max="5640" width="23.25" style="54" customWidth="1"/>
    <col min="5641" max="5641" width="17.125" style="54" customWidth="1"/>
    <col min="5642" max="5642" width="8.125" style="54" customWidth="1"/>
    <col min="5643" max="5643" width="4" style="54" customWidth="1"/>
    <col min="5644" max="5644" width="0" style="54" hidden="1" customWidth="1"/>
    <col min="5645" max="5645" width="8.25" style="54" customWidth="1"/>
    <col min="5646" max="5646" width="0" style="54" hidden="1" customWidth="1"/>
    <col min="5647" max="5647" width="97.75" style="54" customWidth="1"/>
    <col min="5648" max="5648" width="14.125" style="54" customWidth="1"/>
    <col min="5649" max="5649" width="16" style="54" customWidth="1"/>
    <col min="5650" max="5652" width="10.125" style="54" customWidth="1"/>
    <col min="5653" max="5653" width="5.125" style="54" customWidth="1"/>
    <col min="5654" max="5888" width="9" style="54"/>
    <col min="5889" max="5889" width="4.125" style="54" customWidth="1"/>
    <col min="5890" max="5890" width="22.5" style="54" customWidth="1"/>
    <col min="5891" max="5891" width="26.625" style="54" customWidth="1"/>
    <col min="5892" max="5892" width="17.125" style="54" customWidth="1"/>
    <col min="5893" max="5893" width="8.125" style="54" customWidth="1"/>
    <col min="5894" max="5894" width="4" style="54" customWidth="1"/>
    <col min="5895" max="5895" width="0" style="54" hidden="1" customWidth="1"/>
    <col min="5896" max="5896" width="23.25" style="54" customWidth="1"/>
    <col min="5897" max="5897" width="17.125" style="54" customWidth="1"/>
    <col min="5898" max="5898" width="8.125" style="54" customWidth="1"/>
    <col min="5899" max="5899" width="4" style="54" customWidth="1"/>
    <col min="5900" max="5900" width="0" style="54" hidden="1" customWidth="1"/>
    <col min="5901" max="5901" width="8.25" style="54" customWidth="1"/>
    <col min="5902" max="5902" width="0" style="54" hidden="1" customWidth="1"/>
    <col min="5903" max="5903" width="97.75" style="54" customWidth="1"/>
    <col min="5904" max="5904" width="14.125" style="54" customWidth="1"/>
    <col min="5905" max="5905" width="16" style="54" customWidth="1"/>
    <col min="5906" max="5908" width="10.125" style="54" customWidth="1"/>
    <col min="5909" max="5909" width="5.125" style="54" customWidth="1"/>
    <col min="5910" max="6144" width="9" style="54"/>
    <col min="6145" max="6145" width="4.125" style="54" customWidth="1"/>
    <col min="6146" max="6146" width="22.5" style="54" customWidth="1"/>
    <col min="6147" max="6147" width="26.625" style="54" customWidth="1"/>
    <col min="6148" max="6148" width="17.125" style="54" customWidth="1"/>
    <col min="6149" max="6149" width="8.125" style="54" customWidth="1"/>
    <col min="6150" max="6150" width="4" style="54" customWidth="1"/>
    <col min="6151" max="6151" width="0" style="54" hidden="1" customWidth="1"/>
    <col min="6152" max="6152" width="23.25" style="54" customWidth="1"/>
    <col min="6153" max="6153" width="17.125" style="54" customWidth="1"/>
    <col min="6154" max="6154" width="8.125" style="54" customWidth="1"/>
    <col min="6155" max="6155" width="4" style="54" customWidth="1"/>
    <col min="6156" max="6156" width="0" style="54" hidden="1" customWidth="1"/>
    <col min="6157" max="6157" width="8.25" style="54" customWidth="1"/>
    <col min="6158" max="6158" width="0" style="54" hidden="1" customWidth="1"/>
    <col min="6159" max="6159" width="97.75" style="54" customWidth="1"/>
    <col min="6160" max="6160" width="14.125" style="54" customWidth="1"/>
    <col min="6161" max="6161" width="16" style="54" customWidth="1"/>
    <col min="6162" max="6164" width="10.125" style="54" customWidth="1"/>
    <col min="6165" max="6165" width="5.125" style="54" customWidth="1"/>
    <col min="6166" max="6400" width="9" style="54"/>
    <col min="6401" max="6401" width="4.125" style="54" customWidth="1"/>
    <col min="6402" max="6402" width="22.5" style="54" customWidth="1"/>
    <col min="6403" max="6403" width="26.625" style="54" customWidth="1"/>
    <col min="6404" max="6404" width="17.125" style="54" customWidth="1"/>
    <col min="6405" max="6405" width="8.125" style="54" customWidth="1"/>
    <col min="6406" max="6406" width="4" style="54" customWidth="1"/>
    <col min="6407" max="6407" width="0" style="54" hidden="1" customWidth="1"/>
    <col min="6408" max="6408" width="23.25" style="54" customWidth="1"/>
    <col min="6409" max="6409" width="17.125" style="54" customWidth="1"/>
    <col min="6410" max="6410" width="8.125" style="54" customWidth="1"/>
    <col min="6411" max="6411" width="4" style="54" customWidth="1"/>
    <col min="6412" max="6412" width="0" style="54" hidden="1" customWidth="1"/>
    <col min="6413" max="6413" width="8.25" style="54" customWidth="1"/>
    <col min="6414" max="6414" width="0" style="54" hidden="1" customWidth="1"/>
    <col min="6415" max="6415" width="97.75" style="54" customWidth="1"/>
    <col min="6416" max="6416" width="14.125" style="54" customWidth="1"/>
    <col min="6417" max="6417" width="16" style="54" customWidth="1"/>
    <col min="6418" max="6420" width="10.125" style="54" customWidth="1"/>
    <col min="6421" max="6421" width="5.125" style="54" customWidth="1"/>
    <col min="6422" max="6656" width="9" style="54"/>
    <col min="6657" max="6657" width="4.125" style="54" customWidth="1"/>
    <col min="6658" max="6658" width="22.5" style="54" customWidth="1"/>
    <col min="6659" max="6659" width="26.625" style="54" customWidth="1"/>
    <col min="6660" max="6660" width="17.125" style="54" customWidth="1"/>
    <col min="6661" max="6661" width="8.125" style="54" customWidth="1"/>
    <col min="6662" max="6662" width="4" style="54" customWidth="1"/>
    <col min="6663" max="6663" width="0" style="54" hidden="1" customWidth="1"/>
    <col min="6664" max="6664" width="23.25" style="54" customWidth="1"/>
    <col min="6665" max="6665" width="17.125" style="54" customWidth="1"/>
    <col min="6666" max="6666" width="8.125" style="54" customWidth="1"/>
    <col min="6667" max="6667" width="4" style="54" customWidth="1"/>
    <col min="6668" max="6668" width="0" style="54" hidden="1" customWidth="1"/>
    <col min="6669" max="6669" width="8.25" style="54" customWidth="1"/>
    <col min="6670" max="6670" width="0" style="54" hidden="1" customWidth="1"/>
    <col min="6671" max="6671" width="97.75" style="54" customWidth="1"/>
    <col min="6672" max="6672" width="14.125" style="54" customWidth="1"/>
    <col min="6673" max="6673" width="16" style="54" customWidth="1"/>
    <col min="6674" max="6676" width="10.125" style="54" customWidth="1"/>
    <col min="6677" max="6677" width="5.125" style="54" customWidth="1"/>
    <col min="6678" max="6912" width="9" style="54"/>
    <col min="6913" max="6913" width="4.125" style="54" customWidth="1"/>
    <col min="6914" max="6914" width="22.5" style="54" customWidth="1"/>
    <col min="6915" max="6915" width="26.625" style="54" customWidth="1"/>
    <col min="6916" max="6916" width="17.125" style="54" customWidth="1"/>
    <col min="6917" max="6917" width="8.125" style="54" customWidth="1"/>
    <col min="6918" max="6918" width="4" style="54" customWidth="1"/>
    <col min="6919" max="6919" width="0" style="54" hidden="1" customWidth="1"/>
    <col min="6920" max="6920" width="23.25" style="54" customWidth="1"/>
    <col min="6921" max="6921" width="17.125" style="54" customWidth="1"/>
    <col min="6922" max="6922" width="8.125" style="54" customWidth="1"/>
    <col min="6923" max="6923" width="4" style="54" customWidth="1"/>
    <col min="6924" max="6924" width="0" style="54" hidden="1" customWidth="1"/>
    <col min="6925" max="6925" width="8.25" style="54" customWidth="1"/>
    <col min="6926" max="6926" width="0" style="54" hidden="1" customWidth="1"/>
    <col min="6927" max="6927" width="97.75" style="54" customWidth="1"/>
    <col min="6928" max="6928" width="14.125" style="54" customWidth="1"/>
    <col min="6929" max="6929" width="16" style="54" customWidth="1"/>
    <col min="6930" max="6932" width="10.125" style="54" customWidth="1"/>
    <col min="6933" max="6933" width="5.125" style="54" customWidth="1"/>
    <col min="6934" max="7168" width="9" style="54"/>
    <col min="7169" max="7169" width="4.125" style="54" customWidth="1"/>
    <col min="7170" max="7170" width="22.5" style="54" customWidth="1"/>
    <col min="7171" max="7171" width="26.625" style="54" customWidth="1"/>
    <col min="7172" max="7172" width="17.125" style="54" customWidth="1"/>
    <col min="7173" max="7173" width="8.125" style="54" customWidth="1"/>
    <col min="7174" max="7174" width="4" style="54" customWidth="1"/>
    <col min="7175" max="7175" width="0" style="54" hidden="1" customWidth="1"/>
    <col min="7176" max="7176" width="23.25" style="54" customWidth="1"/>
    <col min="7177" max="7177" width="17.125" style="54" customWidth="1"/>
    <col min="7178" max="7178" width="8.125" style="54" customWidth="1"/>
    <col min="7179" max="7179" width="4" style="54" customWidth="1"/>
    <col min="7180" max="7180" width="0" style="54" hidden="1" customWidth="1"/>
    <col min="7181" max="7181" width="8.25" style="54" customWidth="1"/>
    <col min="7182" max="7182" width="0" style="54" hidden="1" customWidth="1"/>
    <col min="7183" max="7183" width="97.75" style="54" customWidth="1"/>
    <col min="7184" max="7184" width="14.125" style="54" customWidth="1"/>
    <col min="7185" max="7185" width="16" style="54" customWidth="1"/>
    <col min="7186" max="7188" width="10.125" style="54" customWidth="1"/>
    <col min="7189" max="7189" width="5.125" style="54" customWidth="1"/>
    <col min="7190" max="7424" width="9" style="54"/>
    <col min="7425" max="7425" width="4.125" style="54" customWidth="1"/>
    <col min="7426" max="7426" width="22.5" style="54" customWidth="1"/>
    <col min="7427" max="7427" width="26.625" style="54" customWidth="1"/>
    <col min="7428" max="7428" width="17.125" style="54" customWidth="1"/>
    <col min="7429" max="7429" width="8.125" style="54" customWidth="1"/>
    <col min="7430" max="7430" width="4" style="54" customWidth="1"/>
    <col min="7431" max="7431" width="0" style="54" hidden="1" customWidth="1"/>
    <col min="7432" max="7432" width="23.25" style="54" customWidth="1"/>
    <col min="7433" max="7433" width="17.125" style="54" customWidth="1"/>
    <col min="7434" max="7434" width="8.125" style="54" customWidth="1"/>
    <col min="7435" max="7435" width="4" style="54" customWidth="1"/>
    <col min="7436" max="7436" width="0" style="54" hidden="1" customWidth="1"/>
    <col min="7437" max="7437" width="8.25" style="54" customWidth="1"/>
    <col min="7438" max="7438" width="0" style="54" hidden="1" customWidth="1"/>
    <col min="7439" max="7439" width="97.75" style="54" customWidth="1"/>
    <col min="7440" max="7440" width="14.125" style="54" customWidth="1"/>
    <col min="7441" max="7441" width="16" style="54" customWidth="1"/>
    <col min="7442" max="7444" width="10.125" style="54" customWidth="1"/>
    <col min="7445" max="7445" width="5.125" style="54" customWidth="1"/>
    <col min="7446" max="7680" width="9" style="54"/>
    <col min="7681" max="7681" width="4.125" style="54" customWidth="1"/>
    <col min="7682" max="7682" width="22.5" style="54" customWidth="1"/>
    <col min="7683" max="7683" width="26.625" style="54" customWidth="1"/>
    <col min="7684" max="7684" width="17.125" style="54" customWidth="1"/>
    <col min="7685" max="7685" width="8.125" style="54" customWidth="1"/>
    <col min="7686" max="7686" width="4" style="54" customWidth="1"/>
    <col min="7687" max="7687" width="0" style="54" hidden="1" customWidth="1"/>
    <col min="7688" max="7688" width="23.25" style="54" customWidth="1"/>
    <col min="7689" max="7689" width="17.125" style="54" customWidth="1"/>
    <col min="7690" max="7690" width="8.125" style="54" customWidth="1"/>
    <col min="7691" max="7691" width="4" style="54" customWidth="1"/>
    <col min="7692" max="7692" width="0" style="54" hidden="1" customWidth="1"/>
    <col min="7693" max="7693" width="8.25" style="54" customWidth="1"/>
    <col min="7694" max="7694" width="0" style="54" hidden="1" customWidth="1"/>
    <col min="7695" max="7695" width="97.75" style="54" customWidth="1"/>
    <col min="7696" max="7696" width="14.125" style="54" customWidth="1"/>
    <col min="7697" max="7697" width="16" style="54" customWidth="1"/>
    <col min="7698" max="7700" width="10.125" style="54" customWidth="1"/>
    <col min="7701" max="7701" width="5.125" style="54" customWidth="1"/>
    <col min="7702" max="7936" width="9" style="54"/>
    <col min="7937" max="7937" width="4.125" style="54" customWidth="1"/>
    <col min="7938" max="7938" width="22.5" style="54" customWidth="1"/>
    <col min="7939" max="7939" width="26.625" style="54" customWidth="1"/>
    <col min="7940" max="7940" width="17.125" style="54" customWidth="1"/>
    <col min="7941" max="7941" width="8.125" style="54" customWidth="1"/>
    <col min="7942" max="7942" width="4" style="54" customWidth="1"/>
    <col min="7943" max="7943" width="0" style="54" hidden="1" customWidth="1"/>
    <col min="7944" max="7944" width="23.25" style="54" customWidth="1"/>
    <col min="7945" max="7945" width="17.125" style="54" customWidth="1"/>
    <col min="7946" max="7946" width="8.125" style="54" customWidth="1"/>
    <col min="7947" max="7947" width="4" style="54" customWidth="1"/>
    <col min="7948" max="7948" width="0" style="54" hidden="1" customWidth="1"/>
    <col min="7949" max="7949" width="8.25" style="54" customWidth="1"/>
    <col min="7950" max="7950" width="0" style="54" hidden="1" customWidth="1"/>
    <col min="7951" max="7951" width="97.75" style="54" customWidth="1"/>
    <col min="7952" max="7952" width="14.125" style="54" customWidth="1"/>
    <col min="7953" max="7953" width="16" style="54" customWidth="1"/>
    <col min="7954" max="7956" width="10.125" style="54" customWidth="1"/>
    <col min="7957" max="7957" width="5.125" style="54" customWidth="1"/>
    <col min="7958" max="8192" width="9" style="54"/>
    <col min="8193" max="8193" width="4.125" style="54" customWidth="1"/>
    <col min="8194" max="8194" width="22.5" style="54" customWidth="1"/>
    <col min="8195" max="8195" width="26.625" style="54" customWidth="1"/>
    <col min="8196" max="8196" width="17.125" style="54" customWidth="1"/>
    <col min="8197" max="8197" width="8.125" style="54" customWidth="1"/>
    <col min="8198" max="8198" width="4" style="54" customWidth="1"/>
    <col min="8199" max="8199" width="0" style="54" hidden="1" customWidth="1"/>
    <col min="8200" max="8200" width="23.25" style="54" customWidth="1"/>
    <col min="8201" max="8201" width="17.125" style="54" customWidth="1"/>
    <col min="8202" max="8202" width="8.125" style="54" customWidth="1"/>
    <col min="8203" max="8203" width="4" style="54" customWidth="1"/>
    <col min="8204" max="8204" width="0" style="54" hidden="1" customWidth="1"/>
    <col min="8205" max="8205" width="8.25" style="54" customWidth="1"/>
    <col min="8206" max="8206" width="0" style="54" hidden="1" customWidth="1"/>
    <col min="8207" max="8207" width="97.75" style="54" customWidth="1"/>
    <col min="8208" max="8208" width="14.125" style="54" customWidth="1"/>
    <col min="8209" max="8209" width="16" style="54" customWidth="1"/>
    <col min="8210" max="8212" width="10.125" style="54" customWidth="1"/>
    <col min="8213" max="8213" width="5.125" style="54" customWidth="1"/>
    <col min="8214" max="8448" width="9" style="54"/>
    <col min="8449" max="8449" width="4.125" style="54" customWidth="1"/>
    <col min="8450" max="8450" width="22.5" style="54" customWidth="1"/>
    <col min="8451" max="8451" width="26.625" style="54" customWidth="1"/>
    <col min="8452" max="8452" width="17.125" style="54" customWidth="1"/>
    <col min="8453" max="8453" width="8.125" style="54" customWidth="1"/>
    <col min="8454" max="8454" width="4" style="54" customWidth="1"/>
    <col min="8455" max="8455" width="0" style="54" hidden="1" customWidth="1"/>
    <col min="8456" max="8456" width="23.25" style="54" customWidth="1"/>
    <col min="8457" max="8457" width="17.125" style="54" customWidth="1"/>
    <col min="8458" max="8458" width="8.125" style="54" customWidth="1"/>
    <col min="8459" max="8459" width="4" style="54" customWidth="1"/>
    <col min="8460" max="8460" width="0" style="54" hidden="1" customWidth="1"/>
    <col min="8461" max="8461" width="8.25" style="54" customWidth="1"/>
    <col min="8462" max="8462" width="0" style="54" hidden="1" customWidth="1"/>
    <col min="8463" max="8463" width="97.75" style="54" customWidth="1"/>
    <col min="8464" max="8464" width="14.125" style="54" customWidth="1"/>
    <col min="8465" max="8465" width="16" style="54" customWidth="1"/>
    <col min="8466" max="8468" width="10.125" style="54" customWidth="1"/>
    <col min="8469" max="8469" width="5.125" style="54" customWidth="1"/>
    <col min="8470" max="8704" width="9" style="54"/>
    <col min="8705" max="8705" width="4.125" style="54" customWidth="1"/>
    <col min="8706" max="8706" width="22.5" style="54" customWidth="1"/>
    <col min="8707" max="8707" width="26.625" style="54" customWidth="1"/>
    <col min="8708" max="8708" width="17.125" style="54" customWidth="1"/>
    <col min="8709" max="8709" width="8.125" style="54" customWidth="1"/>
    <col min="8710" max="8710" width="4" style="54" customWidth="1"/>
    <col min="8711" max="8711" width="0" style="54" hidden="1" customWidth="1"/>
    <col min="8712" max="8712" width="23.25" style="54" customWidth="1"/>
    <col min="8713" max="8713" width="17.125" style="54" customWidth="1"/>
    <col min="8714" max="8714" width="8.125" style="54" customWidth="1"/>
    <col min="8715" max="8715" width="4" style="54" customWidth="1"/>
    <col min="8716" max="8716" width="0" style="54" hidden="1" customWidth="1"/>
    <col min="8717" max="8717" width="8.25" style="54" customWidth="1"/>
    <col min="8718" max="8718" width="0" style="54" hidden="1" customWidth="1"/>
    <col min="8719" max="8719" width="97.75" style="54" customWidth="1"/>
    <col min="8720" max="8720" width="14.125" style="54" customWidth="1"/>
    <col min="8721" max="8721" width="16" style="54" customWidth="1"/>
    <col min="8722" max="8724" width="10.125" style="54" customWidth="1"/>
    <col min="8725" max="8725" width="5.125" style="54" customWidth="1"/>
    <col min="8726" max="8960" width="9" style="54"/>
    <col min="8961" max="8961" width="4.125" style="54" customWidth="1"/>
    <col min="8962" max="8962" width="22.5" style="54" customWidth="1"/>
    <col min="8963" max="8963" width="26.625" style="54" customWidth="1"/>
    <col min="8964" max="8964" width="17.125" style="54" customWidth="1"/>
    <col min="8965" max="8965" width="8.125" style="54" customWidth="1"/>
    <col min="8966" max="8966" width="4" style="54" customWidth="1"/>
    <col min="8967" max="8967" width="0" style="54" hidden="1" customWidth="1"/>
    <col min="8968" max="8968" width="23.25" style="54" customWidth="1"/>
    <col min="8969" max="8969" width="17.125" style="54" customWidth="1"/>
    <col min="8970" max="8970" width="8.125" style="54" customWidth="1"/>
    <col min="8971" max="8971" width="4" style="54" customWidth="1"/>
    <col min="8972" max="8972" width="0" style="54" hidden="1" customWidth="1"/>
    <col min="8973" max="8973" width="8.25" style="54" customWidth="1"/>
    <col min="8974" max="8974" width="0" style="54" hidden="1" customWidth="1"/>
    <col min="8975" max="8975" width="97.75" style="54" customWidth="1"/>
    <col min="8976" max="8976" width="14.125" style="54" customWidth="1"/>
    <col min="8977" max="8977" width="16" style="54" customWidth="1"/>
    <col min="8978" max="8980" width="10.125" style="54" customWidth="1"/>
    <col min="8981" max="8981" width="5.125" style="54" customWidth="1"/>
    <col min="8982" max="9216" width="9" style="54"/>
    <col min="9217" max="9217" width="4.125" style="54" customWidth="1"/>
    <col min="9218" max="9218" width="22.5" style="54" customWidth="1"/>
    <col min="9219" max="9219" width="26.625" style="54" customWidth="1"/>
    <col min="9220" max="9220" width="17.125" style="54" customWidth="1"/>
    <col min="9221" max="9221" width="8.125" style="54" customWidth="1"/>
    <col min="9222" max="9222" width="4" style="54" customWidth="1"/>
    <col min="9223" max="9223" width="0" style="54" hidden="1" customWidth="1"/>
    <col min="9224" max="9224" width="23.25" style="54" customWidth="1"/>
    <col min="9225" max="9225" width="17.125" style="54" customWidth="1"/>
    <col min="9226" max="9226" width="8.125" style="54" customWidth="1"/>
    <col min="9227" max="9227" width="4" style="54" customWidth="1"/>
    <col min="9228" max="9228" width="0" style="54" hidden="1" customWidth="1"/>
    <col min="9229" max="9229" width="8.25" style="54" customWidth="1"/>
    <col min="9230" max="9230" width="0" style="54" hidden="1" customWidth="1"/>
    <col min="9231" max="9231" width="97.75" style="54" customWidth="1"/>
    <col min="9232" max="9232" width="14.125" style="54" customWidth="1"/>
    <col min="9233" max="9233" width="16" style="54" customWidth="1"/>
    <col min="9234" max="9236" width="10.125" style="54" customWidth="1"/>
    <col min="9237" max="9237" width="5.125" style="54" customWidth="1"/>
    <col min="9238" max="9472" width="9" style="54"/>
    <col min="9473" max="9473" width="4.125" style="54" customWidth="1"/>
    <col min="9474" max="9474" width="22.5" style="54" customWidth="1"/>
    <col min="9475" max="9475" width="26.625" style="54" customWidth="1"/>
    <col min="9476" max="9476" width="17.125" style="54" customWidth="1"/>
    <col min="9477" max="9477" width="8.125" style="54" customWidth="1"/>
    <col min="9478" max="9478" width="4" style="54" customWidth="1"/>
    <col min="9479" max="9479" width="0" style="54" hidden="1" customWidth="1"/>
    <col min="9480" max="9480" width="23.25" style="54" customWidth="1"/>
    <col min="9481" max="9481" width="17.125" style="54" customWidth="1"/>
    <col min="9482" max="9482" width="8.125" style="54" customWidth="1"/>
    <col min="9483" max="9483" width="4" style="54" customWidth="1"/>
    <col min="9484" max="9484" width="0" style="54" hidden="1" customWidth="1"/>
    <col min="9485" max="9485" width="8.25" style="54" customWidth="1"/>
    <col min="9486" max="9486" width="0" style="54" hidden="1" customWidth="1"/>
    <col min="9487" max="9487" width="97.75" style="54" customWidth="1"/>
    <col min="9488" max="9488" width="14.125" style="54" customWidth="1"/>
    <col min="9489" max="9489" width="16" style="54" customWidth="1"/>
    <col min="9490" max="9492" width="10.125" style="54" customWidth="1"/>
    <col min="9493" max="9493" width="5.125" style="54" customWidth="1"/>
    <col min="9494" max="9728" width="9" style="54"/>
    <col min="9729" max="9729" width="4.125" style="54" customWidth="1"/>
    <col min="9730" max="9730" width="22.5" style="54" customWidth="1"/>
    <col min="9731" max="9731" width="26.625" style="54" customWidth="1"/>
    <col min="9732" max="9732" width="17.125" style="54" customWidth="1"/>
    <col min="9733" max="9733" width="8.125" style="54" customWidth="1"/>
    <col min="9734" max="9734" width="4" style="54" customWidth="1"/>
    <col min="9735" max="9735" width="0" style="54" hidden="1" customWidth="1"/>
    <col min="9736" max="9736" width="23.25" style="54" customWidth="1"/>
    <col min="9737" max="9737" width="17.125" style="54" customWidth="1"/>
    <col min="9738" max="9738" width="8.125" style="54" customWidth="1"/>
    <col min="9739" max="9739" width="4" style="54" customWidth="1"/>
    <col min="9740" max="9740" width="0" style="54" hidden="1" customWidth="1"/>
    <col min="9741" max="9741" width="8.25" style="54" customWidth="1"/>
    <col min="9742" max="9742" width="0" style="54" hidden="1" customWidth="1"/>
    <col min="9743" max="9743" width="97.75" style="54" customWidth="1"/>
    <col min="9744" max="9744" width="14.125" style="54" customWidth="1"/>
    <col min="9745" max="9745" width="16" style="54" customWidth="1"/>
    <col min="9746" max="9748" width="10.125" style="54" customWidth="1"/>
    <col min="9749" max="9749" width="5.125" style="54" customWidth="1"/>
    <col min="9750" max="9984" width="9" style="54"/>
    <col min="9985" max="9985" width="4.125" style="54" customWidth="1"/>
    <col min="9986" max="9986" width="22.5" style="54" customWidth="1"/>
    <col min="9987" max="9987" width="26.625" style="54" customWidth="1"/>
    <col min="9988" max="9988" width="17.125" style="54" customWidth="1"/>
    <col min="9989" max="9989" width="8.125" style="54" customWidth="1"/>
    <col min="9990" max="9990" width="4" style="54" customWidth="1"/>
    <col min="9991" max="9991" width="0" style="54" hidden="1" customWidth="1"/>
    <col min="9992" max="9992" width="23.25" style="54" customWidth="1"/>
    <col min="9993" max="9993" width="17.125" style="54" customWidth="1"/>
    <col min="9994" max="9994" width="8.125" style="54" customWidth="1"/>
    <col min="9995" max="9995" width="4" style="54" customWidth="1"/>
    <col min="9996" max="9996" width="0" style="54" hidden="1" customWidth="1"/>
    <col min="9997" max="9997" width="8.25" style="54" customWidth="1"/>
    <col min="9998" max="9998" width="0" style="54" hidden="1" customWidth="1"/>
    <col min="9999" max="9999" width="97.75" style="54" customWidth="1"/>
    <col min="10000" max="10000" width="14.125" style="54" customWidth="1"/>
    <col min="10001" max="10001" width="16" style="54" customWidth="1"/>
    <col min="10002" max="10004" width="10.125" style="54" customWidth="1"/>
    <col min="10005" max="10005" width="5.125" style="54" customWidth="1"/>
    <col min="10006" max="10240" width="9" style="54"/>
    <col min="10241" max="10241" width="4.125" style="54" customWidth="1"/>
    <col min="10242" max="10242" width="22.5" style="54" customWidth="1"/>
    <col min="10243" max="10243" width="26.625" style="54" customWidth="1"/>
    <col min="10244" max="10244" width="17.125" style="54" customWidth="1"/>
    <col min="10245" max="10245" width="8.125" style="54" customWidth="1"/>
    <col min="10246" max="10246" width="4" style="54" customWidth="1"/>
    <col min="10247" max="10247" width="0" style="54" hidden="1" customWidth="1"/>
    <col min="10248" max="10248" width="23.25" style="54" customWidth="1"/>
    <col min="10249" max="10249" width="17.125" style="54" customWidth="1"/>
    <col min="10250" max="10250" width="8.125" style="54" customWidth="1"/>
    <col min="10251" max="10251" width="4" style="54" customWidth="1"/>
    <col min="10252" max="10252" width="0" style="54" hidden="1" customWidth="1"/>
    <col min="10253" max="10253" width="8.25" style="54" customWidth="1"/>
    <col min="10254" max="10254" width="0" style="54" hidden="1" customWidth="1"/>
    <col min="10255" max="10255" width="97.75" style="54" customWidth="1"/>
    <col min="10256" max="10256" width="14.125" style="54" customWidth="1"/>
    <col min="10257" max="10257" width="16" style="54" customWidth="1"/>
    <col min="10258" max="10260" width="10.125" style="54" customWidth="1"/>
    <col min="10261" max="10261" width="5.125" style="54" customWidth="1"/>
    <col min="10262" max="10496" width="9" style="54"/>
    <col min="10497" max="10497" width="4.125" style="54" customWidth="1"/>
    <col min="10498" max="10498" width="22.5" style="54" customWidth="1"/>
    <col min="10499" max="10499" width="26.625" style="54" customWidth="1"/>
    <col min="10500" max="10500" width="17.125" style="54" customWidth="1"/>
    <col min="10501" max="10501" width="8.125" style="54" customWidth="1"/>
    <col min="10502" max="10502" width="4" style="54" customWidth="1"/>
    <col min="10503" max="10503" width="0" style="54" hidden="1" customWidth="1"/>
    <col min="10504" max="10504" width="23.25" style="54" customWidth="1"/>
    <col min="10505" max="10505" width="17.125" style="54" customWidth="1"/>
    <col min="10506" max="10506" width="8.125" style="54" customWidth="1"/>
    <col min="10507" max="10507" width="4" style="54" customWidth="1"/>
    <col min="10508" max="10508" width="0" style="54" hidden="1" customWidth="1"/>
    <col min="10509" max="10509" width="8.25" style="54" customWidth="1"/>
    <col min="10510" max="10510" width="0" style="54" hidden="1" customWidth="1"/>
    <col min="10511" max="10511" width="97.75" style="54" customWidth="1"/>
    <col min="10512" max="10512" width="14.125" style="54" customWidth="1"/>
    <col min="10513" max="10513" width="16" style="54" customWidth="1"/>
    <col min="10514" max="10516" width="10.125" style="54" customWidth="1"/>
    <col min="10517" max="10517" width="5.125" style="54" customWidth="1"/>
    <col min="10518" max="10752" width="9" style="54"/>
    <col min="10753" max="10753" width="4.125" style="54" customWidth="1"/>
    <col min="10754" max="10754" width="22.5" style="54" customWidth="1"/>
    <col min="10755" max="10755" width="26.625" style="54" customWidth="1"/>
    <col min="10756" max="10756" width="17.125" style="54" customWidth="1"/>
    <col min="10757" max="10757" width="8.125" style="54" customWidth="1"/>
    <col min="10758" max="10758" width="4" style="54" customWidth="1"/>
    <col min="10759" max="10759" width="0" style="54" hidden="1" customWidth="1"/>
    <col min="10760" max="10760" width="23.25" style="54" customWidth="1"/>
    <col min="10761" max="10761" width="17.125" style="54" customWidth="1"/>
    <col min="10762" max="10762" width="8.125" style="54" customWidth="1"/>
    <col min="10763" max="10763" width="4" style="54" customWidth="1"/>
    <col min="10764" max="10764" width="0" style="54" hidden="1" customWidth="1"/>
    <col min="10765" max="10765" width="8.25" style="54" customWidth="1"/>
    <col min="10766" max="10766" width="0" style="54" hidden="1" customWidth="1"/>
    <col min="10767" max="10767" width="97.75" style="54" customWidth="1"/>
    <col min="10768" max="10768" width="14.125" style="54" customWidth="1"/>
    <col min="10769" max="10769" width="16" style="54" customWidth="1"/>
    <col min="10770" max="10772" width="10.125" style="54" customWidth="1"/>
    <col min="10773" max="10773" width="5.125" style="54" customWidth="1"/>
    <col min="10774" max="11008" width="9" style="54"/>
    <col min="11009" max="11009" width="4.125" style="54" customWidth="1"/>
    <col min="11010" max="11010" width="22.5" style="54" customWidth="1"/>
    <col min="11011" max="11011" width="26.625" style="54" customWidth="1"/>
    <col min="11012" max="11012" width="17.125" style="54" customWidth="1"/>
    <col min="11013" max="11013" width="8.125" style="54" customWidth="1"/>
    <col min="11014" max="11014" width="4" style="54" customWidth="1"/>
    <col min="11015" max="11015" width="0" style="54" hidden="1" customWidth="1"/>
    <col min="11016" max="11016" width="23.25" style="54" customWidth="1"/>
    <col min="11017" max="11017" width="17.125" style="54" customWidth="1"/>
    <col min="11018" max="11018" width="8.125" style="54" customWidth="1"/>
    <col min="11019" max="11019" width="4" style="54" customWidth="1"/>
    <col min="11020" max="11020" width="0" style="54" hidden="1" customWidth="1"/>
    <col min="11021" max="11021" width="8.25" style="54" customWidth="1"/>
    <col min="11022" max="11022" width="0" style="54" hidden="1" customWidth="1"/>
    <col min="11023" max="11023" width="97.75" style="54" customWidth="1"/>
    <col min="11024" max="11024" width="14.125" style="54" customWidth="1"/>
    <col min="11025" max="11025" width="16" style="54" customWidth="1"/>
    <col min="11026" max="11028" width="10.125" style="54" customWidth="1"/>
    <col min="11029" max="11029" width="5.125" style="54" customWidth="1"/>
    <col min="11030" max="11264" width="9" style="54"/>
    <col min="11265" max="11265" width="4.125" style="54" customWidth="1"/>
    <col min="11266" max="11266" width="22.5" style="54" customWidth="1"/>
    <col min="11267" max="11267" width="26.625" style="54" customWidth="1"/>
    <col min="11268" max="11268" width="17.125" style="54" customWidth="1"/>
    <col min="11269" max="11269" width="8.125" style="54" customWidth="1"/>
    <col min="11270" max="11270" width="4" style="54" customWidth="1"/>
    <col min="11271" max="11271" width="0" style="54" hidden="1" customWidth="1"/>
    <col min="11272" max="11272" width="23.25" style="54" customWidth="1"/>
    <col min="11273" max="11273" width="17.125" style="54" customWidth="1"/>
    <col min="11274" max="11274" width="8.125" style="54" customWidth="1"/>
    <col min="11275" max="11275" width="4" style="54" customWidth="1"/>
    <col min="11276" max="11276" width="0" style="54" hidden="1" customWidth="1"/>
    <col min="11277" max="11277" width="8.25" style="54" customWidth="1"/>
    <col min="11278" max="11278" width="0" style="54" hidden="1" customWidth="1"/>
    <col min="11279" max="11279" width="97.75" style="54" customWidth="1"/>
    <col min="11280" max="11280" width="14.125" style="54" customWidth="1"/>
    <col min="11281" max="11281" width="16" style="54" customWidth="1"/>
    <col min="11282" max="11284" width="10.125" style="54" customWidth="1"/>
    <col min="11285" max="11285" width="5.125" style="54" customWidth="1"/>
    <col min="11286" max="11520" width="9" style="54"/>
    <col min="11521" max="11521" width="4.125" style="54" customWidth="1"/>
    <col min="11522" max="11522" width="22.5" style="54" customWidth="1"/>
    <col min="11523" max="11523" width="26.625" style="54" customWidth="1"/>
    <col min="11524" max="11524" width="17.125" style="54" customWidth="1"/>
    <col min="11525" max="11525" width="8.125" style="54" customWidth="1"/>
    <col min="11526" max="11526" width="4" style="54" customWidth="1"/>
    <col min="11527" max="11527" width="0" style="54" hidden="1" customWidth="1"/>
    <col min="11528" max="11528" width="23.25" style="54" customWidth="1"/>
    <col min="11529" max="11529" width="17.125" style="54" customWidth="1"/>
    <col min="11530" max="11530" width="8.125" style="54" customWidth="1"/>
    <col min="11531" max="11531" width="4" style="54" customWidth="1"/>
    <col min="11532" max="11532" width="0" style="54" hidden="1" customWidth="1"/>
    <col min="11533" max="11533" width="8.25" style="54" customWidth="1"/>
    <col min="11534" max="11534" width="0" style="54" hidden="1" customWidth="1"/>
    <col min="11535" max="11535" width="97.75" style="54" customWidth="1"/>
    <col min="11536" max="11536" width="14.125" style="54" customWidth="1"/>
    <col min="11537" max="11537" width="16" style="54" customWidth="1"/>
    <col min="11538" max="11540" width="10.125" style="54" customWidth="1"/>
    <col min="11541" max="11541" width="5.125" style="54" customWidth="1"/>
    <col min="11542" max="11776" width="9" style="54"/>
    <col min="11777" max="11777" width="4.125" style="54" customWidth="1"/>
    <col min="11778" max="11778" width="22.5" style="54" customWidth="1"/>
    <col min="11779" max="11779" width="26.625" style="54" customWidth="1"/>
    <col min="11780" max="11780" width="17.125" style="54" customWidth="1"/>
    <col min="11781" max="11781" width="8.125" style="54" customWidth="1"/>
    <col min="11782" max="11782" width="4" style="54" customWidth="1"/>
    <col min="11783" max="11783" width="0" style="54" hidden="1" customWidth="1"/>
    <col min="11784" max="11784" width="23.25" style="54" customWidth="1"/>
    <col min="11785" max="11785" width="17.125" style="54" customWidth="1"/>
    <col min="11786" max="11786" width="8.125" style="54" customWidth="1"/>
    <col min="11787" max="11787" width="4" style="54" customWidth="1"/>
    <col min="11788" max="11788" width="0" style="54" hidden="1" customWidth="1"/>
    <col min="11789" max="11789" width="8.25" style="54" customWidth="1"/>
    <col min="11790" max="11790" width="0" style="54" hidden="1" customWidth="1"/>
    <col min="11791" max="11791" width="97.75" style="54" customWidth="1"/>
    <col min="11792" max="11792" width="14.125" style="54" customWidth="1"/>
    <col min="11793" max="11793" width="16" style="54" customWidth="1"/>
    <col min="11794" max="11796" width="10.125" style="54" customWidth="1"/>
    <col min="11797" max="11797" width="5.125" style="54" customWidth="1"/>
    <col min="11798" max="12032" width="9" style="54"/>
    <col min="12033" max="12033" width="4.125" style="54" customWidth="1"/>
    <col min="12034" max="12034" width="22.5" style="54" customWidth="1"/>
    <col min="12035" max="12035" width="26.625" style="54" customWidth="1"/>
    <col min="12036" max="12036" width="17.125" style="54" customWidth="1"/>
    <col min="12037" max="12037" width="8.125" style="54" customWidth="1"/>
    <col min="12038" max="12038" width="4" style="54" customWidth="1"/>
    <col min="12039" max="12039" width="0" style="54" hidden="1" customWidth="1"/>
    <col min="12040" max="12040" width="23.25" style="54" customWidth="1"/>
    <col min="12041" max="12041" width="17.125" style="54" customWidth="1"/>
    <col min="12042" max="12042" width="8.125" style="54" customWidth="1"/>
    <col min="12043" max="12043" width="4" style="54" customWidth="1"/>
    <col min="12044" max="12044" width="0" style="54" hidden="1" customWidth="1"/>
    <col min="12045" max="12045" width="8.25" style="54" customWidth="1"/>
    <col min="12046" max="12046" width="0" style="54" hidden="1" customWidth="1"/>
    <col min="12047" max="12047" width="97.75" style="54" customWidth="1"/>
    <col min="12048" max="12048" width="14.125" style="54" customWidth="1"/>
    <col min="12049" max="12049" width="16" style="54" customWidth="1"/>
    <col min="12050" max="12052" width="10.125" style="54" customWidth="1"/>
    <col min="12053" max="12053" width="5.125" style="54" customWidth="1"/>
    <col min="12054" max="12288" width="9" style="54"/>
    <col min="12289" max="12289" width="4.125" style="54" customWidth="1"/>
    <col min="12290" max="12290" width="22.5" style="54" customWidth="1"/>
    <col min="12291" max="12291" width="26.625" style="54" customWidth="1"/>
    <col min="12292" max="12292" width="17.125" style="54" customWidth="1"/>
    <col min="12293" max="12293" width="8.125" style="54" customWidth="1"/>
    <col min="12294" max="12294" width="4" style="54" customWidth="1"/>
    <col min="12295" max="12295" width="0" style="54" hidden="1" customWidth="1"/>
    <col min="12296" max="12296" width="23.25" style="54" customWidth="1"/>
    <col min="12297" max="12297" width="17.125" style="54" customWidth="1"/>
    <col min="12298" max="12298" width="8.125" style="54" customWidth="1"/>
    <col min="12299" max="12299" width="4" style="54" customWidth="1"/>
    <col min="12300" max="12300" width="0" style="54" hidden="1" customWidth="1"/>
    <col min="12301" max="12301" width="8.25" style="54" customWidth="1"/>
    <col min="12302" max="12302" width="0" style="54" hidden="1" customWidth="1"/>
    <col min="12303" max="12303" width="97.75" style="54" customWidth="1"/>
    <col min="12304" max="12304" width="14.125" style="54" customWidth="1"/>
    <col min="12305" max="12305" width="16" style="54" customWidth="1"/>
    <col min="12306" max="12308" width="10.125" style="54" customWidth="1"/>
    <col min="12309" max="12309" width="5.125" style="54" customWidth="1"/>
    <col min="12310" max="12544" width="9" style="54"/>
    <col min="12545" max="12545" width="4.125" style="54" customWidth="1"/>
    <col min="12546" max="12546" width="22.5" style="54" customWidth="1"/>
    <col min="12547" max="12547" width="26.625" style="54" customWidth="1"/>
    <col min="12548" max="12548" width="17.125" style="54" customWidth="1"/>
    <col min="12549" max="12549" width="8.125" style="54" customWidth="1"/>
    <col min="12550" max="12550" width="4" style="54" customWidth="1"/>
    <col min="12551" max="12551" width="0" style="54" hidden="1" customWidth="1"/>
    <col min="12552" max="12552" width="23.25" style="54" customWidth="1"/>
    <col min="12553" max="12553" width="17.125" style="54" customWidth="1"/>
    <col min="12554" max="12554" width="8.125" style="54" customWidth="1"/>
    <col min="12555" max="12555" width="4" style="54" customWidth="1"/>
    <col min="12556" max="12556" width="0" style="54" hidden="1" customWidth="1"/>
    <col min="12557" max="12557" width="8.25" style="54" customWidth="1"/>
    <col min="12558" max="12558" width="0" style="54" hidden="1" customWidth="1"/>
    <col min="12559" max="12559" width="97.75" style="54" customWidth="1"/>
    <col min="12560" max="12560" width="14.125" style="54" customWidth="1"/>
    <col min="12561" max="12561" width="16" style="54" customWidth="1"/>
    <col min="12562" max="12564" width="10.125" style="54" customWidth="1"/>
    <col min="12565" max="12565" width="5.125" style="54" customWidth="1"/>
    <col min="12566" max="12800" width="9" style="54"/>
    <col min="12801" max="12801" width="4.125" style="54" customWidth="1"/>
    <col min="12802" max="12802" width="22.5" style="54" customWidth="1"/>
    <col min="12803" max="12803" width="26.625" style="54" customWidth="1"/>
    <col min="12804" max="12804" width="17.125" style="54" customWidth="1"/>
    <col min="12805" max="12805" width="8.125" style="54" customWidth="1"/>
    <col min="12806" max="12806" width="4" style="54" customWidth="1"/>
    <col min="12807" max="12807" width="0" style="54" hidden="1" customWidth="1"/>
    <col min="12808" max="12808" width="23.25" style="54" customWidth="1"/>
    <col min="12809" max="12809" width="17.125" style="54" customWidth="1"/>
    <col min="12810" max="12810" width="8.125" style="54" customWidth="1"/>
    <col min="12811" max="12811" width="4" style="54" customWidth="1"/>
    <col min="12812" max="12812" width="0" style="54" hidden="1" customWidth="1"/>
    <col min="12813" max="12813" width="8.25" style="54" customWidth="1"/>
    <col min="12814" max="12814" width="0" style="54" hidden="1" customWidth="1"/>
    <col min="12815" max="12815" width="97.75" style="54" customWidth="1"/>
    <col min="12816" max="12816" width="14.125" style="54" customWidth="1"/>
    <col min="12817" max="12817" width="16" style="54" customWidth="1"/>
    <col min="12818" max="12820" width="10.125" style="54" customWidth="1"/>
    <col min="12821" max="12821" width="5.125" style="54" customWidth="1"/>
    <col min="12822" max="13056" width="9" style="54"/>
    <col min="13057" max="13057" width="4.125" style="54" customWidth="1"/>
    <col min="13058" max="13058" width="22.5" style="54" customWidth="1"/>
    <col min="13059" max="13059" width="26.625" style="54" customWidth="1"/>
    <col min="13060" max="13060" width="17.125" style="54" customWidth="1"/>
    <col min="13061" max="13061" width="8.125" style="54" customWidth="1"/>
    <col min="13062" max="13062" width="4" style="54" customWidth="1"/>
    <col min="13063" max="13063" width="0" style="54" hidden="1" customWidth="1"/>
    <col min="13064" max="13064" width="23.25" style="54" customWidth="1"/>
    <col min="13065" max="13065" width="17.125" style="54" customWidth="1"/>
    <col min="13066" max="13066" width="8.125" style="54" customWidth="1"/>
    <col min="13067" max="13067" width="4" style="54" customWidth="1"/>
    <col min="13068" max="13068" width="0" style="54" hidden="1" customWidth="1"/>
    <col min="13069" max="13069" width="8.25" style="54" customWidth="1"/>
    <col min="13070" max="13070" width="0" style="54" hidden="1" customWidth="1"/>
    <col min="13071" max="13071" width="97.75" style="54" customWidth="1"/>
    <col min="13072" max="13072" width="14.125" style="54" customWidth="1"/>
    <col min="13073" max="13073" width="16" style="54" customWidth="1"/>
    <col min="13074" max="13076" width="10.125" style="54" customWidth="1"/>
    <col min="13077" max="13077" width="5.125" style="54" customWidth="1"/>
    <col min="13078" max="13312" width="9" style="54"/>
    <col min="13313" max="13313" width="4.125" style="54" customWidth="1"/>
    <col min="13314" max="13314" width="22.5" style="54" customWidth="1"/>
    <col min="13315" max="13315" width="26.625" style="54" customWidth="1"/>
    <col min="13316" max="13316" width="17.125" style="54" customWidth="1"/>
    <col min="13317" max="13317" width="8.125" style="54" customWidth="1"/>
    <col min="13318" max="13318" width="4" style="54" customWidth="1"/>
    <col min="13319" max="13319" width="0" style="54" hidden="1" customWidth="1"/>
    <col min="13320" max="13320" width="23.25" style="54" customWidth="1"/>
    <col min="13321" max="13321" width="17.125" style="54" customWidth="1"/>
    <col min="13322" max="13322" width="8.125" style="54" customWidth="1"/>
    <col min="13323" max="13323" width="4" style="54" customWidth="1"/>
    <col min="13324" max="13324" width="0" style="54" hidden="1" customWidth="1"/>
    <col min="13325" max="13325" width="8.25" style="54" customWidth="1"/>
    <col min="13326" max="13326" width="0" style="54" hidden="1" customWidth="1"/>
    <col min="13327" max="13327" width="97.75" style="54" customWidth="1"/>
    <col min="13328" max="13328" width="14.125" style="54" customWidth="1"/>
    <col min="13329" max="13329" width="16" style="54" customWidth="1"/>
    <col min="13330" max="13332" width="10.125" style="54" customWidth="1"/>
    <col min="13333" max="13333" width="5.125" style="54" customWidth="1"/>
    <col min="13334" max="13568" width="9" style="54"/>
    <col min="13569" max="13569" width="4.125" style="54" customWidth="1"/>
    <col min="13570" max="13570" width="22.5" style="54" customWidth="1"/>
    <col min="13571" max="13571" width="26.625" style="54" customWidth="1"/>
    <col min="13572" max="13572" width="17.125" style="54" customWidth="1"/>
    <col min="13573" max="13573" width="8.125" style="54" customWidth="1"/>
    <col min="13574" max="13574" width="4" style="54" customWidth="1"/>
    <col min="13575" max="13575" width="0" style="54" hidden="1" customWidth="1"/>
    <col min="13576" max="13576" width="23.25" style="54" customWidth="1"/>
    <col min="13577" max="13577" width="17.125" style="54" customWidth="1"/>
    <col min="13578" max="13578" width="8.125" style="54" customWidth="1"/>
    <col min="13579" max="13579" width="4" style="54" customWidth="1"/>
    <col min="13580" max="13580" width="0" style="54" hidden="1" customWidth="1"/>
    <col min="13581" max="13581" width="8.25" style="54" customWidth="1"/>
    <col min="13582" max="13582" width="0" style="54" hidden="1" customWidth="1"/>
    <col min="13583" max="13583" width="97.75" style="54" customWidth="1"/>
    <col min="13584" max="13584" width="14.125" style="54" customWidth="1"/>
    <col min="13585" max="13585" width="16" style="54" customWidth="1"/>
    <col min="13586" max="13588" width="10.125" style="54" customWidth="1"/>
    <col min="13589" max="13589" width="5.125" style="54" customWidth="1"/>
    <col min="13590" max="13824" width="9" style="54"/>
    <col min="13825" max="13825" width="4.125" style="54" customWidth="1"/>
    <col min="13826" max="13826" width="22.5" style="54" customWidth="1"/>
    <col min="13827" max="13827" width="26.625" style="54" customWidth="1"/>
    <col min="13828" max="13828" width="17.125" style="54" customWidth="1"/>
    <col min="13829" max="13829" width="8.125" style="54" customWidth="1"/>
    <col min="13830" max="13830" width="4" style="54" customWidth="1"/>
    <col min="13831" max="13831" width="0" style="54" hidden="1" customWidth="1"/>
    <col min="13832" max="13832" width="23.25" style="54" customWidth="1"/>
    <col min="13833" max="13833" width="17.125" style="54" customWidth="1"/>
    <col min="13834" max="13834" width="8.125" style="54" customWidth="1"/>
    <col min="13835" max="13835" width="4" style="54" customWidth="1"/>
    <col min="13836" max="13836" width="0" style="54" hidden="1" customWidth="1"/>
    <col min="13837" max="13837" width="8.25" style="54" customWidth="1"/>
    <col min="13838" max="13838" width="0" style="54" hidden="1" customWidth="1"/>
    <col min="13839" max="13839" width="97.75" style="54" customWidth="1"/>
    <col min="13840" max="13840" width="14.125" style="54" customWidth="1"/>
    <col min="13841" max="13841" width="16" style="54" customWidth="1"/>
    <col min="13842" max="13844" width="10.125" style="54" customWidth="1"/>
    <col min="13845" max="13845" width="5.125" style="54" customWidth="1"/>
    <col min="13846" max="14080" width="9" style="54"/>
    <col min="14081" max="14081" width="4.125" style="54" customWidth="1"/>
    <col min="14082" max="14082" width="22.5" style="54" customWidth="1"/>
    <col min="14083" max="14083" width="26.625" style="54" customWidth="1"/>
    <col min="14084" max="14084" width="17.125" style="54" customWidth="1"/>
    <col min="14085" max="14085" width="8.125" style="54" customWidth="1"/>
    <col min="14086" max="14086" width="4" style="54" customWidth="1"/>
    <col min="14087" max="14087" width="0" style="54" hidden="1" customWidth="1"/>
    <col min="14088" max="14088" width="23.25" style="54" customWidth="1"/>
    <col min="14089" max="14089" width="17.125" style="54" customWidth="1"/>
    <col min="14090" max="14090" width="8.125" style="54" customWidth="1"/>
    <col min="14091" max="14091" width="4" style="54" customWidth="1"/>
    <col min="14092" max="14092" width="0" style="54" hidden="1" customWidth="1"/>
    <col min="14093" max="14093" width="8.25" style="54" customWidth="1"/>
    <col min="14094" max="14094" width="0" style="54" hidden="1" customWidth="1"/>
    <col min="14095" max="14095" width="97.75" style="54" customWidth="1"/>
    <col min="14096" max="14096" width="14.125" style="54" customWidth="1"/>
    <col min="14097" max="14097" width="16" style="54" customWidth="1"/>
    <col min="14098" max="14100" width="10.125" style="54" customWidth="1"/>
    <col min="14101" max="14101" width="5.125" style="54" customWidth="1"/>
    <col min="14102" max="14336" width="9" style="54"/>
    <col min="14337" max="14337" width="4.125" style="54" customWidth="1"/>
    <col min="14338" max="14338" width="22.5" style="54" customWidth="1"/>
    <col min="14339" max="14339" width="26.625" style="54" customWidth="1"/>
    <col min="14340" max="14340" width="17.125" style="54" customWidth="1"/>
    <col min="14341" max="14341" width="8.125" style="54" customWidth="1"/>
    <col min="14342" max="14342" width="4" style="54" customWidth="1"/>
    <col min="14343" max="14343" width="0" style="54" hidden="1" customWidth="1"/>
    <col min="14344" max="14344" width="23.25" style="54" customWidth="1"/>
    <col min="14345" max="14345" width="17.125" style="54" customWidth="1"/>
    <col min="14346" max="14346" width="8.125" style="54" customWidth="1"/>
    <col min="14347" max="14347" width="4" style="54" customWidth="1"/>
    <col min="14348" max="14348" width="0" style="54" hidden="1" customWidth="1"/>
    <col min="14349" max="14349" width="8.25" style="54" customWidth="1"/>
    <col min="14350" max="14350" width="0" style="54" hidden="1" customWidth="1"/>
    <col min="14351" max="14351" width="97.75" style="54" customWidth="1"/>
    <col min="14352" max="14352" width="14.125" style="54" customWidth="1"/>
    <col min="14353" max="14353" width="16" style="54" customWidth="1"/>
    <col min="14354" max="14356" width="10.125" style="54" customWidth="1"/>
    <col min="14357" max="14357" width="5.125" style="54" customWidth="1"/>
    <col min="14358" max="14592" width="9" style="54"/>
    <col min="14593" max="14593" width="4.125" style="54" customWidth="1"/>
    <col min="14594" max="14594" width="22.5" style="54" customWidth="1"/>
    <col min="14595" max="14595" width="26.625" style="54" customWidth="1"/>
    <col min="14596" max="14596" width="17.125" style="54" customWidth="1"/>
    <col min="14597" max="14597" width="8.125" style="54" customWidth="1"/>
    <col min="14598" max="14598" width="4" style="54" customWidth="1"/>
    <col min="14599" max="14599" width="0" style="54" hidden="1" customWidth="1"/>
    <col min="14600" max="14600" width="23.25" style="54" customWidth="1"/>
    <col min="14601" max="14601" width="17.125" style="54" customWidth="1"/>
    <col min="14602" max="14602" width="8.125" style="54" customWidth="1"/>
    <col min="14603" max="14603" width="4" style="54" customWidth="1"/>
    <col min="14604" max="14604" width="0" style="54" hidden="1" customWidth="1"/>
    <col min="14605" max="14605" width="8.25" style="54" customWidth="1"/>
    <col min="14606" max="14606" width="0" style="54" hidden="1" customWidth="1"/>
    <col min="14607" max="14607" width="97.75" style="54" customWidth="1"/>
    <col min="14608" max="14608" width="14.125" style="54" customWidth="1"/>
    <col min="14609" max="14609" width="16" style="54" customWidth="1"/>
    <col min="14610" max="14612" width="10.125" style="54" customWidth="1"/>
    <col min="14613" max="14613" width="5.125" style="54" customWidth="1"/>
    <col min="14614" max="14848" width="9" style="54"/>
    <col min="14849" max="14849" width="4.125" style="54" customWidth="1"/>
    <col min="14850" max="14850" width="22.5" style="54" customWidth="1"/>
    <col min="14851" max="14851" width="26.625" style="54" customWidth="1"/>
    <col min="14852" max="14852" width="17.125" style="54" customWidth="1"/>
    <col min="14853" max="14853" width="8.125" style="54" customWidth="1"/>
    <col min="14854" max="14854" width="4" style="54" customWidth="1"/>
    <col min="14855" max="14855" width="0" style="54" hidden="1" customWidth="1"/>
    <col min="14856" max="14856" width="23.25" style="54" customWidth="1"/>
    <col min="14857" max="14857" width="17.125" style="54" customWidth="1"/>
    <col min="14858" max="14858" width="8.125" style="54" customWidth="1"/>
    <col min="14859" max="14859" width="4" style="54" customWidth="1"/>
    <col min="14860" max="14860" width="0" style="54" hidden="1" customWidth="1"/>
    <col min="14861" max="14861" width="8.25" style="54" customWidth="1"/>
    <col min="14862" max="14862" width="0" style="54" hidden="1" customWidth="1"/>
    <col min="14863" max="14863" width="97.75" style="54" customWidth="1"/>
    <col min="14864" max="14864" width="14.125" style="54" customWidth="1"/>
    <col min="14865" max="14865" width="16" style="54" customWidth="1"/>
    <col min="14866" max="14868" width="10.125" style="54" customWidth="1"/>
    <col min="14869" max="14869" width="5.125" style="54" customWidth="1"/>
    <col min="14870" max="15104" width="9" style="54"/>
    <col min="15105" max="15105" width="4.125" style="54" customWidth="1"/>
    <col min="15106" max="15106" width="22.5" style="54" customWidth="1"/>
    <col min="15107" max="15107" width="26.625" style="54" customWidth="1"/>
    <col min="15108" max="15108" width="17.125" style="54" customWidth="1"/>
    <col min="15109" max="15109" width="8.125" style="54" customWidth="1"/>
    <col min="15110" max="15110" width="4" style="54" customWidth="1"/>
    <col min="15111" max="15111" width="0" style="54" hidden="1" customWidth="1"/>
    <col min="15112" max="15112" width="23.25" style="54" customWidth="1"/>
    <col min="15113" max="15113" width="17.125" style="54" customWidth="1"/>
    <col min="15114" max="15114" width="8.125" style="54" customWidth="1"/>
    <col min="15115" max="15115" width="4" style="54" customWidth="1"/>
    <col min="15116" max="15116" width="0" style="54" hidden="1" customWidth="1"/>
    <col min="15117" max="15117" width="8.25" style="54" customWidth="1"/>
    <col min="15118" max="15118" width="0" style="54" hidden="1" customWidth="1"/>
    <col min="15119" max="15119" width="97.75" style="54" customWidth="1"/>
    <col min="15120" max="15120" width="14.125" style="54" customWidth="1"/>
    <col min="15121" max="15121" width="16" style="54" customWidth="1"/>
    <col min="15122" max="15124" width="10.125" style="54" customWidth="1"/>
    <col min="15125" max="15125" width="5.125" style="54" customWidth="1"/>
    <col min="15126" max="15360" width="9" style="54"/>
    <col min="15361" max="15361" width="4.125" style="54" customWidth="1"/>
    <col min="15362" max="15362" width="22.5" style="54" customWidth="1"/>
    <col min="15363" max="15363" width="26.625" style="54" customWidth="1"/>
    <col min="15364" max="15364" width="17.125" style="54" customWidth="1"/>
    <col min="15365" max="15365" width="8.125" style="54" customWidth="1"/>
    <col min="15366" max="15366" width="4" style="54" customWidth="1"/>
    <col min="15367" max="15367" width="0" style="54" hidden="1" customWidth="1"/>
    <col min="15368" max="15368" width="23.25" style="54" customWidth="1"/>
    <col min="15369" max="15369" width="17.125" style="54" customWidth="1"/>
    <col min="15370" max="15370" width="8.125" style="54" customWidth="1"/>
    <col min="15371" max="15371" width="4" style="54" customWidth="1"/>
    <col min="15372" max="15372" width="0" style="54" hidden="1" customWidth="1"/>
    <col min="15373" max="15373" width="8.25" style="54" customWidth="1"/>
    <col min="15374" max="15374" width="0" style="54" hidden="1" customWidth="1"/>
    <col min="15375" max="15375" width="97.75" style="54" customWidth="1"/>
    <col min="15376" max="15376" width="14.125" style="54" customWidth="1"/>
    <col min="15377" max="15377" width="16" style="54" customWidth="1"/>
    <col min="15378" max="15380" width="10.125" style="54" customWidth="1"/>
    <col min="15381" max="15381" width="5.125" style="54" customWidth="1"/>
    <col min="15382" max="15616" width="9" style="54"/>
    <col min="15617" max="15617" width="4.125" style="54" customWidth="1"/>
    <col min="15618" max="15618" width="22.5" style="54" customWidth="1"/>
    <col min="15619" max="15619" width="26.625" style="54" customWidth="1"/>
    <col min="15620" max="15620" width="17.125" style="54" customWidth="1"/>
    <col min="15621" max="15621" width="8.125" style="54" customWidth="1"/>
    <col min="15622" max="15622" width="4" style="54" customWidth="1"/>
    <col min="15623" max="15623" width="0" style="54" hidden="1" customWidth="1"/>
    <col min="15624" max="15624" width="23.25" style="54" customWidth="1"/>
    <col min="15625" max="15625" width="17.125" style="54" customWidth="1"/>
    <col min="15626" max="15626" width="8.125" style="54" customWidth="1"/>
    <col min="15627" max="15627" width="4" style="54" customWidth="1"/>
    <col min="15628" max="15628" width="0" style="54" hidden="1" customWidth="1"/>
    <col min="15629" max="15629" width="8.25" style="54" customWidth="1"/>
    <col min="15630" max="15630" width="0" style="54" hidden="1" customWidth="1"/>
    <col min="15631" max="15631" width="97.75" style="54" customWidth="1"/>
    <col min="15632" max="15632" width="14.125" style="54" customWidth="1"/>
    <col min="15633" max="15633" width="16" style="54" customWidth="1"/>
    <col min="15634" max="15636" width="10.125" style="54" customWidth="1"/>
    <col min="15637" max="15637" width="5.125" style="54" customWidth="1"/>
    <col min="15638" max="15872" width="9" style="54"/>
    <col min="15873" max="15873" width="4.125" style="54" customWidth="1"/>
    <col min="15874" max="15874" width="22.5" style="54" customWidth="1"/>
    <col min="15875" max="15875" width="26.625" style="54" customWidth="1"/>
    <col min="15876" max="15876" width="17.125" style="54" customWidth="1"/>
    <col min="15877" max="15877" width="8.125" style="54" customWidth="1"/>
    <col min="15878" max="15878" width="4" style="54" customWidth="1"/>
    <col min="15879" max="15879" width="0" style="54" hidden="1" customWidth="1"/>
    <col min="15880" max="15880" width="23.25" style="54" customWidth="1"/>
    <col min="15881" max="15881" width="17.125" style="54" customWidth="1"/>
    <col min="15882" max="15882" width="8.125" style="54" customWidth="1"/>
    <col min="15883" max="15883" width="4" style="54" customWidth="1"/>
    <col min="15884" max="15884" width="0" style="54" hidden="1" customWidth="1"/>
    <col min="15885" max="15885" width="8.25" style="54" customWidth="1"/>
    <col min="15886" max="15886" width="0" style="54" hidden="1" customWidth="1"/>
    <col min="15887" max="15887" width="97.75" style="54" customWidth="1"/>
    <col min="15888" max="15888" width="14.125" style="54" customWidth="1"/>
    <col min="15889" max="15889" width="16" style="54" customWidth="1"/>
    <col min="15890" max="15892" width="10.125" style="54" customWidth="1"/>
    <col min="15893" max="15893" width="5.125" style="54" customWidth="1"/>
    <col min="15894" max="16128" width="9" style="54"/>
    <col min="16129" max="16129" width="4.125" style="54" customWidth="1"/>
    <col min="16130" max="16130" width="22.5" style="54" customWidth="1"/>
    <col min="16131" max="16131" width="26.625" style="54" customWidth="1"/>
    <col min="16132" max="16132" width="17.125" style="54" customWidth="1"/>
    <col min="16133" max="16133" width="8.125" style="54" customWidth="1"/>
    <col min="16134" max="16134" width="4" style="54" customWidth="1"/>
    <col min="16135" max="16135" width="0" style="54" hidden="1" customWidth="1"/>
    <col min="16136" max="16136" width="23.25" style="54" customWidth="1"/>
    <col min="16137" max="16137" width="17.125" style="54" customWidth="1"/>
    <col min="16138" max="16138" width="8.125" style="54" customWidth="1"/>
    <col min="16139" max="16139" width="4" style="54" customWidth="1"/>
    <col min="16140" max="16140" width="0" style="54" hidden="1" customWidth="1"/>
    <col min="16141" max="16141" width="8.25" style="54" customWidth="1"/>
    <col min="16142" max="16142" width="0" style="54" hidden="1" customWidth="1"/>
    <col min="16143" max="16143" width="97.75" style="54" customWidth="1"/>
    <col min="16144" max="16144" width="14.125" style="54" customWidth="1"/>
    <col min="16145" max="16145" width="16" style="54" customWidth="1"/>
    <col min="16146" max="16148" width="10.125" style="54" customWidth="1"/>
    <col min="16149" max="16149" width="5.125" style="54" customWidth="1"/>
    <col min="16150" max="16384" width="9" style="54"/>
  </cols>
  <sheetData>
    <row r="1" spans="1:21" ht="36.75" customHeight="1" x14ac:dyDescent="0.4">
      <c r="A1" s="52" t="s">
        <v>0</v>
      </c>
      <c r="B1" s="52"/>
      <c r="C1" s="53"/>
      <c r="D1" s="54"/>
      <c r="E1" s="53"/>
      <c r="F1" s="53"/>
      <c r="G1" s="53"/>
      <c r="H1" s="213"/>
      <c r="I1" s="213"/>
      <c r="J1" s="214"/>
      <c r="K1" s="214"/>
      <c r="L1" s="214"/>
      <c r="M1" s="214"/>
      <c r="N1" s="214"/>
      <c r="O1" s="214"/>
      <c r="P1" s="53"/>
      <c r="Q1" s="53"/>
      <c r="R1" s="54"/>
      <c r="S1" s="54"/>
      <c r="T1" s="54"/>
      <c r="U1" s="54"/>
    </row>
    <row r="2" spans="1:21" ht="36.75" customHeight="1" x14ac:dyDescent="0.4">
      <c r="A2" s="213" t="s">
        <v>161</v>
      </c>
      <c r="B2" s="213"/>
      <c r="C2" s="214"/>
      <c r="D2" s="214"/>
      <c r="E2" s="214"/>
      <c r="F2" s="214"/>
      <c r="G2" s="214"/>
      <c r="H2" s="214"/>
      <c r="I2" s="214"/>
      <c r="J2" s="214"/>
      <c r="K2" s="214"/>
      <c r="L2" s="214"/>
      <c r="M2" s="214"/>
      <c r="N2" s="214"/>
      <c r="O2" s="214"/>
      <c r="P2" s="214"/>
      <c r="Q2" s="214"/>
      <c r="R2" s="214"/>
      <c r="S2" s="214"/>
      <c r="T2" s="214"/>
      <c r="U2" s="54"/>
    </row>
    <row r="3" spans="1:21" ht="18.75" customHeight="1" x14ac:dyDescent="0.4">
      <c r="A3" s="55"/>
      <c r="B3" s="55"/>
      <c r="C3" s="53"/>
      <c r="D3" s="54"/>
      <c r="E3" s="56"/>
      <c r="F3" s="53"/>
      <c r="G3" s="53"/>
      <c r="H3" s="53"/>
      <c r="I3" s="54"/>
      <c r="J3" s="53"/>
      <c r="K3" s="56"/>
      <c r="L3" s="56"/>
      <c r="M3" s="56"/>
      <c r="N3" s="56"/>
      <c r="O3" s="53"/>
      <c r="P3" s="57"/>
      <c r="Q3" s="215" t="s">
        <v>162</v>
      </c>
      <c r="R3" s="216"/>
      <c r="S3" s="216"/>
      <c r="T3" s="217"/>
      <c r="U3" s="54"/>
    </row>
    <row r="4" spans="1:21" ht="15.75" customHeight="1" x14ac:dyDescent="0.4">
      <c r="A4" s="55"/>
      <c r="B4" s="55"/>
      <c r="C4" s="53"/>
      <c r="D4" s="54"/>
      <c r="E4" s="56"/>
      <c r="F4" s="53"/>
      <c r="G4" s="53"/>
      <c r="H4" s="53"/>
      <c r="I4" s="54"/>
      <c r="J4" s="53"/>
      <c r="K4" s="56"/>
      <c r="L4" s="56"/>
      <c r="M4" s="56"/>
      <c r="N4" s="58"/>
      <c r="O4" s="53"/>
      <c r="P4" s="59"/>
      <c r="Q4" s="60"/>
      <c r="R4" s="61" t="s">
        <v>163</v>
      </c>
      <c r="S4" s="61" t="s">
        <v>6</v>
      </c>
      <c r="T4" s="61" t="s">
        <v>164</v>
      </c>
      <c r="U4" s="54"/>
    </row>
    <row r="5" spans="1:21" ht="22.5" customHeight="1" x14ac:dyDescent="0.4">
      <c r="A5" s="55"/>
      <c r="B5" s="55"/>
      <c r="C5" s="53"/>
      <c r="D5" s="54"/>
      <c r="E5" s="56"/>
      <c r="F5" s="53"/>
      <c r="G5" s="53"/>
      <c r="H5" s="53"/>
      <c r="I5" s="54"/>
      <c r="J5" s="53"/>
      <c r="K5" s="56"/>
      <c r="L5" s="56"/>
      <c r="M5" s="56"/>
      <c r="N5" s="58"/>
      <c r="O5" s="53"/>
      <c r="P5" s="62"/>
      <c r="Q5" s="63" t="s">
        <v>165</v>
      </c>
      <c r="R5" s="61"/>
      <c r="S5" s="61"/>
      <c r="T5" s="61"/>
      <c r="U5" s="54"/>
    </row>
    <row r="6" spans="1:21" ht="22.5" customHeight="1" x14ac:dyDescent="0.15">
      <c r="A6" s="55"/>
      <c r="B6" s="55"/>
      <c r="C6" s="53"/>
      <c r="D6" s="64"/>
      <c r="E6" s="56"/>
      <c r="F6" s="53"/>
      <c r="G6" s="53"/>
      <c r="H6" s="53"/>
      <c r="I6" s="64"/>
      <c r="J6" s="53"/>
      <c r="K6" s="56"/>
      <c r="L6" s="56"/>
      <c r="M6" s="56"/>
      <c r="N6" s="58"/>
      <c r="O6" s="53"/>
      <c r="P6" s="62"/>
      <c r="Q6" s="63" t="s">
        <v>166</v>
      </c>
      <c r="R6" s="61"/>
      <c r="S6" s="61"/>
      <c r="T6" s="61"/>
      <c r="U6" s="54"/>
    </row>
    <row r="7" spans="1:21" ht="22.5" customHeight="1" x14ac:dyDescent="0.15">
      <c r="A7" s="55"/>
      <c r="B7" s="55"/>
      <c r="C7" s="53"/>
      <c r="D7" s="65"/>
      <c r="E7" s="56"/>
      <c r="F7" s="53"/>
      <c r="G7" s="53"/>
      <c r="I7" s="65"/>
      <c r="J7" s="53"/>
      <c r="K7" s="56"/>
      <c r="L7" s="56"/>
      <c r="M7" s="56"/>
      <c r="N7" s="67"/>
      <c r="O7" s="53"/>
      <c r="P7" s="62"/>
      <c r="Q7" s="63" t="s">
        <v>167</v>
      </c>
      <c r="R7" s="61"/>
      <c r="S7" s="61"/>
      <c r="T7" s="61"/>
      <c r="U7" s="68"/>
    </row>
    <row r="8" spans="1:21" ht="27.75" customHeight="1" thickBot="1" x14ac:dyDescent="0.3">
      <c r="A8" s="218" t="s">
        <v>381</v>
      </c>
      <c r="B8" s="219"/>
      <c r="C8" s="219"/>
      <c r="D8" s="219"/>
      <c r="E8" s="219"/>
      <c r="F8" s="219"/>
      <c r="G8" s="53"/>
      <c r="H8" s="53"/>
      <c r="I8" s="69"/>
      <c r="J8" s="53"/>
      <c r="K8" s="56"/>
      <c r="L8" s="56"/>
      <c r="M8" s="56"/>
      <c r="N8" s="67"/>
      <c r="O8" s="53"/>
      <c r="P8" s="70"/>
      <c r="Q8" s="69"/>
      <c r="R8" s="70"/>
      <c r="S8" s="70"/>
      <c r="T8" s="71"/>
      <c r="U8" s="68"/>
    </row>
    <row r="9" spans="1:21" customFormat="1" ht="42" customHeight="1" thickBot="1" x14ac:dyDescent="0.45">
      <c r="A9" s="72"/>
      <c r="B9" s="73" t="s">
        <v>169</v>
      </c>
      <c r="C9" s="74" t="s">
        <v>170</v>
      </c>
      <c r="D9" s="75" t="s">
        <v>171</v>
      </c>
      <c r="E9" s="76" t="s">
        <v>172</v>
      </c>
      <c r="F9" s="76" t="s">
        <v>173</v>
      </c>
      <c r="G9" s="74" t="s">
        <v>174</v>
      </c>
      <c r="H9" s="73" t="s">
        <v>170</v>
      </c>
      <c r="I9" s="75" t="s">
        <v>171</v>
      </c>
      <c r="J9" s="76" t="s">
        <v>175</v>
      </c>
      <c r="K9" s="76" t="s">
        <v>173</v>
      </c>
      <c r="L9" s="76" t="s">
        <v>174</v>
      </c>
      <c r="M9" s="76" t="s">
        <v>176</v>
      </c>
      <c r="N9" s="77" t="s">
        <v>177</v>
      </c>
      <c r="O9" s="78" t="s">
        <v>178</v>
      </c>
      <c r="P9" s="76" t="s">
        <v>179</v>
      </c>
      <c r="Q9" s="79" t="s">
        <v>171</v>
      </c>
      <c r="R9" s="76" t="s">
        <v>180</v>
      </c>
      <c r="S9" s="74" t="s">
        <v>181</v>
      </c>
      <c r="T9" s="77" t="s">
        <v>182</v>
      </c>
      <c r="U9" s="80"/>
    </row>
    <row r="10" spans="1:21" ht="18.75" customHeight="1" x14ac:dyDescent="0.4">
      <c r="A10" s="220" t="s">
        <v>183</v>
      </c>
      <c r="B10" s="81" t="s">
        <v>22</v>
      </c>
      <c r="C10" s="82"/>
      <c r="D10" s="83"/>
      <c r="E10" s="91"/>
      <c r="F10" s="85"/>
      <c r="G10" s="86"/>
      <c r="H10" s="87"/>
      <c r="I10" s="83"/>
      <c r="J10" s="85"/>
      <c r="K10" s="85"/>
      <c r="L10" s="85"/>
      <c r="M10" s="85"/>
      <c r="N10" s="88"/>
      <c r="O10" s="81"/>
      <c r="P10" s="89" t="s">
        <v>22</v>
      </c>
      <c r="Q10" s="83"/>
      <c r="R10" s="90">
        <v>110</v>
      </c>
      <c r="S10" s="91">
        <f>ROUNDUP(R10*0.75,2)</f>
        <v>82.5</v>
      </c>
      <c r="T10" s="92">
        <f>ROUNDUP((R5*R10)+(R6*S10)+(R7*(R10*2)),2)</f>
        <v>0</v>
      </c>
    </row>
    <row r="11" spans="1:21" ht="18.75" customHeight="1" x14ac:dyDescent="0.4">
      <c r="A11" s="221"/>
      <c r="B11" s="94"/>
      <c r="C11" s="95"/>
      <c r="D11" s="96"/>
      <c r="E11" s="97"/>
      <c r="F11" s="98"/>
      <c r="G11" s="99"/>
      <c r="H11" s="100"/>
      <c r="I11" s="96"/>
      <c r="J11" s="98"/>
      <c r="K11" s="98"/>
      <c r="L11" s="98"/>
      <c r="M11" s="98"/>
      <c r="N11" s="101"/>
      <c r="O11" s="94"/>
      <c r="P11" s="102"/>
      <c r="Q11" s="96"/>
      <c r="R11" s="103"/>
      <c r="S11" s="97"/>
      <c r="T11" s="104"/>
    </row>
    <row r="12" spans="1:21" ht="18.75" customHeight="1" x14ac:dyDescent="0.4">
      <c r="A12" s="221"/>
      <c r="B12" s="105" t="s">
        <v>240</v>
      </c>
      <c r="C12" s="106" t="s">
        <v>241</v>
      </c>
      <c r="D12" s="107"/>
      <c r="E12" s="108">
        <v>40</v>
      </c>
      <c r="F12" s="109" t="s">
        <v>189</v>
      </c>
      <c r="G12" s="110"/>
      <c r="H12" s="111" t="s">
        <v>241</v>
      </c>
      <c r="I12" s="107"/>
      <c r="J12" s="109">
        <f>ROUNDUP(E12*0.75,2)</f>
        <v>30</v>
      </c>
      <c r="K12" s="109" t="s">
        <v>189</v>
      </c>
      <c r="L12" s="109"/>
      <c r="M12" s="109">
        <f>ROUNDUP((R5*E12)+(R6*J12)+(R7*(E12*2)),2)</f>
        <v>0</v>
      </c>
      <c r="N12" s="112">
        <f>M12</f>
        <v>0</v>
      </c>
      <c r="O12" s="105" t="s">
        <v>382</v>
      </c>
      <c r="P12" s="113" t="s">
        <v>225</v>
      </c>
      <c r="Q12" s="107"/>
      <c r="R12" s="114">
        <v>2</v>
      </c>
      <c r="S12" s="108">
        <f t="shared" ref="S12:S17" si="0">ROUNDUP(R12*0.75,2)</f>
        <v>1.5</v>
      </c>
      <c r="T12" s="115">
        <f>ROUNDUP((R5*R12)+(R6*S12)+(R7*(R12*2)),2)</f>
        <v>0</v>
      </c>
    </row>
    <row r="13" spans="1:21" ht="18.75" customHeight="1" x14ac:dyDescent="0.4">
      <c r="A13" s="221"/>
      <c r="B13" s="105" t="s">
        <v>243</v>
      </c>
      <c r="C13" s="106" t="s">
        <v>244</v>
      </c>
      <c r="D13" s="107"/>
      <c r="E13" s="132">
        <v>0.25</v>
      </c>
      <c r="F13" s="109" t="s">
        <v>186</v>
      </c>
      <c r="G13" s="110" t="s">
        <v>245</v>
      </c>
      <c r="H13" s="111" t="s">
        <v>244</v>
      </c>
      <c r="I13" s="107"/>
      <c r="J13" s="109">
        <f>ROUNDUP(E13*0.75,2)</f>
        <v>0.19</v>
      </c>
      <c r="K13" s="109" t="s">
        <v>186</v>
      </c>
      <c r="L13" s="109" t="s">
        <v>245</v>
      </c>
      <c r="M13" s="109">
        <f>ROUNDUP((R5*E13)+(R6*J13)+(R7*(E13*2)),2)</f>
        <v>0</v>
      </c>
      <c r="N13" s="112">
        <f>M13</f>
        <v>0</v>
      </c>
      <c r="O13" s="105" t="s">
        <v>246</v>
      </c>
      <c r="P13" s="113" t="s">
        <v>226</v>
      </c>
      <c r="Q13" s="107"/>
      <c r="R13" s="114">
        <v>2</v>
      </c>
      <c r="S13" s="108">
        <f t="shared" si="0"/>
        <v>1.5</v>
      </c>
      <c r="T13" s="115">
        <f>ROUNDUP((R5*R13)+(R6*S13)+(R7*(R13*2)),2)</f>
        <v>0</v>
      </c>
    </row>
    <row r="14" spans="1:21" ht="18.75" customHeight="1" x14ac:dyDescent="0.4">
      <c r="A14" s="221"/>
      <c r="B14" s="105"/>
      <c r="C14" s="106" t="s">
        <v>291</v>
      </c>
      <c r="D14" s="107"/>
      <c r="E14" s="108">
        <v>20</v>
      </c>
      <c r="F14" s="109" t="s">
        <v>189</v>
      </c>
      <c r="G14" s="110"/>
      <c r="H14" s="111" t="s">
        <v>291</v>
      </c>
      <c r="I14" s="107"/>
      <c r="J14" s="109">
        <f>ROUNDUP(E14*0.75,2)</f>
        <v>15</v>
      </c>
      <c r="K14" s="109" t="s">
        <v>189</v>
      </c>
      <c r="L14" s="109"/>
      <c r="M14" s="109">
        <f>ROUNDUP((R5*E14)+(R6*J14)+(R7*(E14*2)),2)</f>
        <v>0</v>
      </c>
      <c r="N14" s="112">
        <f>ROUND(M14+(M14*15/100),2)</f>
        <v>0</v>
      </c>
      <c r="O14" s="105" t="s">
        <v>248</v>
      </c>
      <c r="P14" s="113" t="s">
        <v>192</v>
      </c>
      <c r="Q14" s="107"/>
      <c r="R14" s="114">
        <v>2</v>
      </c>
      <c r="S14" s="108">
        <f t="shared" si="0"/>
        <v>1.5</v>
      </c>
      <c r="T14" s="115">
        <f>ROUNDUP((R5*R14)+(R6*S14)+(R7*(R14*2)),2)</f>
        <v>0</v>
      </c>
    </row>
    <row r="15" spans="1:21" ht="18.75" customHeight="1" x14ac:dyDescent="0.4">
      <c r="A15" s="221"/>
      <c r="B15" s="105"/>
      <c r="C15" s="106" t="s">
        <v>383</v>
      </c>
      <c r="D15" s="107"/>
      <c r="E15" s="108">
        <v>20</v>
      </c>
      <c r="F15" s="109" t="s">
        <v>189</v>
      </c>
      <c r="G15" s="110"/>
      <c r="H15" s="111" t="s">
        <v>383</v>
      </c>
      <c r="I15" s="107"/>
      <c r="J15" s="109">
        <f>ROUNDUP(E15*0.75,2)</f>
        <v>15</v>
      </c>
      <c r="K15" s="109" t="s">
        <v>189</v>
      </c>
      <c r="L15" s="109"/>
      <c r="M15" s="109">
        <f>ROUNDUP((R5*E15)+(R6*J15)+(R7*(E15*2)),2)</f>
        <v>0</v>
      </c>
      <c r="N15" s="112">
        <f>ROUND(M15+(M15*15/100),2)</f>
        <v>0</v>
      </c>
      <c r="O15" s="105"/>
      <c r="P15" s="113" t="s">
        <v>225</v>
      </c>
      <c r="Q15" s="107"/>
      <c r="R15" s="114">
        <v>2.5</v>
      </c>
      <c r="S15" s="108">
        <f t="shared" si="0"/>
        <v>1.8800000000000001</v>
      </c>
      <c r="T15" s="115">
        <f>ROUNDUP((R5*R15)+(R6*S15)+(R7*(R15*2)),2)</f>
        <v>0</v>
      </c>
    </row>
    <row r="16" spans="1:21" ht="18.75" customHeight="1" x14ac:dyDescent="0.4">
      <c r="A16" s="221"/>
      <c r="B16" s="105"/>
      <c r="C16" s="106"/>
      <c r="D16" s="107"/>
      <c r="E16" s="108"/>
      <c r="F16" s="109"/>
      <c r="G16" s="110"/>
      <c r="H16" s="111"/>
      <c r="I16" s="107"/>
      <c r="J16" s="109"/>
      <c r="K16" s="109"/>
      <c r="L16" s="109"/>
      <c r="M16" s="109"/>
      <c r="N16" s="112"/>
      <c r="O16" s="105"/>
      <c r="P16" s="113" t="s">
        <v>221</v>
      </c>
      <c r="Q16" s="107"/>
      <c r="R16" s="114">
        <v>3</v>
      </c>
      <c r="S16" s="108">
        <f t="shared" si="0"/>
        <v>2.25</v>
      </c>
      <c r="T16" s="115">
        <f>ROUNDUP((R5*R16)+(R6*S16)+(R7*(R16*2)),2)</f>
        <v>0</v>
      </c>
    </row>
    <row r="17" spans="1:20" ht="18.75" customHeight="1" x14ac:dyDescent="0.4">
      <c r="A17" s="221"/>
      <c r="B17" s="105"/>
      <c r="C17" s="106"/>
      <c r="D17" s="107"/>
      <c r="E17" s="108"/>
      <c r="F17" s="109"/>
      <c r="G17" s="110"/>
      <c r="H17" s="111"/>
      <c r="I17" s="107"/>
      <c r="J17" s="109"/>
      <c r="K17" s="109"/>
      <c r="L17" s="109"/>
      <c r="M17" s="109"/>
      <c r="N17" s="112"/>
      <c r="O17" s="105"/>
      <c r="P17" s="113" t="s">
        <v>213</v>
      </c>
      <c r="Q17" s="107" t="s">
        <v>40</v>
      </c>
      <c r="R17" s="114">
        <v>1.5</v>
      </c>
      <c r="S17" s="108">
        <f t="shared" si="0"/>
        <v>1.1300000000000001</v>
      </c>
      <c r="T17" s="115">
        <f>ROUNDUP((R5*R17)+(R6*S17)+(R7*(R17*2)),2)</f>
        <v>0</v>
      </c>
    </row>
    <row r="18" spans="1:20" ht="18.75" customHeight="1" x14ac:dyDescent="0.4">
      <c r="A18" s="221"/>
      <c r="B18" s="94"/>
      <c r="C18" s="95"/>
      <c r="D18" s="96"/>
      <c r="E18" s="97"/>
      <c r="F18" s="98"/>
      <c r="G18" s="99"/>
      <c r="H18" s="100"/>
      <c r="I18" s="96"/>
      <c r="J18" s="98"/>
      <c r="K18" s="98"/>
      <c r="L18" s="98"/>
      <c r="M18" s="98"/>
      <c r="N18" s="101"/>
      <c r="O18" s="94"/>
      <c r="P18" s="102"/>
      <c r="Q18" s="96"/>
      <c r="R18" s="103"/>
      <c r="S18" s="97"/>
      <c r="T18" s="104"/>
    </row>
    <row r="19" spans="1:20" ht="18.75" customHeight="1" x14ac:dyDescent="0.4">
      <c r="A19" s="221"/>
      <c r="B19" s="105" t="s">
        <v>47</v>
      </c>
      <c r="C19" s="106" t="s">
        <v>313</v>
      </c>
      <c r="D19" s="107"/>
      <c r="E19" s="108">
        <v>20</v>
      </c>
      <c r="F19" s="109" t="s">
        <v>189</v>
      </c>
      <c r="G19" s="110"/>
      <c r="H19" s="111" t="s">
        <v>313</v>
      </c>
      <c r="I19" s="107"/>
      <c r="J19" s="109">
        <f>ROUNDUP(E19*0.75,2)</f>
        <v>15</v>
      </c>
      <c r="K19" s="109" t="s">
        <v>189</v>
      </c>
      <c r="L19" s="109"/>
      <c r="M19" s="109">
        <f>ROUNDUP((R5*E19)+(R6*J19)+(R7*(E19*2)),2)</f>
        <v>0</v>
      </c>
      <c r="N19" s="112">
        <f>ROUND(M19+(M19*10/100),2)</f>
        <v>0</v>
      </c>
      <c r="O19" s="133" t="s">
        <v>384</v>
      </c>
      <c r="P19" s="113" t="s">
        <v>252</v>
      </c>
      <c r="Q19" s="107" t="s">
        <v>56</v>
      </c>
      <c r="R19" s="114">
        <v>4</v>
      </c>
      <c r="S19" s="108">
        <f>ROUNDUP(R19*0.75,2)</f>
        <v>3</v>
      </c>
      <c r="T19" s="115">
        <f>ROUNDUP((R5*R19)+(R6*S19)+(R7*(R19*2)),2)</f>
        <v>0</v>
      </c>
    </row>
    <row r="20" spans="1:20" ht="18.75" customHeight="1" x14ac:dyDescent="0.4">
      <c r="A20" s="221"/>
      <c r="B20" s="105"/>
      <c r="C20" s="106" t="s">
        <v>268</v>
      </c>
      <c r="D20" s="107"/>
      <c r="E20" s="108">
        <v>10</v>
      </c>
      <c r="F20" s="109" t="s">
        <v>189</v>
      </c>
      <c r="G20" s="110"/>
      <c r="H20" s="111" t="s">
        <v>268</v>
      </c>
      <c r="I20" s="107"/>
      <c r="J20" s="109">
        <f>ROUNDUP(E20*0.75,2)</f>
        <v>7.5</v>
      </c>
      <c r="K20" s="109" t="s">
        <v>189</v>
      </c>
      <c r="L20" s="109"/>
      <c r="M20" s="109">
        <f>ROUNDUP((R5*E20)+(R6*J20)+(R7*(E20*2)),2)</f>
        <v>0</v>
      </c>
      <c r="N20" s="112">
        <f>ROUND(M20+(M20*10/100),2)</f>
        <v>0</v>
      </c>
      <c r="O20" s="105" t="s">
        <v>385</v>
      </c>
      <c r="P20" s="113" t="s">
        <v>209</v>
      </c>
      <c r="Q20" s="107"/>
      <c r="R20" s="114">
        <v>1</v>
      </c>
      <c r="S20" s="108">
        <f>ROUNDUP(R20*0.75,2)</f>
        <v>0.75</v>
      </c>
      <c r="T20" s="115">
        <f>ROUNDUP((R5*R20)+(R6*S20)+(R7*(R20*2)),2)</f>
        <v>0</v>
      </c>
    </row>
    <row r="21" spans="1:20" ht="18.75" customHeight="1" x14ac:dyDescent="0.4">
      <c r="A21" s="221"/>
      <c r="B21" s="105"/>
      <c r="C21" s="106" t="s">
        <v>255</v>
      </c>
      <c r="D21" s="107"/>
      <c r="E21" s="108">
        <v>10</v>
      </c>
      <c r="F21" s="109" t="s">
        <v>189</v>
      </c>
      <c r="G21" s="110"/>
      <c r="H21" s="111" t="s">
        <v>255</v>
      </c>
      <c r="I21" s="107"/>
      <c r="J21" s="109">
        <f>ROUNDUP(E21*0.75,2)</f>
        <v>7.5</v>
      </c>
      <c r="K21" s="109" t="s">
        <v>189</v>
      </c>
      <c r="L21" s="109"/>
      <c r="M21" s="109">
        <f>ROUNDUP((R5*E21)+(R6*J21)+(R7*(E21*2)),2)</f>
        <v>0</v>
      </c>
      <c r="N21" s="112">
        <f>M21</f>
        <v>0</v>
      </c>
      <c r="O21" s="105" t="s">
        <v>386</v>
      </c>
      <c r="P21" s="113" t="s">
        <v>213</v>
      </c>
      <c r="Q21" s="107" t="s">
        <v>40</v>
      </c>
      <c r="R21" s="114">
        <v>1</v>
      </c>
      <c r="S21" s="108">
        <f>ROUNDUP(R21*0.75,2)</f>
        <v>0.75</v>
      </c>
      <c r="T21" s="115">
        <f>ROUNDUP((R5*R21)+(R6*S21)+(R7*(R21*2)),2)</f>
        <v>0</v>
      </c>
    </row>
    <row r="22" spans="1:20" ht="18.75" customHeight="1" x14ac:dyDescent="0.4">
      <c r="A22" s="221"/>
      <c r="B22" s="105"/>
      <c r="C22" s="106"/>
      <c r="D22" s="107"/>
      <c r="E22" s="108"/>
      <c r="F22" s="109"/>
      <c r="G22" s="110"/>
      <c r="H22" s="111"/>
      <c r="I22" s="107"/>
      <c r="J22" s="109"/>
      <c r="K22" s="109"/>
      <c r="L22" s="109"/>
      <c r="M22" s="109"/>
      <c r="N22" s="112"/>
      <c r="O22" s="105" t="s">
        <v>256</v>
      </c>
      <c r="P22" s="113"/>
      <c r="Q22" s="107"/>
      <c r="R22" s="114"/>
      <c r="S22" s="108"/>
      <c r="T22" s="115"/>
    </row>
    <row r="23" spans="1:20" ht="18.75" customHeight="1" x14ac:dyDescent="0.4">
      <c r="A23" s="221"/>
      <c r="B23" s="105"/>
      <c r="C23" s="106"/>
      <c r="D23" s="107"/>
      <c r="E23" s="108"/>
      <c r="F23" s="109"/>
      <c r="G23" s="110"/>
      <c r="H23" s="111"/>
      <c r="I23" s="107"/>
      <c r="J23" s="109"/>
      <c r="K23" s="109"/>
      <c r="L23" s="109"/>
      <c r="M23" s="109"/>
      <c r="N23" s="112"/>
      <c r="O23" s="105" t="s">
        <v>248</v>
      </c>
      <c r="P23" s="113"/>
      <c r="Q23" s="107"/>
      <c r="R23" s="114"/>
      <c r="S23" s="108"/>
      <c r="T23" s="115"/>
    </row>
    <row r="24" spans="1:20" ht="18.75" customHeight="1" x14ac:dyDescent="0.4">
      <c r="A24" s="221"/>
      <c r="B24" s="105"/>
      <c r="C24" s="106"/>
      <c r="D24" s="107"/>
      <c r="E24" s="108"/>
      <c r="F24" s="109"/>
      <c r="G24" s="110"/>
      <c r="H24" s="111"/>
      <c r="I24" s="107"/>
      <c r="J24" s="109"/>
      <c r="K24" s="109"/>
      <c r="L24" s="109"/>
      <c r="M24" s="109"/>
      <c r="N24" s="112"/>
      <c r="O24" s="105"/>
      <c r="P24" s="113"/>
      <c r="Q24" s="107"/>
      <c r="R24" s="114"/>
      <c r="S24" s="108"/>
      <c r="T24" s="115"/>
    </row>
    <row r="25" spans="1:20" ht="18.75" customHeight="1" x14ac:dyDescent="0.4">
      <c r="A25" s="221"/>
      <c r="B25" s="94"/>
      <c r="C25" s="95"/>
      <c r="D25" s="96"/>
      <c r="E25" s="97"/>
      <c r="F25" s="98"/>
      <c r="G25" s="99"/>
      <c r="H25" s="100"/>
      <c r="I25" s="96"/>
      <c r="J25" s="98"/>
      <c r="K25" s="98"/>
      <c r="L25" s="98"/>
      <c r="M25" s="98"/>
      <c r="N25" s="101"/>
      <c r="O25" s="94"/>
      <c r="P25" s="102"/>
      <c r="Q25" s="96"/>
      <c r="R25" s="103"/>
      <c r="S25" s="97"/>
      <c r="T25" s="104"/>
    </row>
    <row r="26" spans="1:20" ht="18.75" customHeight="1" x14ac:dyDescent="0.4">
      <c r="A26" s="221"/>
      <c r="B26" s="105" t="s">
        <v>48</v>
      </c>
      <c r="C26" s="106" t="s">
        <v>194</v>
      </c>
      <c r="D26" s="107"/>
      <c r="E26" s="108">
        <v>20</v>
      </c>
      <c r="F26" s="109" t="s">
        <v>189</v>
      </c>
      <c r="G26" s="110"/>
      <c r="H26" s="111" t="s">
        <v>194</v>
      </c>
      <c r="I26" s="107"/>
      <c r="J26" s="109">
        <f>ROUNDUP(E26*0.75,2)</f>
        <v>15</v>
      </c>
      <c r="K26" s="109" t="s">
        <v>189</v>
      </c>
      <c r="L26" s="109"/>
      <c r="M26" s="109">
        <f>ROUNDUP((R5*E26)+(R6*J26)+(R7*(E26*2)),2)</f>
        <v>0</v>
      </c>
      <c r="N26" s="112">
        <f>ROUND(M26+(M26*6/100),2)</f>
        <v>0</v>
      </c>
      <c r="O26" s="105" t="s">
        <v>202</v>
      </c>
      <c r="P26" s="113" t="s">
        <v>233</v>
      </c>
      <c r="Q26" s="107"/>
      <c r="R26" s="114">
        <v>100</v>
      </c>
      <c r="S26" s="108">
        <f>ROUNDUP(R26*0.75,2)</f>
        <v>75</v>
      </c>
      <c r="T26" s="115">
        <f>ROUNDUP((R5*R26)+(R6*S26)+(R7*(R26*2)),2)</f>
        <v>0</v>
      </c>
    </row>
    <row r="27" spans="1:20" ht="18.75" customHeight="1" x14ac:dyDescent="0.4">
      <c r="A27" s="221"/>
      <c r="B27" s="105"/>
      <c r="C27" s="106" t="s">
        <v>257</v>
      </c>
      <c r="D27" s="107" t="s">
        <v>258</v>
      </c>
      <c r="E27" s="108">
        <v>5</v>
      </c>
      <c r="F27" s="109" t="s">
        <v>189</v>
      </c>
      <c r="G27" s="110"/>
      <c r="H27" s="111" t="s">
        <v>257</v>
      </c>
      <c r="I27" s="107" t="s">
        <v>258</v>
      </c>
      <c r="J27" s="109">
        <f>ROUNDUP(E27*0.75,2)</f>
        <v>3.75</v>
      </c>
      <c r="K27" s="109" t="s">
        <v>189</v>
      </c>
      <c r="L27" s="109"/>
      <c r="M27" s="109">
        <f>ROUNDUP((R5*E27)+(R6*J27)+(R7*(E27*2)),2)</f>
        <v>0</v>
      </c>
      <c r="N27" s="112">
        <f>M27</f>
        <v>0</v>
      </c>
      <c r="O27" s="105"/>
      <c r="P27" s="113" t="s">
        <v>227</v>
      </c>
      <c r="Q27" s="107"/>
      <c r="R27" s="114">
        <v>0.2</v>
      </c>
      <c r="S27" s="108">
        <f>ROUNDUP(R27*0.75,2)</f>
        <v>0.15</v>
      </c>
      <c r="T27" s="115">
        <f>ROUNDUP((R5*R27)+(R6*S27)+(R7*(R27*2)),2)</f>
        <v>0</v>
      </c>
    </row>
    <row r="28" spans="1:20" ht="18.75" customHeight="1" x14ac:dyDescent="0.4">
      <c r="A28" s="221"/>
      <c r="B28" s="105"/>
      <c r="C28" s="106"/>
      <c r="D28" s="107"/>
      <c r="E28" s="108"/>
      <c r="F28" s="109"/>
      <c r="G28" s="110"/>
      <c r="H28" s="111"/>
      <c r="I28" s="107"/>
      <c r="J28" s="109"/>
      <c r="K28" s="109"/>
      <c r="L28" s="109"/>
      <c r="M28" s="109"/>
      <c r="N28" s="112"/>
      <c r="O28" s="105"/>
      <c r="P28" s="113" t="s">
        <v>213</v>
      </c>
      <c r="Q28" s="107" t="s">
        <v>40</v>
      </c>
      <c r="R28" s="114">
        <v>1.5</v>
      </c>
      <c r="S28" s="108">
        <f>ROUNDUP(R28*0.75,2)</f>
        <v>1.1300000000000001</v>
      </c>
      <c r="T28" s="115">
        <f>ROUNDUP((R5*R28)+(R6*S28)+(R7*(R28*2)),2)</f>
        <v>0</v>
      </c>
    </row>
    <row r="29" spans="1:20" ht="18.75" customHeight="1" thickBot="1" x14ac:dyDescent="0.45">
      <c r="A29" s="222"/>
      <c r="B29" s="116"/>
      <c r="C29" s="117"/>
      <c r="D29" s="118"/>
      <c r="E29" s="119"/>
      <c r="F29" s="120"/>
      <c r="G29" s="121"/>
      <c r="H29" s="122"/>
      <c r="I29" s="118"/>
      <c r="J29" s="120"/>
      <c r="K29" s="120"/>
      <c r="L29" s="120"/>
      <c r="M29" s="120"/>
      <c r="N29" s="123"/>
      <c r="O29" s="116"/>
      <c r="P29" s="124"/>
      <c r="Q29" s="118"/>
      <c r="R29" s="125"/>
      <c r="S29" s="119"/>
      <c r="T29" s="126"/>
    </row>
  </sheetData>
  <mergeCells count="5">
    <mergeCell ref="H1:O1"/>
    <mergeCell ref="A2:T2"/>
    <mergeCell ref="Q3:T3"/>
    <mergeCell ref="A8:F8"/>
    <mergeCell ref="A10:A29"/>
  </mergeCells>
  <phoneticPr fontId="17"/>
  <printOptions horizontalCentered="1" verticalCentered="1"/>
  <pageMargins left="0.39370078740157483" right="0.39370078740157483" top="0.39370078740157483" bottom="0.39370078740157483" header="0.39370078740157483" footer="0.39370078740157483"/>
  <pageSetup paperSize="12" scale="5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C5E65-4DF7-4CEB-A78D-10701D294087}">
  <sheetPr>
    <pageSetUpPr fitToPage="1"/>
  </sheetPr>
  <dimension ref="A1:AB33"/>
  <sheetViews>
    <sheetView showZeros="0" zoomScale="60" zoomScaleNormal="60" zoomScaleSheetLayoutView="80" workbookViewId="0"/>
  </sheetViews>
  <sheetFormatPr defaultRowHeight="18.75" customHeight="1" x14ac:dyDescent="0.4"/>
  <cols>
    <col min="1" max="1" width="4.125" style="127" customWidth="1"/>
    <col min="2" max="2" width="22.5" style="128" customWidth="1"/>
    <col min="3" max="3" width="26.625" style="128" customWidth="1"/>
    <col min="4" max="4" width="17.125" style="93" customWidth="1"/>
    <col min="5" max="5" width="8.125" style="129" customWidth="1"/>
    <col min="6" max="6" width="4" style="130" customWidth="1"/>
    <col min="7" max="7" width="10.25" style="130" hidden="1" customWidth="1"/>
    <col min="8" max="8" width="23.25" style="66" customWidth="1"/>
    <col min="9" max="9" width="17.125" style="93" customWidth="1"/>
    <col min="10" max="10" width="8.125" style="130" customWidth="1"/>
    <col min="11" max="11" width="4" style="130" customWidth="1"/>
    <col min="12" max="12" width="10.25" style="130" hidden="1" customWidth="1"/>
    <col min="13" max="13" width="8.25" style="130" customWidth="1"/>
    <col min="14" max="14" width="8.625" style="131" hidden="1" customWidth="1"/>
    <col min="15" max="15" width="97.75" style="128" customWidth="1"/>
    <col min="16" max="16" width="14.125" style="66" customWidth="1"/>
    <col min="17" max="17" width="16" style="93" customWidth="1"/>
    <col min="18" max="18" width="10.125" style="131" customWidth="1"/>
    <col min="19" max="19" width="10.125" style="129" customWidth="1"/>
    <col min="20" max="20" width="10.125" style="93" customWidth="1"/>
    <col min="21" max="21" width="5.125" style="93" customWidth="1"/>
    <col min="29" max="256" width="9" style="54"/>
    <col min="257" max="257" width="4.125" style="54" customWidth="1"/>
    <col min="258" max="258" width="22.5" style="54" customWidth="1"/>
    <col min="259" max="259" width="26.625" style="54" customWidth="1"/>
    <col min="260" max="260" width="17.125" style="54" customWidth="1"/>
    <col min="261" max="261" width="8.125" style="54" customWidth="1"/>
    <col min="262" max="262" width="4" style="54" customWidth="1"/>
    <col min="263" max="263" width="0" style="54" hidden="1" customWidth="1"/>
    <col min="264" max="264" width="23.25" style="54" customWidth="1"/>
    <col min="265" max="265" width="17.125" style="54" customWidth="1"/>
    <col min="266" max="266" width="8.125" style="54" customWidth="1"/>
    <col min="267" max="267" width="4" style="54" customWidth="1"/>
    <col min="268" max="268" width="0" style="54" hidden="1" customWidth="1"/>
    <col min="269" max="269" width="8.25" style="54" customWidth="1"/>
    <col min="270" max="270" width="0" style="54" hidden="1" customWidth="1"/>
    <col min="271" max="271" width="97.75" style="54" customWidth="1"/>
    <col min="272" max="272" width="14.125" style="54" customWidth="1"/>
    <col min="273" max="273" width="16" style="54" customWidth="1"/>
    <col min="274" max="276" width="10.125" style="54" customWidth="1"/>
    <col min="277" max="277" width="5.125" style="54" customWidth="1"/>
    <col min="278" max="512" width="9" style="54"/>
    <col min="513" max="513" width="4.125" style="54" customWidth="1"/>
    <col min="514" max="514" width="22.5" style="54" customWidth="1"/>
    <col min="515" max="515" width="26.625" style="54" customWidth="1"/>
    <col min="516" max="516" width="17.125" style="54" customWidth="1"/>
    <col min="517" max="517" width="8.125" style="54" customWidth="1"/>
    <col min="518" max="518" width="4" style="54" customWidth="1"/>
    <col min="519" max="519" width="0" style="54" hidden="1" customWidth="1"/>
    <col min="520" max="520" width="23.25" style="54" customWidth="1"/>
    <col min="521" max="521" width="17.125" style="54" customWidth="1"/>
    <col min="522" max="522" width="8.125" style="54" customWidth="1"/>
    <col min="523" max="523" width="4" style="54" customWidth="1"/>
    <col min="524" max="524" width="0" style="54" hidden="1" customWidth="1"/>
    <col min="525" max="525" width="8.25" style="54" customWidth="1"/>
    <col min="526" max="526" width="0" style="54" hidden="1" customWidth="1"/>
    <col min="527" max="527" width="97.75" style="54" customWidth="1"/>
    <col min="528" max="528" width="14.125" style="54" customWidth="1"/>
    <col min="529" max="529" width="16" style="54" customWidth="1"/>
    <col min="530" max="532" width="10.125" style="54" customWidth="1"/>
    <col min="533" max="533" width="5.125" style="54" customWidth="1"/>
    <col min="534" max="768" width="9" style="54"/>
    <col min="769" max="769" width="4.125" style="54" customWidth="1"/>
    <col min="770" max="770" width="22.5" style="54" customWidth="1"/>
    <col min="771" max="771" width="26.625" style="54" customWidth="1"/>
    <col min="772" max="772" width="17.125" style="54" customWidth="1"/>
    <col min="773" max="773" width="8.125" style="54" customWidth="1"/>
    <col min="774" max="774" width="4" style="54" customWidth="1"/>
    <col min="775" max="775" width="0" style="54" hidden="1" customWidth="1"/>
    <col min="776" max="776" width="23.25" style="54" customWidth="1"/>
    <col min="777" max="777" width="17.125" style="54" customWidth="1"/>
    <col min="778" max="778" width="8.125" style="54" customWidth="1"/>
    <col min="779" max="779" width="4" style="54" customWidth="1"/>
    <col min="780" max="780" width="0" style="54" hidden="1" customWidth="1"/>
    <col min="781" max="781" width="8.25" style="54" customWidth="1"/>
    <col min="782" max="782" width="0" style="54" hidden="1" customWidth="1"/>
    <col min="783" max="783" width="97.75" style="54" customWidth="1"/>
    <col min="784" max="784" width="14.125" style="54" customWidth="1"/>
    <col min="785" max="785" width="16" style="54" customWidth="1"/>
    <col min="786" max="788" width="10.125" style="54" customWidth="1"/>
    <col min="789" max="789" width="5.125" style="54" customWidth="1"/>
    <col min="790" max="1024" width="9" style="54"/>
    <col min="1025" max="1025" width="4.125" style="54" customWidth="1"/>
    <col min="1026" max="1026" width="22.5" style="54" customWidth="1"/>
    <col min="1027" max="1027" width="26.625" style="54" customWidth="1"/>
    <col min="1028" max="1028" width="17.125" style="54" customWidth="1"/>
    <col min="1029" max="1029" width="8.125" style="54" customWidth="1"/>
    <col min="1030" max="1030" width="4" style="54" customWidth="1"/>
    <col min="1031" max="1031" width="0" style="54" hidden="1" customWidth="1"/>
    <col min="1032" max="1032" width="23.25" style="54" customWidth="1"/>
    <col min="1033" max="1033" width="17.125" style="54" customWidth="1"/>
    <col min="1034" max="1034" width="8.125" style="54" customWidth="1"/>
    <col min="1035" max="1035" width="4" style="54" customWidth="1"/>
    <col min="1036" max="1036" width="0" style="54" hidden="1" customWidth="1"/>
    <col min="1037" max="1037" width="8.25" style="54" customWidth="1"/>
    <col min="1038" max="1038" width="0" style="54" hidden="1" customWidth="1"/>
    <col min="1039" max="1039" width="97.75" style="54" customWidth="1"/>
    <col min="1040" max="1040" width="14.125" style="54" customWidth="1"/>
    <col min="1041" max="1041" width="16" style="54" customWidth="1"/>
    <col min="1042" max="1044" width="10.125" style="54" customWidth="1"/>
    <col min="1045" max="1045" width="5.125" style="54" customWidth="1"/>
    <col min="1046" max="1280" width="9" style="54"/>
    <col min="1281" max="1281" width="4.125" style="54" customWidth="1"/>
    <col min="1282" max="1282" width="22.5" style="54" customWidth="1"/>
    <col min="1283" max="1283" width="26.625" style="54" customWidth="1"/>
    <col min="1284" max="1284" width="17.125" style="54" customWidth="1"/>
    <col min="1285" max="1285" width="8.125" style="54" customWidth="1"/>
    <col min="1286" max="1286" width="4" style="54" customWidth="1"/>
    <col min="1287" max="1287" width="0" style="54" hidden="1" customWidth="1"/>
    <col min="1288" max="1288" width="23.25" style="54" customWidth="1"/>
    <col min="1289" max="1289" width="17.125" style="54" customWidth="1"/>
    <col min="1290" max="1290" width="8.125" style="54" customWidth="1"/>
    <col min="1291" max="1291" width="4" style="54" customWidth="1"/>
    <col min="1292" max="1292" width="0" style="54" hidden="1" customWidth="1"/>
    <col min="1293" max="1293" width="8.25" style="54" customWidth="1"/>
    <col min="1294" max="1294" width="0" style="54" hidden="1" customWidth="1"/>
    <col min="1295" max="1295" width="97.75" style="54" customWidth="1"/>
    <col min="1296" max="1296" width="14.125" style="54" customWidth="1"/>
    <col min="1297" max="1297" width="16" style="54" customWidth="1"/>
    <col min="1298" max="1300" width="10.125" style="54" customWidth="1"/>
    <col min="1301" max="1301" width="5.125" style="54" customWidth="1"/>
    <col min="1302" max="1536" width="9" style="54"/>
    <col min="1537" max="1537" width="4.125" style="54" customWidth="1"/>
    <col min="1538" max="1538" width="22.5" style="54" customWidth="1"/>
    <col min="1539" max="1539" width="26.625" style="54" customWidth="1"/>
    <col min="1540" max="1540" width="17.125" style="54" customWidth="1"/>
    <col min="1541" max="1541" width="8.125" style="54" customWidth="1"/>
    <col min="1542" max="1542" width="4" style="54" customWidth="1"/>
    <col min="1543" max="1543" width="0" style="54" hidden="1" customWidth="1"/>
    <col min="1544" max="1544" width="23.25" style="54" customWidth="1"/>
    <col min="1545" max="1545" width="17.125" style="54" customWidth="1"/>
    <col min="1546" max="1546" width="8.125" style="54" customWidth="1"/>
    <col min="1547" max="1547" width="4" style="54" customWidth="1"/>
    <col min="1548" max="1548" width="0" style="54" hidden="1" customWidth="1"/>
    <col min="1549" max="1549" width="8.25" style="54" customWidth="1"/>
    <col min="1550" max="1550" width="0" style="54" hidden="1" customWidth="1"/>
    <col min="1551" max="1551" width="97.75" style="54" customWidth="1"/>
    <col min="1552" max="1552" width="14.125" style="54" customWidth="1"/>
    <col min="1553" max="1553" width="16" style="54" customWidth="1"/>
    <col min="1554" max="1556" width="10.125" style="54" customWidth="1"/>
    <col min="1557" max="1557" width="5.125" style="54" customWidth="1"/>
    <col min="1558" max="1792" width="9" style="54"/>
    <col min="1793" max="1793" width="4.125" style="54" customWidth="1"/>
    <col min="1794" max="1794" width="22.5" style="54" customWidth="1"/>
    <col min="1795" max="1795" width="26.625" style="54" customWidth="1"/>
    <col min="1796" max="1796" width="17.125" style="54" customWidth="1"/>
    <col min="1797" max="1797" width="8.125" style="54" customWidth="1"/>
    <col min="1798" max="1798" width="4" style="54" customWidth="1"/>
    <col min="1799" max="1799" width="0" style="54" hidden="1" customWidth="1"/>
    <col min="1800" max="1800" width="23.25" style="54" customWidth="1"/>
    <col min="1801" max="1801" width="17.125" style="54" customWidth="1"/>
    <col min="1802" max="1802" width="8.125" style="54" customWidth="1"/>
    <col min="1803" max="1803" width="4" style="54" customWidth="1"/>
    <col min="1804" max="1804" width="0" style="54" hidden="1" customWidth="1"/>
    <col min="1805" max="1805" width="8.25" style="54" customWidth="1"/>
    <col min="1806" max="1806" width="0" style="54" hidden="1" customWidth="1"/>
    <col min="1807" max="1807" width="97.75" style="54" customWidth="1"/>
    <col min="1808" max="1808" width="14.125" style="54" customWidth="1"/>
    <col min="1809" max="1809" width="16" style="54" customWidth="1"/>
    <col min="1810" max="1812" width="10.125" style="54" customWidth="1"/>
    <col min="1813" max="1813" width="5.125" style="54" customWidth="1"/>
    <col min="1814" max="2048" width="9" style="54"/>
    <col min="2049" max="2049" width="4.125" style="54" customWidth="1"/>
    <col min="2050" max="2050" width="22.5" style="54" customWidth="1"/>
    <col min="2051" max="2051" width="26.625" style="54" customWidth="1"/>
    <col min="2052" max="2052" width="17.125" style="54" customWidth="1"/>
    <col min="2053" max="2053" width="8.125" style="54" customWidth="1"/>
    <col min="2054" max="2054" width="4" style="54" customWidth="1"/>
    <col min="2055" max="2055" width="0" style="54" hidden="1" customWidth="1"/>
    <col min="2056" max="2056" width="23.25" style="54" customWidth="1"/>
    <col min="2057" max="2057" width="17.125" style="54" customWidth="1"/>
    <col min="2058" max="2058" width="8.125" style="54" customWidth="1"/>
    <col min="2059" max="2059" width="4" style="54" customWidth="1"/>
    <col min="2060" max="2060" width="0" style="54" hidden="1" customWidth="1"/>
    <col min="2061" max="2061" width="8.25" style="54" customWidth="1"/>
    <col min="2062" max="2062" width="0" style="54" hidden="1" customWidth="1"/>
    <col min="2063" max="2063" width="97.75" style="54" customWidth="1"/>
    <col min="2064" max="2064" width="14.125" style="54" customWidth="1"/>
    <col min="2065" max="2065" width="16" style="54" customWidth="1"/>
    <col min="2066" max="2068" width="10.125" style="54" customWidth="1"/>
    <col min="2069" max="2069" width="5.125" style="54" customWidth="1"/>
    <col min="2070" max="2304" width="9" style="54"/>
    <col min="2305" max="2305" width="4.125" style="54" customWidth="1"/>
    <col min="2306" max="2306" width="22.5" style="54" customWidth="1"/>
    <col min="2307" max="2307" width="26.625" style="54" customWidth="1"/>
    <col min="2308" max="2308" width="17.125" style="54" customWidth="1"/>
    <col min="2309" max="2309" width="8.125" style="54" customWidth="1"/>
    <col min="2310" max="2310" width="4" style="54" customWidth="1"/>
    <col min="2311" max="2311" width="0" style="54" hidden="1" customWidth="1"/>
    <col min="2312" max="2312" width="23.25" style="54" customWidth="1"/>
    <col min="2313" max="2313" width="17.125" style="54" customWidth="1"/>
    <col min="2314" max="2314" width="8.125" style="54" customWidth="1"/>
    <col min="2315" max="2315" width="4" style="54" customWidth="1"/>
    <col min="2316" max="2316" width="0" style="54" hidden="1" customWidth="1"/>
    <col min="2317" max="2317" width="8.25" style="54" customWidth="1"/>
    <col min="2318" max="2318" width="0" style="54" hidden="1" customWidth="1"/>
    <col min="2319" max="2319" width="97.75" style="54" customWidth="1"/>
    <col min="2320" max="2320" width="14.125" style="54" customWidth="1"/>
    <col min="2321" max="2321" width="16" style="54" customWidth="1"/>
    <col min="2322" max="2324" width="10.125" style="54" customWidth="1"/>
    <col min="2325" max="2325" width="5.125" style="54" customWidth="1"/>
    <col min="2326" max="2560" width="9" style="54"/>
    <col min="2561" max="2561" width="4.125" style="54" customWidth="1"/>
    <col min="2562" max="2562" width="22.5" style="54" customWidth="1"/>
    <col min="2563" max="2563" width="26.625" style="54" customWidth="1"/>
    <col min="2564" max="2564" width="17.125" style="54" customWidth="1"/>
    <col min="2565" max="2565" width="8.125" style="54" customWidth="1"/>
    <col min="2566" max="2566" width="4" style="54" customWidth="1"/>
    <col min="2567" max="2567" width="0" style="54" hidden="1" customWidth="1"/>
    <col min="2568" max="2568" width="23.25" style="54" customWidth="1"/>
    <col min="2569" max="2569" width="17.125" style="54" customWidth="1"/>
    <col min="2570" max="2570" width="8.125" style="54" customWidth="1"/>
    <col min="2571" max="2571" width="4" style="54" customWidth="1"/>
    <col min="2572" max="2572" width="0" style="54" hidden="1" customWidth="1"/>
    <col min="2573" max="2573" width="8.25" style="54" customWidth="1"/>
    <col min="2574" max="2574" width="0" style="54" hidden="1" customWidth="1"/>
    <col min="2575" max="2575" width="97.75" style="54" customWidth="1"/>
    <col min="2576" max="2576" width="14.125" style="54" customWidth="1"/>
    <col min="2577" max="2577" width="16" style="54" customWidth="1"/>
    <col min="2578" max="2580" width="10.125" style="54" customWidth="1"/>
    <col min="2581" max="2581" width="5.125" style="54" customWidth="1"/>
    <col min="2582" max="2816" width="9" style="54"/>
    <col min="2817" max="2817" width="4.125" style="54" customWidth="1"/>
    <col min="2818" max="2818" width="22.5" style="54" customWidth="1"/>
    <col min="2819" max="2819" width="26.625" style="54" customWidth="1"/>
    <col min="2820" max="2820" width="17.125" style="54" customWidth="1"/>
    <col min="2821" max="2821" width="8.125" style="54" customWidth="1"/>
    <col min="2822" max="2822" width="4" style="54" customWidth="1"/>
    <col min="2823" max="2823" width="0" style="54" hidden="1" customWidth="1"/>
    <col min="2824" max="2824" width="23.25" style="54" customWidth="1"/>
    <col min="2825" max="2825" width="17.125" style="54" customWidth="1"/>
    <col min="2826" max="2826" width="8.125" style="54" customWidth="1"/>
    <col min="2827" max="2827" width="4" style="54" customWidth="1"/>
    <col min="2828" max="2828" width="0" style="54" hidden="1" customWidth="1"/>
    <col min="2829" max="2829" width="8.25" style="54" customWidth="1"/>
    <col min="2830" max="2830" width="0" style="54" hidden="1" customWidth="1"/>
    <col min="2831" max="2831" width="97.75" style="54" customWidth="1"/>
    <col min="2832" max="2832" width="14.125" style="54" customWidth="1"/>
    <col min="2833" max="2833" width="16" style="54" customWidth="1"/>
    <col min="2834" max="2836" width="10.125" style="54" customWidth="1"/>
    <col min="2837" max="2837" width="5.125" style="54" customWidth="1"/>
    <col min="2838" max="3072" width="9" style="54"/>
    <col min="3073" max="3073" width="4.125" style="54" customWidth="1"/>
    <col min="3074" max="3074" width="22.5" style="54" customWidth="1"/>
    <col min="3075" max="3075" width="26.625" style="54" customWidth="1"/>
    <col min="3076" max="3076" width="17.125" style="54" customWidth="1"/>
    <col min="3077" max="3077" width="8.125" style="54" customWidth="1"/>
    <col min="3078" max="3078" width="4" style="54" customWidth="1"/>
    <col min="3079" max="3079" width="0" style="54" hidden="1" customWidth="1"/>
    <col min="3080" max="3080" width="23.25" style="54" customWidth="1"/>
    <col min="3081" max="3081" width="17.125" style="54" customWidth="1"/>
    <col min="3082" max="3082" width="8.125" style="54" customWidth="1"/>
    <col min="3083" max="3083" width="4" style="54" customWidth="1"/>
    <col min="3084" max="3084" width="0" style="54" hidden="1" customWidth="1"/>
    <col min="3085" max="3085" width="8.25" style="54" customWidth="1"/>
    <col min="3086" max="3086" width="0" style="54" hidden="1" customWidth="1"/>
    <col min="3087" max="3087" width="97.75" style="54" customWidth="1"/>
    <col min="3088" max="3088" width="14.125" style="54" customWidth="1"/>
    <col min="3089" max="3089" width="16" style="54" customWidth="1"/>
    <col min="3090" max="3092" width="10.125" style="54" customWidth="1"/>
    <col min="3093" max="3093" width="5.125" style="54" customWidth="1"/>
    <col min="3094" max="3328" width="9" style="54"/>
    <col min="3329" max="3329" width="4.125" style="54" customWidth="1"/>
    <col min="3330" max="3330" width="22.5" style="54" customWidth="1"/>
    <col min="3331" max="3331" width="26.625" style="54" customWidth="1"/>
    <col min="3332" max="3332" width="17.125" style="54" customWidth="1"/>
    <col min="3333" max="3333" width="8.125" style="54" customWidth="1"/>
    <col min="3334" max="3334" width="4" style="54" customWidth="1"/>
    <col min="3335" max="3335" width="0" style="54" hidden="1" customWidth="1"/>
    <col min="3336" max="3336" width="23.25" style="54" customWidth="1"/>
    <col min="3337" max="3337" width="17.125" style="54" customWidth="1"/>
    <col min="3338" max="3338" width="8.125" style="54" customWidth="1"/>
    <col min="3339" max="3339" width="4" style="54" customWidth="1"/>
    <col min="3340" max="3340" width="0" style="54" hidden="1" customWidth="1"/>
    <col min="3341" max="3341" width="8.25" style="54" customWidth="1"/>
    <col min="3342" max="3342" width="0" style="54" hidden="1" customWidth="1"/>
    <col min="3343" max="3343" width="97.75" style="54" customWidth="1"/>
    <col min="3344" max="3344" width="14.125" style="54" customWidth="1"/>
    <col min="3345" max="3345" width="16" style="54" customWidth="1"/>
    <col min="3346" max="3348" width="10.125" style="54" customWidth="1"/>
    <col min="3349" max="3349" width="5.125" style="54" customWidth="1"/>
    <col min="3350" max="3584" width="9" style="54"/>
    <col min="3585" max="3585" width="4.125" style="54" customWidth="1"/>
    <col min="3586" max="3586" width="22.5" style="54" customWidth="1"/>
    <col min="3587" max="3587" width="26.625" style="54" customWidth="1"/>
    <col min="3588" max="3588" width="17.125" style="54" customWidth="1"/>
    <col min="3589" max="3589" width="8.125" style="54" customWidth="1"/>
    <col min="3590" max="3590" width="4" style="54" customWidth="1"/>
    <col min="3591" max="3591" width="0" style="54" hidden="1" customWidth="1"/>
    <col min="3592" max="3592" width="23.25" style="54" customWidth="1"/>
    <col min="3593" max="3593" width="17.125" style="54" customWidth="1"/>
    <col min="3594" max="3594" width="8.125" style="54" customWidth="1"/>
    <col min="3595" max="3595" width="4" style="54" customWidth="1"/>
    <col min="3596" max="3596" width="0" style="54" hidden="1" customWidth="1"/>
    <col min="3597" max="3597" width="8.25" style="54" customWidth="1"/>
    <col min="3598" max="3598" width="0" style="54" hidden="1" customWidth="1"/>
    <col min="3599" max="3599" width="97.75" style="54" customWidth="1"/>
    <col min="3600" max="3600" width="14.125" style="54" customWidth="1"/>
    <col min="3601" max="3601" width="16" style="54" customWidth="1"/>
    <col min="3602" max="3604" width="10.125" style="54" customWidth="1"/>
    <col min="3605" max="3605" width="5.125" style="54" customWidth="1"/>
    <col min="3606" max="3840" width="9" style="54"/>
    <col min="3841" max="3841" width="4.125" style="54" customWidth="1"/>
    <col min="3842" max="3842" width="22.5" style="54" customWidth="1"/>
    <col min="3843" max="3843" width="26.625" style="54" customWidth="1"/>
    <col min="3844" max="3844" width="17.125" style="54" customWidth="1"/>
    <col min="3845" max="3845" width="8.125" style="54" customWidth="1"/>
    <col min="3846" max="3846" width="4" style="54" customWidth="1"/>
    <col min="3847" max="3847" width="0" style="54" hidden="1" customWidth="1"/>
    <col min="3848" max="3848" width="23.25" style="54" customWidth="1"/>
    <col min="3849" max="3849" width="17.125" style="54" customWidth="1"/>
    <col min="3850" max="3850" width="8.125" style="54" customWidth="1"/>
    <col min="3851" max="3851" width="4" style="54" customWidth="1"/>
    <col min="3852" max="3852" width="0" style="54" hidden="1" customWidth="1"/>
    <col min="3853" max="3853" width="8.25" style="54" customWidth="1"/>
    <col min="3854" max="3854" width="0" style="54" hidden="1" customWidth="1"/>
    <col min="3855" max="3855" width="97.75" style="54" customWidth="1"/>
    <col min="3856" max="3856" width="14.125" style="54" customWidth="1"/>
    <col min="3857" max="3857" width="16" style="54" customWidth="1"/>
    <col min="3858" max="3860" width="10.125" style="54" customWidth="1"/>
    <col min="3861" max="3861" width="5.125" style="54" customWidth="1"/>
    <col min="3862" max="4096" width="9" style="54"/>
    <col min="4097" max="4097" width="4.125" style="54" customWidth="1"/>
    <col min="4098" max="4098" width="22.5" style="54" customWidth="1"/>
    <col min="4099" max="4099" width="26.625" style="54" customWidth="1"/>
    <col min="4100" max="4100" width="17.125" style="54" customWidth="1"/>
    <col min="4101" max="4101" width="8.125" style="54" customWidth="1"/>
    <col min="4102" max="4102" width="4" style="54" customWidth="1"/>
    <col min="4103" max="4103" width="0" style="54" hidden="1" customWidth="1"/>
    <col min="4104" max="4104" width="23.25" style="54" customWidth="1"/>
    <col min="4105" max="4105" width="17.125" style="54" customWidth="1"/>
    <col min="4106" max="4106" width="8.125" style="54" customWidth="1"/>
    <col min="4107" max="4107" width="4" style="54" customWidth="1"/>
    <col min="4108" max="4108" width="0" style="54" hidden="1" customWidth="1"/>
    <col min="4109" max="4109" width="8.25" style="54" customWidth="1"/>
    <col min="4110" max="4110" width="0" style="54" hidden="1" customWidth="1"/>
    <col min="4111" max="4111" width="97.75" style="54" customWidth="1"/>
    <col min="4112" max="4112" width="14.125" style="54" customWidth="1"/>
    <col min="4113" max="4113" width="16" style="54" customWidth="1"/>
    <col min="4114" max="4116" width="10.125" style="54" customWidth="1"/>
    <col min="4117" max="4117" width="5.125" style="54" customWidth="1"/>
    <col min="4118" max="4352" width="9" style="54"/>
    <col min="4353" max="4353" width="4.125" style="54" customWidth="1"/>
    <col min="4354" max="4354" width="22.5" style="54" customWidth="1"/>
    <col min="4355" max="4355" width="26.625" style="54" customWidth="1"/>
    <col min="4356" max="4356" width="17.125" style="54" customWidth="1"/>
    <col min="4357" max="4357" width="8.125" style="54" customWidth="1"/>
    <col min="4358" max="4358" width="4" style="54" customWidth="1"/>
    <col min="4359" max="4359" width="0" style="54" hidden="1" customWidth="1"/>
    <col min="4360" max="4360" width="23.25" style="54" customWidth="1"/>
    <col min="4361" max="4361" width="17.125" style="54" customWidth="1"/>
    <col min="4362" max="4362" width="8.125" style="54" customWidth="1"/>
    <col min="4363" max="4363" width="4" style="54" customWidth="1"/>
    <col min="4364" max="4364" width="0" style="54" hidden="1" customWidth="1"/>
    <col min="4365" max="4365" width="8.25" style="54" customWidth="1"/>
    <col min="4366" max="4366" width="0" style="54" hidden="1" customWidth="1"/>
    <col min="4367" max="4367" width="97.75" style="54" customWidth="1"/>
    <col min="4368" max="4368" width="14.125" style="54" customWidth="1"/>
    <col min="4369" max="4369" width="16" style="54" customWidth="1"/>
    <col min="4370" max="4372" width="10.125" style="54" customWidth="1"/>
    <col min="4373" max="4373" width="5.125" style="54" customWidth="1"/>
    <col min="4374" max="4608" width="9" style="54"/>
    <col min="4609" max="4609" width="4.125" style="54" customWidth="1"/>
    <col min="4610" max="4610" width="22.5" style="54" customWidth="1"/>
    <col min="4611" max="4611" width="26.625" style="54" customWidth="1"/>
    <col min="4612" max="4612" width="17.125" style="54" customWidth="1"/>
    <col min="4613" max="4613" width="8.125" style="54" customWidth="1"/>
    <col min="4614" max="4614" width="4" style="54" customWidth="1"/>
    <col min="4615" max="4615" width="0" style="54" hidden="1" customWidth="1"/>
    <col min="4616" max="4616" width="23.25" style="54" customWidth="1"/>
    <col min="4617" max="4617" width="17.125" style="54" customWidth="1"/>
    <col min="4618" max="4618" width="8.125" style="54" customWidth="1"/>
    <col min="4619" max="4619" width="4" style="54" customWidth="1"/>
    <col min="4620" max="4620" width="0" style="54" hidden="1" customWidth="1"/>
    <col min="4621" max="4621" width="8.25" style="54" customWidth="1"/>
    <col min="4622" max="4622" width="0" style="54" hidden="1" customWidth="1"/>
    <col min="4623" max="4623" width="97.75" style="54" customWidth="1"/>
    <col min="4624" max="4624" width="14.125" style="54" customWidth="1"/>
    <col min="4625" max="4625" width="16" style="54" customWidth="1"/>
    <col min="4626" max="4628" width="10.125" style="54" customWidth="1"/>
    <col min="4629" max="4629" width="5.125" style="54" customWidth="1"/>
    <col min="4630" max="4864" width="9" style="54"/>
    <col min="4865" max="4865" width="4.125" style="54" customWidth="1"/>
    <col min="4866" max="4866" width="22.5" style="54" customWidth="1"/>
    <col min="4867" max="4867" width="26.625" style="54" customWidth="1"/>
    <col min="4868" max="4868" width="17.125" style="54" customWidth="1"/>
    <col min="4869" max="4869" width="8.125" style="54" customWidth="1"/>
    <col min="4870" max="4870" width="4" style="54" customWidth="1"/>
    <col min="4871" max="4871" width="0" style="54" hidden="1" customWidth="1"/>
    <col min="4872" max="4872" width="23.25" style="54" customWidth="1"/>
    <col min="4873" max="4873" width="17.125" style="54" customWidth="1"/>
    <col min="4874" max="4874" width="8.125" style="54" customWidth="1"/>
    <col min="4875" max="4875" width="4" style="54" customWidth="1"/>
    <col min="4876" max="4876" width="0" style="54" hidden="1" customWidth="1"/>
    <col min="4877" max="4877" width="8.25" style="54" customWidth="1"/>
    <col min="4878" max="4878" width="0" style="54" hidden="1" customWidth="1"/>
    <col min="4879" max="4879" width="97.75" style="54" customWidth="1"/>
    <col min="4880" max="4880" width="14.125" style="54" customWidth="1"/>
    <col min="4881" max="4881" width="16" style="54" customWidth="1"/>
    <col min="4882" max="4884" width="10.125" style="54" customWidth="1"/>
    <col min="4885" max="4885" width="5.125" style="54" customWidth="1"/>
    <col min="4886" max="5120" width="9" style="54"/>
    <col min="5121" max="5121" width="4.125" style="54" customWidth="1"/>
    <col min="5122" max="5122" width="22.5" style="54" customWidth="1"/>
    <col min="5123" max="5123" width="26.625" style="54" customWidth="1"/>
    <col min="5124" max="5124" width="17.125" style="54" customWidth="1"/>
    <col min="5125" max="5125" width="8.125" style="54" customWidth="1"/>
    <col min="5126" max="5126" width="4" style="54" customWidth="1"/>
    <col min="5127" max="5127" width="0" style="54" hidden="1" customWidth="1"/>
    <col min="5128" max="5128" width="23.25" style="54" customWidth="1"/>
    <col min="5129" max="5129" width="17.125" style="54" customWidth="1"/>
    <col min="5130" max="5130" width="8.125" style="54" customWidth="1"/>
    <col min="5131" max="5131" width="4" style="54" customWidth="1"/>
    <col min="5132" max="5132" width="0" style="54" hidden="1" customWidth="1"/>
    <col min="5133" max="5133" width="8.25" style="54" customWidth="1"/>
    <col min="5134" max="5134" width="0" style="54" hidden="1" customWidth="1"/>
    <col min="5135" max="5135" width="97.75" style="54" customWidth="1"/>
    <col min="5136" max="5136" width="14.125" style="54" customWidth="1"/>
    <col min="5137" max="5137" width="16" style="54" customWidth="1"/>
    <col min="5138" max="5140" width="10.125" style="54" customWidth="1"/>
    <col min="5141" max="5141" width="5.125" style="54" customWidth="1"/>
    <col min="5142" max="5376" width="9" style="54"/>
    <col min="5377" max="5377" width="4.125" style="54" customWidth="1"/>
    <col min="5378" max="5378" width="22.5" style="54" customWidth="1"/>
    <col min="5379" max="5379" width="26.625" style="54" customWidth="1"/>
    <col min="5380" max="5380" width="17.125" style="54" customWidth="1"/>
    <col min="5381" max="5381" width="8.125" style="54" customWidth="1"/>
    <col min="5382" max="5382" width="4" style="54" customWidth="1"/>
    <col min="5383" max="5383" width="0" style="54" hidden="1" customWidth="1"/>
    <col min="5384" max="5384" width="23.25" style="54" customWidth="1"/>
    <col min="5385" max="5385" width="17.125" style="54" customWidth="1"/>
    <col min="5386" max="5386" width="8.125" style="54" customWidth="1"/>
    <col min="5387" max="5387" width="4" style="54" customWidth="1"/>
    <col min="5388" max="5388" width="0" style="54" hidden="1" customWidth="1"/>
    <col min="5389" max="5389" width="8.25" style="54" customWidth="1"/>
    <col min="5390" max="5390" width="0" style="54" hidden="1" customWidth="1"/>
    <col min="5391" max="5391" width="97.75" style="54" customWidth="1"/>
    <col min="5392" max="5392" width="14.125" style="54" customWidth="1"/>
    <col min="5393" max="5393" width="16" style="54" customWidth="1"/>
    <col min="5394" max="5396" width="10.125" style="54" customWidth="1"/>
    <col min="5397" max="5397" width="5.125" style="54" customWidth="1"/>
    <col min="5398" max="5632" width="9" style="54"/>
    <col min="5633" max="5633" width="4.125" style="54" customWidth="1"/>
    <col min="5634" max="5634" width="22.5" style="54" customWidth="1"/>
    <col min="5635" max="5635" width="26.625" style="54" customWidth="1"/>
    <col min="5636" max="5636" width="17.125" style="54" customWidth="1"/>
    <col min="5637" max="5637" width="8.125" style="54" customWidth="1"/>
    <col min="5638" max="5638" width="4" style="54" customWidth="1"/>
    <col min="5639" max="5639" width="0" style="54" hidden="1" customWidth="1"/>
    <col min="5640" max="5640" width="23.25" style="54" customWidth="1"/>
    <col min="5641" max="5641" width="17.125" style="54" customWidth="1"/>
    <col min="5642" max="5642" width="8.125" style="54" customWidth="1"/>
    <col min="5643" max="5643" width="4" style="54" customWidth="1"/>
    <col min="5644" max="5644" width="0" style="54" hidden="1" customWidth="1"/>
    <col min="5645" max="5645" width="8.25" style="54" customWidth="1"/>
    <col min="5646" max="5646" width="0" style="54" hidden="1" customWidth="1"/>
    <col min="5647" max="5647" width="97.75" style="54" customWidth="1"/>
    <col min="5648" max="5648" width="14.125" style="54" customWidth="1"/>
    <col min="5649" max="5649" width="16" style="54" customWidth="1"/>
    <col min="5650" max="5652" width="10.125" style="54" customWidth="1"/>
    <col min="5653" max="5653" width="5.125" style="54" customWidth="1"/>
    <col min="5654" max="5888" width="9" style="54"/>
    <col min="5889" max="5889" width="4.125" style="54" customWidth="1"/>
    <col min="5890" max="5890" width="22.5" style="54" customWidth="1"/>
    <col min="5891" max="5891" width="26.625" style="54" customWidth="1"/>
    <col min="5892" max="5892" width="17.125" style="54" customWidth="1"/>
    <col min="5893" max="5893" width="8.125" style="54" customWidth="1"/>
    <col min="5894" max="5894" width="4" style="54" customWidth="1"/>
    <col min="5895" max="5895" width="0" style="54" hidden="1" customWidth="1"/>
    <col min="5896" max="5896" width="23.25" style="54" customWidth="1"/>
    <col min="5897" max="5897" width="17.125" style="54" customWidth="1"/>
    <col min="5898" max="5898" width="8.125" style="54" customWidth="1"/>
    <col min="5899" max="5899" width="4" style="54" customWidth="1"/>
    <col min="5900" max="5900" width="0" style="54" hidden="1" customWidth="1"/>
    <col min="5901" max="5901" width="8.25" style="54" customWidth="1"/>
    <col min="5902" max="5902" width="0" style="54" hidden="1" customWidth="1"/>
    <col min="5903" max="5903" width="97.75" style="54" customWidth="1"/>
    <col min="5904" max="5904" width="14.125" style="54" customWidth="1"/>
    <col min="5905" max="5905" width="16" style="54" customWidth="1"/>
    <col min="5906" max="5908" width="10.125" style="54" customWidth="1"/>
    <col min="5909" max="5909" width="5.125" style="54" customWidth="1"/>
    <col min="5910" max="6144" width="9" style="54"/>
    <col min="6145" max="6145" width="4.125" style="54" customWidth="1"/>
    <col min="6146" max="6146" width="22.5" style="54" customWidth="1"/>
    <col min="6147" max="6147" width="26.625" style="54" customWidth="1"/>
    <col min="6148" max="6148" width="17.125" style="54" customWidth="1"/>
    <col min="6149" max="6149" width="8.125" style="54" customWidth="1"/>
    <col min="6150" max="6150" width="4" style="54" customWidth="1"/>
    <col min="6151" max="6151" width="0" style="54" hidden="1" customWidth="1"/>
    <col min="6152" max="6152" width="23.25" style="54" customWidth="1"/>
    <col min="6153" max="6153" width="17.125" style="54" customWidth="1"/>
    <col min="6154" max="6154" width="8.125" style="54" customWidth="1"/>
    <col min="6155" max="6155" width="4" style="54" customWidth="1"/>
    <col min="6156" max="6156" width="0" style="54" hidden="1" customWidth="1"/>
    <col min="6157" max="6157" width="8.25" style="54" customWidth="1"/>
    <col min="6158" max="6158" width="0" style="54" hidden="1" customWidth="1"/>
    <col min="6159" max="6159" width="97.75" style="54" customWidth="1"/>
    <col min="6160" max="6160" width="14.125" style="54" customWidth="1"/>
    <col min="6161" max="6161" width="16" style="54" customWidth="1"/>
    <col min="6162" max="6164" width="10.125" style="54" customWidth="1"/>
    <col min="6165" max="6165" width="5.125" style="54" customWidth="1"/>
    <col min="6166" max="6400" width="9" style="54"/>
    <col min="6401" max="6401" width="4.125" style="54" customWidth="1"/>
    <col min="6402" max="6402" width="22.5" style="54" customWidth="1"/>
    <col min="6403" max="6403" width="26.625" style="54" customWidth="1"/>
    <col min="6404" max="6404" width="17.125" style="54" customWidth="1"/>
    <col min="6405" max="6405" width="8.125" style="54" customWidth="1"/>
    <col min="6406" max="6406" width="4" style="54" customWidth="1"/>
    <col min="6407" max="6407" width="0" style="54" hidden="1" customWidth="1"/>
    <col min="6408" max="6408" width="23.25" style="54" customWidth="1"/>
    <col min="6409" max="6409" width="17.125" style="54" customWidth="1"/>
    <col min="6410" max="6410" width="8.125" style="54" customWidth="1"/>
    <col min="6411" max="6411" width="4" style="54" customWidth="1"/>
    <col min="6412" max="6412" width="0" style="54" hidden="1" customWidth="1"/>
    <col min="6413" max="6413" width="8.25" style="54" customWidth="1"/>
    <col min="6414" max="6414" width="0" style="54" hidden="1" customWidth="1"/>
    <col min="6415" max="6415" width="97.75" style="54" customWidth="1"/>
    <col min="6416" max="6416" width="14.125" style="54" customWidth="1"/>
    <col min="6417" max="6417" width="16" style="54" customWidth="1"/>
    <col min="6418" max="6420" width="10.125" style="54" customWidth="1"/>
    <col min="6421" max="6421" width="5.125" style="54" customWidth="1"/>
    <col min="6422" max="6656" width="9" style="54"/>
    <col min="6657" max="6657" width="4.125" style="54" customWidth="1"/>
    <col min="6658" max="6658" width="22.5" style="54" customWidth="1"/>
    <col min="6659" max="6659" width="26.625" style="54" customWidth="1"/>
    <col min="6660" max="6660" width="17.125" style="54" customWidth="1"/>
    <col min="6661" max="6661" width="8.125" style="54" customWidth="1"/>
    <col min="6662" max="6662" width="4" style="54" customWidth="1"/>
    <col min="6663" max="6663" width="0" style="54" hidden="1" customWidth="1"/>
    <col min="6664" max="6664" width="23.25" style="54" customWidth="1"/>
    <col min="6665" max="6665" width="17.125" style="54" customWidth="1"/>
    <col min="6666" max="6666" width="8.125" style="54" customWidth="1"/>
    <col min="6667" max="6667" width="4" style="54" customWidth="1"/>
    <col min="6668" max="6668" width="0" style="54" hidden="1" customWidth="1"/>
    <col min="6669" max="6669" width="8.25" style="54" customWidth="1"/>
    <col min="6670" max="6670" width="0" style="54" hidden="1" customWidth="1"/>
    <col min="6671" max="6671" width="97.75" style="54" customWidth="1"/>
    <col min="6672" max="6672" width="14.125" style="54" customWidth="1"/>
    <col min="6673" max="6673" width="16" style="54" customWidth="1"/>
    <col min="6674" max="6676" width="10.125" style="54" customWidth="1"/>
    <col min="6677" max="6677" width="5.125" style="54" customWidth="1"/>
    <col min="6678" max="6912" width="9" style="54"/>
    <col min="6913" max="6913" width="4.125" style="54" customWidth="1"/>
    <col min="6914" max="6914" width="22.5" style="54" customWidth="1"/>
    <col min="6915" max="6915" width="26.625" style="54" customWidth="1"/>
    <col min="6916" max="6916" width="17.125" style="54" customWidth="1"/>
    <col min="6917" max="6917" width="8.125" style="54" customWidth="1"/>
    <col min="6918" max="6918" width="4" style="54" customWidth="1"/>
    <col min="6919" max="6919" width="0" style="54" hidden="1" customWidth="1"/>
    <col min="6920" max="6920" width="23.25" style="54" customWidth="1"/>
    <col min="6921" max="6921" width="17.125" style="54" customWidth="1"/>
    <col min="6922" max="6922" width="8.125" style="54" customWidth="1"/>
    <col min="6923" max="6923" width="4" style="54" customWidth="1"/>
    <col min="6924" max="6924" width="0" style="54" hidden="1" customWidth="1"/>
    <col min="6925" max="6925" width="8.25" style="54" customWidth="1"/>
    <col min="6926" max="6926" width="0" style="54" hidden="1" customWidth="1"/>
    <col min="6927" max="6927" width="97.75" style="54" customWidth="1"/>
    <col min="6928" max="6928" width="14.125" style="54" customWidth="1"/>
    <col min="6929" max="6929" width="16" style="54" customWidth="1"/>
    <col min="6930" max="6932" width="10.125" style="54" customWidth="1"/>
    <col min="6933" max="6933" width="5.125" style="54" customWidth="1"/>
    <col min="6934" max="7168" width="9" style="54"/>
    <col min="7169" max="7169" width="4.125" style="54" customWidth="1"/>
    <col min="7170" max="7170" width="22.5" style="54" customWidth="1"/>
    <col min="7171" max="7171" width="26.625" style="54" customWidth="1"/>
    <col min="7172" max="7172" width="17.125" style="54" customWidth="1"/>
    <col min="7173" max="7173" width="8.125" style="54" customWidth="1"/>
    <col min="7174" max="7174" width="4" style="54" customWidth="1"/>
    <col min="7175" max="7175" width="0" style="54" hidden="1" customWidth="1"/>
    <col min="7176" max="7176" width="23.25" style="54" customWidth="1"/>
    <col min="7177" max="7177" width="17.125" style="54" customWidth="1"/>
    <col min="7178" max="7178" width="8.125" style="54" customWidth="1"/>
    <col min="7179" max="7179" width="4" style="54" customWidth="1"/>
    <col min="7180" max="7180" width="0" style="54" hidden="1" customWidth="1"/>
    <col min="7181" max="7181" width="8.25" style="54" customWidth="1"/>
    <col min="7182" max="7182" width="0" style="54" hidden="1" customWidth="1"/>
    <col min="7183" max="7183" width="97.75" style="54" customWidth="1"/>
    <col min="7184" max="7184" width="14.125" style="54" customWidth="1"/>
    <col min="7185" max="7185" width="16" style="54" customWidth="1"/>
    <col min="7186" max="7188" width="10.125" style="54" customWidth="1"/>
    <col min="7189" max="7189" width="5.125" style="54" customWidth="1"/>
    <col min="7190" max="7424" width="9" style="54"/>
    <col min="7425" max="7425" width="4.125" style="54" customWidth="1"/>
    <col min="7426" max="7426" width="22.5" style="54" customWidth="1"/>
    <col min="7427" max="7427" width="26.625" style="54" customWidth="1"/>
    <col min="7428" max="7428" width="17.125" style="54" customWidth="1"/>
    <col min="7429" max="7429" width="8.125" style="54" customWidth="1"/>
    <col min="7430" max="7430" width="4" style="54" customWidth="1"/>
    <col min="7431" max="7431" width="0" style="54" hidden="1" customWidth="1"/>
    <col min="7432" max="7432" width="23.25" style="54" customWidth="1"/>
    <col min="7433" max="7433" width="17.125" style="54" customWidth="1"/>
    <col min="7434" max="7434" width="8.125" style="54" customWidth="1"/>
    <col min="7435" max="7435" width="4" style="54" customWidth="1"/>
    <col min="7436" max="7436" width="0" style="54" hidden="1" customWidth="1"/>
    <col min="7437" max="7437" width="8.25" style="54" customWidth="1"/>
    <col min="7438" max="7438" width="0" style="54" hidden="1" customWidth="1"/>
    <col min="7439" max="7439" width="97.75" style="54" customWidth="1"/>
    <col min="7440" max="7440" width="14.125" style="54" customWidth="1"/>
    <col min="7441" max="7441" width="16" style="54" customWidth="1"/>
    <col min="7442" max="7444" width="10.125" style="54" customWidth="1"/>
    <col min="7445" max="7445" width="5.125" style="54" customWidth="1"/>
    <col min="7446" max="7680" width="9" style="54"/>
    <col min="7681" max="7681" width="4.125" style="54" customWidth="1"/>
    <col min="7682" max="7682" width="22.5" style="54" customWidth="1"/>
    <col min="7683" max="7683" width="26.625" style="54" customWidth="1"/>
    <col min="7684" max="7684" width="17.125" style="54" customWidth="1"/>
    <col min="7685" max="7685" width="8.125" style="54" customWidth="1"/>
    <col min="7686" max="7686" width="4" style="54" customWidth="1"/>
    <col min="7687" max="7687" width="0" style="54" hidden="1" customWidth="1"/>
    <col min="7688" max="7688" width="23.25" style="54" customWidth="1"/>
    <col min="7689" max="7689" width="17.125" style="54" customWidth="1"/>
    <col min="7690" max="7690" width="8.125" style="54" customWidth="1"/>
    <col min="7691" max="7691" width="4" style="54" customWidth="1"/>
    <col min="7692" max="7692" width="0" style="54" hidden="1" customWidth="1"/>
    <col min="7693" max="7693" width="8.25" style="54" customWidth="1"/>
    <col min="7694" max="7694" width="0" style="54" hidden="1" customWidth="1"/>
    <col min="7695" max="7695" width="97.75" style="54" customWidth="1"/>
    <col min="7696" max="7696" width="14.125" style="54" customWidth="1"/>
    <col min="7697" max="7697" width="16" style="54" customWidth="1"/>
    <col min="7698" max="7700" width="10.125" style="54" customWidth="1"/>
    <col min="7701" max="7701" width="5.125" style="54" customWidth="1"/>
    <col min="7702" max="7936" width="9" style="54"/>
    <col min="7937" max="7937" width="4.125" style="54" customWidth="1"/>
    <col min="7938" max="7938" width="22.5" style="54" customWidth="1"/>
    <col min="7939" max="7939" width="26.625" style="54" customWidth="1"/>
    <col min="7940" max="7940" width="17.125" style="54" customWidth="1"/>
    <col min="7941" max="7941" width="8.125" style="54" customWidth="1"/>
    <col min="7942" max="7942" width="4" style="54" customWidth="1"/>
    <col min="7943" max="7943" width="0" style="54" hidden="1" customWidth="1"/>
    <col min="7944" max="7944" width="23.25" style="54" customWidth="1"/>
    <col min="7945" max="7945" width="17.125" style="54" customWidth="1"/>
    <col min="7946" max="7946" width="8.125" style="54" customWidth="1"/>
    <col min="7947" max="7947" width="4" style="54" customWidth="1"/>
    <col min="7948" max="7948" width="0" style="54" hidden="1" customWidth="1"/>
    <col min="7949" max="7949" width="8.25" style="54" customWidth="1"/>
    <col min="7950" max="7950" width="0" style="54" hidden="1" customWidth="1"/>
    <col min="7951" max="7951" width="97.75" style="54" customWidth="1"/>
    <col min="7952" max="7952" width="14.125" style="54" customWidth="1"/>
    <col min="7953" max="7953" width="16" style="54" customWidth="1"/>
    <col min="7954" max="7956" width="10.125" style="54" customWidth="1"/>
    <col min="7957" max="7957" width="5.125" style="54" customWidth="1"/>
    <col min="7958" max="8192" width="9" style="54"/>
    <col min="8193" max="8193" width="4.125" style="54" customWidth="1"/>
    <col min="8194" max="8194" width="22.5" style="54" customWidth="1"/>
    <col min="8195" max="8195" width="26.625" style="54" customWidth="1"/>
    <col min="8196" max="8196" width="17.125" style="54" customWidth="1"/>
    <col min="8197" max="8197" width="8.125" style="54" customWidth="1"/>
    <col min="8198" max="8198" width="4" style="54" customWidth="1"/>
    <col min="8199" max="8199" width="0" style="54" hidden="1" customWidth="1"/>
    <col min="8200" max="8200" width="23.25" style="54" customWidth="1"/>
    <col min="8201" max="8201" width="17.125" style="54" customWidth="1"/>
    <col min="8202" max="8202" width="8.125" style="54" customWidth="1"/>
    <col min="8203" max="8203" width="4" style="54" customWidth="1"/>
    <col min="8204" max="8204" width="0" style="54" hidden="1" customWidth="1"/>
    <col min="8205" max="8205" width="8.25" style="54" customWidth="1"/>
    <col min="8206" max="8206" width="0" style="54" hidden="1" customWidth="1"/>
    <col min="8207" max="8207" width="97.75" style="54" customWidth="1"/>
    <col min="8208" max="8208" width="14.125" style="54" customWidth="1"/>
    <col min="8209" max="8209" width="16" style="54" customWidth="1"/>
    <col min="8210" max="8212" width="10.125" style="54" customWidth="1"/>
    <col min="8213" max="8213" width="5.125" style="54" customWidth="1"/>
    <col min="8214" max="8448" width="9" style="54"/>
    <col min="8449" max="8449" width="4.125" style="54" customWidth="1"/>
    <col min="8450" max="8450" width="22.5" style="54" customWidth="1"/>
    <col min="8451" max="8451" width="26.625" style="54" customWidth="1"/>
    <col min="8452" max="8452" width="17.125" style="54" customWidth="1"/>
    <col min="8453" max="8453" width="8.125" style="54" customWidth="1"/>
    <col min="8454" max="8454" width="4" style="54" customWidth="1"/>
    <col min="8455" max="8455" width="0" style="54" hidden="1" customWidth="1"/>
    <col min="8456" max="8456" width="23.25" style="54" customWidth="1"/>
    <col min="8457" max="8457" width="17.125" style="54" customWidth="1"/>
    <col min="8458" max="8458" width="8.125" style="54" customWidth="1"/>
    <col min="8459" max="8459" width="4" style="54" customWidth="1"/>
    <col min="8460" max="8460" width="0" style="54" hidden="1" customWidth="1"/>
    <col min="8461" max="8461" width="8.25" style="54" customWidth="1"/>
    <col min="8462" max="8462" width="0" style="54" hidden="1" customWidth="1"/>
    <col min="8463" max="8463" width="97.75" style="54" customWidth="1"/>
    <col min="8464" max="8464" width="14.125" style="54" customWidth="1"/>
    <col min="8465" max="8465" width="16" style="54" customWidth="1"/>
    <col min="8466" max="8468" width="10.125" style="54" customWidth="1"/>
    <col min="8469" max="8469" width="5.125" style="54" customWidth="1"/>
    <col min="8470" max="8704" width="9" style="54"/>
    <col min="8705" max="8705" width="4.125" style="54" customWidth="1"/>
    <col min="8706" max="8706" width="22.5" style="54" customWidth="1"/>
    <col min="8707" max="8707" width="26.625" style="54" customWidth="1"/>
    <col min="8708" max="8708" width="17.125" style="54" customWidth="1"/>
    <col min="8709" max="8709" width="8.125" style="54" customWidth="1"/>
    <col min="8710" max="8710" width="4" style="54" customWidth="1"/>
    <col min="8711" max="8711" width="0" style="54" hidden="1" customWidth="1"/>
    <col min="8712" max="8712" width="23.25" style="54" customWidth="1"/>
    <col min="8713" max="8713" width="17.125" style="54" customWidth="1"/>
    <col min="8714" max="8714" width="8.125" style="54" customWidth="1"/>
    <col min="8715" max="8715" width="4" style="54" customWidth="1"/>
    <col min="8716" max="8716" width="0" style="54" hidden="1" customWidth="1"/>
    <col min="8717" max="8717" width="8.25" style="54" customWidth="1"/>
    <col min="8718" max="8718" width="0" style="54" hidden="1" customWidth="1"/>
    <col min="8719" max="8719" width="97.75" style="54" customWidth="1"/>
    <col min="8720" max="8720" width="14.125" style="54" customWidth="1"/>
    <col min="8721" max="8721" width="16" style="54" customWidth="1"/>
    <col min="8722" max="8724" width="10.125" style="54" customWidth="1"/>
    <col min="8725" max="8725" width="5.125" style="54" customWidth="1"/>
    <col min="8726" max="8960" width="9" style="54"/>
    <col min="8961" max="8961" width="4.125" style="54" customWidth="1"/>
    <col min="8962" max="8962" width="22.5" style="54" customWidth="1"/>
    <col min="8963" max="8963" width="26.625" style="54" customWidth="1"/>
    <col min="8964" max="8964" width="17.125" style="54" customWidth="1"/>
    <col min="8965" max="8965" width="8.125" style="54" customWidth="1"/>
    <col min="8966" max="8966" width="4" style="54" customWidth="1"/>
    <col min="8967" max="8967" width="0" style="54" hidden="1" customWidth="1"/>
    <col min="8968" max="8968" width="23.25" style="54" customWidth="1"/>
    <col min="8969" max="8969" width="17.125" style="54" customWidth="1"/>
    <col min="8970" max="8970" width="8.125" style="54" customWidth="1"/>
    <col min="8971" max="8971" width="4" style="54" customWidth="1"/>
    <col min="8972" max="8972" width="0" style="54" hidden="1" customWidth="1"/>
    <col min="8973" max="8973" width="8.25" style="54" customWidth="1"/>
    <col min="8974" max="8974" width="0" style="54" hidden="1" customWidth="1"/>
    <col min="8975" max="8975" width="97.75" style="54" customWidth="1"/>
    <col min="8976" max="8976" width="14.125" style="54" customWidth="1"/>
    <col min="8977" max="8977" width="16" style="54" customWidth="1"/>
    <col min="8978" max="8980" width="10.125" style="54" customWidth="1"/>
    <col min="8981" max="8981" width="5.125" style="54" customWidth="1"/>
    <col min="8982" max="9216" width="9" style="54"/>
    <col min="9217" max="9217" width="4.125" style="54" customWidth="1"/>
    <col min="9218" max="9218" width="22.5" style="54" customWidth="1"/>
    <col min="9219" max="9219" width="26.625" style="54" customWidth="1"/>
    <col min="9220" max="9220" width="17.125" style="54" customWidth="1"/>
    <col min="9221" max="9221" width="8.125" style="54" customWidth="1"/>
    <col min="9222" max="9222" width="4" style="54" customWidth="1"/>
    <col min="9223" max="9223" width="0" style="54" hidden="1" customWidth="1"/>
    <col min="9224" max="9224" width="23.25" style="54" customWidth="1"/>
    <col min="9225" max="9225" width="17.125" style="54" customWidth="1"/>
    <col min="9226" max="9226" width="8.125" style="54" customWidth="1"/>
    <col min="9227" max="9227" width="4" style="54" customWidth="1"/>
    <col min="9228" max="9228" width="0" style="54" hidden="1" customWidth="1"/>
    <col min="9229" max="9229" width="8.25" style="54" customWidth="1"/>
    <col min="9230" max="9230" width="0" style="54" hidden="1" customWidth="1"/>
    <col min="9231" max="9231" width="97.75" style="54" customWidth="1"/>
    <col min="9232" max="9232" width="14.125" style="54" customWidth="1"/>
    <col min="9233" max="9233" width="16" style="54" customWidth="1"/>
    <col min="9234" max="9236" width="10.125" style="54" customWidth="1"/>
    <col min="9237" max="9237" width="5.125" style="54" customWidth="1"/>
    <col min="9238" max="9472" width="9" style="54"/>
    <col min="9473" max="9473" width="4.125" style="54" customWidth="1"/>
    <col min="9474" max="9474" width="22.5" style="54" customWidth="1"/>
    <col min="9475" max="9475" width="26.625" style="54" customWidth="1"/>
    <col min="9476" max="9476" width="17.125" style="54" customWidth="1"/>
    <col min="9477" max="9477" width="8.125" style="54" customWidth="1"/>
    <col min="9478" max="9478" width="4" style="54" customWidth="1"/>
    <col min="9479" max="9479" width="0" style="54" hidden="1" customWidth="1"/>
    <col min="9480" max="9480" width="23.25" style="54" customWidth="1"/>
    <col min="9481" max="9481" width="17.125" style="54" customWidth="1"/>
    <col min="9482" max="9482" width="8.125" style="54" customWidth="1"/>
    <col min="9483" max="9483" width="4" style="54" customWidth="1"/>
    <col min="9484" max="9484" width="0" style="54" hidden="1" customWidth="1"/>
    <col min="9485" max="9485" width="8.25" style="54" customWidth="1"/>
    <col min="9486" max="9486" width="0" style="54" hidden="1" customWidth="1"/>
    <col min="9487" max="9487" width="97.75" style="54" customWidth="1"/>
    <col min="9488" max="9488" width="14.125" style="54" customWidth="1"/>
    <col min="9489" max="9489" width="16" style="54" customWidth="1"/>
    <col min="9490" max="9492" width="10.125" style="54" customWidth="1"/>
    <col min="9493" max="9493" width="5.125" style="54" customWidth="1"/>
    <col min="9494" max="9728" width="9" style="54"/>
    <col min="9729" max="9729" width="4.125" style="54" customWidth="1"/>
    <col min="9730" max="9730" width="22.5" style="54" customWidth="1"/>
    <col min="9731" max="9731" width="26.625" style="54" customWidth="1"/>
    <col min="9732" max="9732" width="17.125" style="54" customWidth="1"/>
    <col min="9733" max="9733" width="8.125" style="54" customWidth="1"/>
    <col min="9734" max="9734" width="4" style="54" customWidth="1"/>
    <col min="9735" max="9735" width="0" style="54" hidden="1" customWidth="1"/>
    <col min="9736" max="9736" width="23.25" style="54" customWidth="1"/>
    <col min="9737" max="9737" width="17.125" style="54" customWidth="1"/>
    <col min="9738" max="9738" width="8.125" style="54" customWidth="1"/>
    <col min="9739" max="9739" width="4" style="54" customWidth="1"/>
    <col min="9740" max="9740" width="0" style="54" hidden="1" customWidth="1"/>
    <col min="9741" max="9741" width="8.25" style="54" customWidth="1"/>
    <col min="9742" max="9742" width="0" style="54" hidden="1" customWidth="1"/>
    <col min="9743" max="9743" width="97.75" style="54" customWidth="1"/>
    <col min="9744" max="9744" width="14.125" style="54" customWidth="1"/>
    <col min="9745" max="9745" width="16" style="54" customWidth="1"/>
    <col min="9746" max="9748" width="10.125" style="54" customWidth="1"/>
    <col min="9749" max="9749" width="5.125" style="54" customWidth="1"/>
    <col min="9750" max="9984" width="9" style="54"/>
    <col min="9985" max="9985" width="4.125" style="54" customWidth="1"/>
    <col min="9986" max="9986" width="22.5" style="54" customWidth="1"/>
    <col min="9987" max="9987" width="26.625" style="54" customWidth="1"/>
    <col min="9988" max="9988" width="17.125" style="54" customWidth="1"/>
    <col min="9989" max="9989" width="8.125" style="54" customWidth="1"/>
    <col min="9990" max="9990" width="4" style="54" customWidth="1"/>
    <col min="9991" max="9991" width="0" style="54" hidden="1" customWidth="1"/>
    <col min="9992" max="9992" width="23.25" style="54" customWidth="1"/>
    <col min="9993" max="9993" width="17.125" style="54" customWidth="1"/>
    <col min="9994" max="9994" width="8.125" style="54" customWidth="1"/>
    <col min="9995" max="9995" width="4" style="54" customWidth="1"/>
    <col min="9996" max="9996" width="0" style="54" hidden="1" customWidth="1"/>
    <col min="9997" max="9997" width="8.25" style="54" customWidth="1"/>
    <col min="9998" max="9998" width="0" style="54" hidden="1" customWidth="1"/>
    <col min="9999" max="9999" width="97.75" style="54" customWidth="1"/>
    <col min="10000" max="10000" width="14.125" style="54" customWidth="1"/>
    <col min="10001" max="10001" width="16" style="54" customWidth="1"/>
    <col min="10002" max="10004" width="10.125" style="54" customWidth="1"/>
    <col min="10005" max="10005" width="5.125" style="54" customWidth="1"/>
    <col min="10006" max="10240" width="9" style="54"/>
    <col min="10241" max="10241" width="4.125" style="54" customWidth="1"/>
    <col min="10242" max="10242" width="22.5" style="54" customWidth="1"/>
    <col min="10243" max="10243" width="26.625" style="54" customWidth="1"/>
    <col min="10244" max="10244" width="17.125" style="54" customWidth="1"/>
    <col min="10245" max="10245" width="8.125" style="54" customWidth="1"/>
    <col min="10246" max="10246" width="4" style="54" customWidth="1"/>
    <col min="10247" max="10247" width="0" style="54" hidden="1" customWidth="1"/>
    <col min="10248" max="10248" width="23.25" style="54" customWidth="1"/>
    <col min="10249" max="10249" width="17.125" style="54" customWidth="1"/>
    <col min="10250" max="10250" width="8.125" style="54" customWidth="1"/>
    <col min="10251" max="10251" width="4" style="54" customWidth="1"/>
    <col min="10252" max="10252" width="0" style="54" hidden="1" customWidth="1"/>
    <col min="10253" max="10253" width="8.25" style="54" customWidth="1"/>
    <col min="10254" max="10254" width="0" style="54" hidden="1" customWidth="1"/>
    <col min="10255" max="10255" width="97.75" style="54" customWidth="1"/>
    <col min="10256" max="10256" width="14.125" style="54" customWidth="1"/>
    <col min="10257" max="10257" width="16" style="54" customWidth="1"/>
    <col min="10258" max="10260" width="10.125" style="54" customWidth="1"/>
    <col min="10261" max="10261" width="5.125" style="54" customWidth="1"/>
    <col min="10262" max="10496" width="9" style="54"/>
    <col min="10497" max="10497" width="4.125" style="54" customWidth="1"/>
    <col min="10498" max="10498" width="22.5" style="54" customWidth="1"/>
    <col min="10499" max="10499" width="26.625" style="54" customWidth="1"/>
    <col min="10500" max="10500" width="17.125" style="54" customWidth="1"/>
    <col min="10501" max="10501" width="8.125" style="54" customWidth="1"/>
    <col min="10502" max="10502" width="4" style="54" customWidth="1"/>
    <col min="10503" max="10503" width="0" style="54" hidden="1" customWidth="1"/>
    <col min="10504" max="10504" width="23.25" style="54" customWidth="1"/>
    <col min="10505" max="10505" width="17.125" style="54" customWidth="1"/>
    <col min="10506" max="10506" width="8.125" style="54" customWidth="1"/>
    <col min="10507" max="10507" width="4" style="54" customWidth="1"/>
    <col min="10508" max="10508" width="0" style="54" hidden="1" customWidth="1"/>
    <col min="10509" max="10509" width="8.25" style="54" customWidth="1"/>
    <col min="10510" max="10510" width="0" style="54" hidden="1" customWidth="1"/>
    <col min="10511" max="10511" width="97.75" style="54" customWidth="1"/>
    <col min="10512" max="10512" width="14.125" style="54" customWidth="1"/>
    <col min="10513" max="10513" width="16" style="54" customWidth="1"/>
    <col min="10514" max="10516" width="10.125" style="54" customWidth="1"/>
    <col min="10517" max="10517" width="5.125" style="54" customWidth="1"/>
    <col min="10518" max="10752" width="9" style="54"/>
    <col min="10753" max="10753" width="4.125" style="54" customWidth="1"/>
    <col min="10754" max="10754" width="22.5" style="54" customWidth="1"/>
    <col min="10755" max="10755" width="26.625" style="54" customWidth="1"/>
    <col min="10756" max="10756" width="17.125" style="54" customWidth="1"/>
    <col min="10757" max="10757" width="8.125" style="54" customWidth="1"/>
    <col min="10758" max="10758" width="4" style="54" customWidth="1"/>
    <col min="10759" max="10759" width="0" style="54" hidden="1" customWidth="1"/>
    <col min="10760" max="10760" width="23.25" style="54" customWidth="1"/>
    <col min="10761" max="10761" width="17.125" style="54" customWidth="1"/>
    <col min="10762" max="10762" width="8.125" style="54" customWidth="1"/>
    <col min="10763" max="10763" width="4" style="54" customWidth="1"/>
    <col min="10764" max="10764" width="0" style="54" hidden="1" customWidth="1"/>
    <col min="10765" max="10765" width="8.25" style="54" customWidth="1"/>
    <col min="10766" max="10766" width="0" style="54" hidden="1" customWidth="1"/>
    <col min="10767" max="10767" width="97.75" style="54" customWidth="1"/>
    <col min="10768" max="10768" width="14.125" style="54" customWidth="1"/>
    <col min="10769" max="10769" width="16" style="54" customWidth="1"/>
    <col min="10770" max="10772" width="10.125" style="54" customWidth="1"/>
    <col min="10773" max="10773" width="5.125" style="54" customWidth="1"/>
    <col min="10774" max="11008" width="9" style="54"/>
    <col min="11009" max="11009" width="4.125" style="54" customWidth="1"/>
    <col min="11010" max="11010" width="22.5" style="54" customWidth="1"/>
    <col min="11011" max="11011" width="26.625" style="54" customWidth="1"/>
    <col min="11012" max="11012" width="17.125" style="54" customWidth="1"/>
    <col min="11013" max="11013" width="8.125" style="54" customWidth="1"/>
    <col min="11014" max="11014" width="4" style="54" customWidth="1"/>
    <col min="11015" max="11015" width="0" style="54" hidden="1" customWidth="1"/>
    <col min="11016" max="11016" width="23.25" style="54" customWidth="1"/>
    <col min="11017" max="11017" width="17.125" style="54" customWidth="1"/>
    <col min="11018" max="11018" width="8.125" style="54" customWidth="1"/>
    <col min="11019" max="11019" width="4" style="54" customWidth="1"/>
    <col min="11020" max="11020" width="0" style="54" hidden="1" customWidth="1"/>
    <col min="11021" max="11021" width="8.25" style="54" customWidth="1"/>
    <col min="11022" max="11022" width="0" style="54" hidden="1" customWidth="1"/>
    <col min="11023" max="11023" width="97.75" style="54" customWidth="1"/>
    <col min="11024" max="11024" width="14.125" style="54" customWidth="1"/>
    <col min="11025" max="11025" width="16" style="54" customWidth="1"/>
    <col min="11026" max="11028" width="10.125" style="54" customWidth="1"/>
    <col min="11029" max="11029" width="5.125" style="54" customWidth="1"/>
    <col min="11030" max="11264" width="9" style="54"/>
    <col min="11265" max="11265" width="4.125" style="54" customWidth="1"/>
    <col min="11266" max="11266" width="22.5" style="54" customWidth="1"/>
    <col min="11267" max="11267" width="26.625" style="54" customWidth="1"/>
    <col min="11268" max="11268" width="17.125" style="54" customWidth="1"/>
    <col min="11269" max="11269" width="8.125" style="54" customWidth="1"/>
    <col min="11270" max="11270" width="4" style="54" customWidth="1"/>
    <col min="11271" max="11271" width="0" style="54" hidden="1" customWidth="1"/>
    <col min="11272" max="11272" width="23.25" style="54" customWidth="1"/>
    <col min="11273" max="11273" width="17.125" style="54" customWidth="1"/>
    <col min="11274" max="11274" width="8.125" style="54" customWidth="1"/>
    <col min="11275" max="11275" width="4" style="54" customWidth="1"/>
    <col min="11276" max="11276" width="0" style="54" hidden="1" customWidth="1"/>
    <col min="11277" max="11277" width="8.25" style="54" customWidth="1"/>
    <col min="11278" max="11278" width="0" style="54" hidden="1" customWidth="1"/>
    <col min="11279" max="11279" width="97.75" style="54" customWidth="1"/>
    <col min="11280" max="11280" width="14.125" style="54" customWidth="1"/>
    <col min="11281" max="11281" width="16" style="54" customWidth="1"/>
    <col min="11282" max="11284" width="10.125" style="54" customWidth="1"/>
    <col min="11285" max="11285" width="5.125" style="54" customWidth="1"/>
    <col min="11286" max="11520" width="9" style="54"/>
    <col min="11521" max="11521" width="4.125" style="54" customWidth="1"/>
    <col min="11522" max="11522" width="22.5" style="54" customWidth="1"/>
    <col min="11523" max="11523" width="26.625" style="54" customWidth="1"/>
    <col min="11524" max="11524" width="17.125" style="54" customWidth="1"/>
    <col min="11525" max="11525" width="8.125" style="54" customWidth="1"/>
    <col min="11526" max="11526" width="4" style="54" customWidth="1"/>
    <col min="11527" max="11527" width="0" style="54" hidden="1" customWidth="1"/>
    <col min="11528" max="11528" width="23.25" style="54" customWidth="1"/>
    <col min="11529" max="11529" width="17.125" style="54" customWidth="1"/>
    <col min="11530" max="11530" width="8.125" style="54" customWidth="1"/>
    <col min="11531" max="11531" width="4" style="54" customWidth="1"/>
    <col min="11532" max="11532" width="0" style="54" hidden="1" customWidth="1"/>
    <col min="11533" max="11533" width="8.25" style="54" customWidth="1"/>
    <col min="11534" max="11534" width="0" style="54" hidden="1" customWidth="1"/>
    <col min="11535" max="11535" width="97.75" style="54" customWidth="1"/>
    <col min="11536" max="11536" width="14.125" style="54" customWidth="1"/>
    <col min="11537" max="11537" width="16" style="54" customWidth="1"/>
    <col min="11538" max="11540" width="10.125" style="54" customWidth="1"/>
    <col min="11541" max="11541" width="5.125" style="54" customWidth="1"/>
    <col min="11542" max="11776" width="9" style="54"/>
    <col min="11777" max="11777" width="4.125" style="54" customWidth="1"/>
    <col min="11778" max="11778" width="22.5" style="54" customWidth="1"/>
    <col min="11779" max="11779" width="26.625" style="54" customWidth="1"/>
    <col min="11780" max="11780" width="17.125" style="54" customWidth="1"/>
    <col min="11781" max="11781" width="8.125" style="54" customWidth="1"/>
    <col min="11782" max="11782" width="4" style="54" customWidth="1"/>
    <col min="11783" max="11783" width="0" style="54" hidden="1" customWidth="1"/>
    <col min="11784" max="11784" width="23.25" style="54" customWidth="1"/>
    <col min="11785" max="11785" width="17.125" style="54" customWidth="1"/>
    <col min="11786" max="11786" width="8.125" style="54" customWidth="1"/>
    <col min="11787" max="11787" width="4" style="54" customWidth="1"/>
    <col min="11788" max="11788" width="0" style="54" hidden="1" customWidth="1"/>
    <col min="11789" max="11789" width="8.25" style="54" customWidth="1"/>
    <col min="11790" max="11790" width="0" style="54" hidden="1" customWidth="1"/>
    <col min="11791" max="11791" width="97.75" style="54" customWidth="1"/>
    <col min="11792" max="11792" width="14.125" style="54" customWidth="1"/>
    <col min="11793" max="11793" width="16" style="54" customWidth="1"/>
    <col min="11794" max="11796" width="10.125" style="54" customWidth="1"/>
    <col min="11797" max="11797" width="5.125" style="54" customWidth="1"/>
    <col min="11798" max="12032" width="9" style="54"/>
    <col min="12033" max="12033" width="4.125" style="54" customWidth="1"/>
    <col min="12034" max="12034" width="22.5" style="54" customWidth="1"/>
    <col min="12035" max="12035" width="26.625" style="54" customWidth="1"/>
    <col min="12036" max="12036" width="17.125" style="54" customWidth="1"/>
    <col min="12037" max="12037" width="8.125" style="54" customWidth="1"/>
    <col min="12038" max="12038" width="4" style="54" customWidth="1"/>
    <col min="12039" max="12039" width="0" style="54" hidden="1" customWidth="1"/>
    <col min="12040" max="12040" width="23.25" style="54" customWidth="1"/>
    <col min="12041" max="12041" width="17.125" style="54" customWidth="1"/>
    <col min="12042" max="12042" width="8.125" style="54" customWidth="1"/>
    <col min="12043" max="12043" width="4" style="54" customWidth="1"/>
    <col min="12044" max="12044" width="0" style="54" hidden="1" customWidth="1"/>
    <col min="12045" max="12045" width="8.25" style="54" customWidth="1"/>
    <col min="12046" max="12046" width="0" style="54" hidden="1" customWidth="1"/>
    <col min="12047" max="12047" width="97.75" style="54" customWidth="1"/>
    <col min="12048" max="12048" width="14.125" style="54" customWidth="1"/>
    <col min="12049" max="12049" width="16" style="54" customWidth="1"/>
    <col min="12050" max="12052" width="10.125" style="54" customWidth="1"/>
    <col min="12053" max="12053" width="5.125" style="54" customWidth="1"/>
    <col min="12054" max="12288" width="9" style="54"/>
    <col min="12289" max="12289" width="4.125" style="54" customWidth="1"/>
    <col min="12290" max="12290" width="22.5" style="54" customWidth="1"/>
    <col min="12291" max="12291" width="26.625" style="54" customWidth="1"/>
    <col min="12292" max="12292" width="17.125" style="54" customWidth="1"/>
    <col min="12293" max="12293" width="8.125" style="54" customWidth="1"/>
    <col min="12294" max="12294" width="4" style="54" customWidth="1"/>
    <col min="12295" max="12295" width="0" style="54" hidden="1" customWidth="1"/>
    <col min="12296" max="12296" width="23.25" style="54" customWidth="1"/>
    <col min="12297" max="12297" width="17.125" style="54" customWidth="1"/>
    <col min="12298" max="12298" width="8.125" style="54" customWidth="1"/>
    <col min="12299" max="12299" width="4" style="54" customWidth="1"/>
    <col min="12300" max="12300" width="0" style="54" hidden="1" customWidth="1"/>
    <col min="12301" max="12301" width="8.25" style="54" customWidth="1"/>
    <col min="12302" max="12302" width="0" style="54" hidden="1" customWidth="1"/>
    <col min="12303" max="12303" width="97.75" style="54" customWidth="1"/>
    <col min="12304" max="12304" width="14.125" style="54" customWidth="1"/>
    <col min="12305" max="12305" width="16" style="54" customWidth="1"/>
    <col min="12306" max="12308" width="10.125" style="54" customWidth="1"/>
    <col min="12309" max="12309" width="5.125" style="54" customWidth="1"/>
    <col min="12310" max="12544" width="9" style="54"/>
    <col min="12545" max="12545" width="4.125" style="54" customWidth="1"/>
    <col min="12546" max="12546" width="22.5" style="54" customWidth="1"/>
    <col min="12547" max="12547" width="26.625" style="54" customWidth="1"/>
    <col min="12548" max="12548" width="17.125" style="54" customWidth="1"/>
    <col min="12549" max="12549" width="8.125" style="54" customWidth="1"/>
    <col min="12550" max="12550" width="4" style="54" customWidth="1"/>
    <col min="12551" max="12551" width="0" style="54" hidden="1" customWidth="1"/>
    <col min="12552" max="12552" width="23.25" style="54" customWidth="1"/>
    <col min="12553" max="12553" width="17.125" style="54" customWidth="1"/>
    <col min="12554" max="12554" width="8.125" style="54" customWidth="1"/>
    <col min="12555" max="12555" width="4" style="54" customWidth="1"/>
    <col min="12556" max="12556" width="0" style="54" hidden="1" customWidth="1"/>
    <col min="12557" max="12557" width="8.25" style="54" customWidth="1"/>
    <col min="12558" max="12558" width="0" style="54" hidden="1" customWidth="1"/>
    <col min="12559" max="12559" width="97.75" style="54" customWidth="1"/>
    <col min="12560" max="12560" width="14.125" style="54" customWidth="1"/>
    <col min="12561" max="12561" width="16" style="54" customWidth="1"/>
    <col min="12562" max="12564" width="10.125" style="54" customWidth="1"/>
    <col min="12565" max="12565" width="5.125" style="54" customWidth="1"/>
    <col min="12566" max="12800" width="9" style="54"/>
    <col min="12801" max="12801" width="4.125" style="54" customWidth="1"/>
    <col min="12802" max="12802" width="22.5" style="54" customWidth="1"/>
    <col min="12803" max="12803" width="26.625" style="54" customWidth="1"/>
    <col min="12804" max="12804" width="17.125" style="54" customWidth="1"/>
    <col min="12805" max="12805" width="8.125" style="54" customWidth="1"/>
    <col min="12806" max="12806" width="4" style="54" customWidth="1"/>
    <col min="12807" max="12807" width="0" style="54" hidden="1" customWidth="1"/>
    <col min="12808" max="12808" width="23.25" style="54" customWidth="1"/>
    <col min="12809" max="12809" width="17.125" style="54" customWidth="1"/>
    <col min="12810" max="12810" width="8.125" style="54" customWidth="1"/>
    <col min="12811" max="12811" width="4" style="54" customWidth="1"/>
    <col min="12812" max="12812" width="0" style="54" hidden="1" customWidth="1"/>
    <col min="12813" max="12813" width="8.25" style="54" customWidth="1"/>
    <col min="12814" max="12814" width="0" style="54" hidden="1" customWidth="1"/>
    <col min="12815" max="12815" width="97.75" style="54" customWidth="1"/>
    <col min="12816" max="12816" width="14.125" style="54" customWidth="1"/>
    <col min="12817" max="12817" width="16" style="54" customWidth="1"/>
    <col min="12818" max="12820" width="10.125" style="54" customWidth="1"/>
    <col min="12821" max="12821" width="5.125" style="54" customWidth="1"/>
    <col min="12822" max="13056" width="9" style="54"/>
    <col min="13057" max="13057" width="4.125" style="54" customWidth="1"/>
    <col min="13058" max="13058" width="22.5" style="54" customWidth="1"/>
    <col min="13059" max="13059" width="26.625" style="54" customWidth="1"/>
    <col min="13060" max="13060" width="17.125" style="54" customWidth="1"/>
    <col min="13061" max="13061" width="8.125" style="54" customWidth="1"/>
    <col min="13062" max="13062" width="4" style="54" customWidth="1"/>
    <col min="13063" max="13063" width="0" style="54" hidden="1" customWidth="1"/>
    <col min="13064" max="13064" width="23.25" style="54" customWidth="1"/>
    <col min="13065" max="13065" width="17.125" style="54" customWidth="1"/>
    <col min="13066" max="13066" width="8.125" style="54" customWidth="1"/>
    <col min="13067" max="13067" width="4" style="54" customWidth="1"/>
    <col min="13068" max="13068" width="0" style="54" hidden="1" customWidth="1"/>
    <col min="13069" max="13069" width="8.25" style="54" customWidth="1"/>
    <col min="13070" max="13070" width="0" style="54" hidden="1" customWidth="1"/>
    <col min="13071" max="13071" width="97.75" style="54" customWidth="1"/>
    <col min="13072" max="13072" width="14.125" style="54" customWidth="1"/>
    <col min="13073" max="13073" width="16" style="54" customWidth="1"/>
    <col min="13074" max="13076" width="10.125" style="54" customWidth="1"/>
    <col min="13077" max="13077" width="5.125" style="54" customWidth="1"/>
    <col min="13078" max="13312" width="9" style="54"/>
    <col min="13313" max="13313" width="4.125" style="54" customWidth="1"/>
    <col min="13314" max="13314" width="22.5" style="54" customWidth="1"/>
    <col min="13315" max="13315" width="26.625" style="54" customWidth="1"/>
    <col min="13316" max="13316" width="17.125" style="54" customWidth="1"/>
    <col min="13317" max="13317" width="8.125" style="54" customWidth="1"/>
    <col min="13318" max="13318" width="4" style="54" customWidth="1"/>
    <col min="13319" max="13319" width="0" style="54" hidden="1" customWidth="1"/>
    <col min="13320" max="13320" width="23.25" style="54" customWidth="1"/>
    <col min="13321" max="13321" width="17.125" style="54" customWidth="1"/>
    <col min="13322" max="13322" width="8.125" style="54" customWidth="1"/>
    <col min="13323" max="13323" width="4" style="54" customWidth="1"/>
    <col min="13324" max="13324" width="0" style="54" hidden="1" customWidth="1"/>
    <col min="13325" max="13325" width="8.25" style="54" customWidth="1"/>
    <col min="13326" max="13326" width="0" style="54" hidden="1" customWidth="1"/>
    <col min="13327" max="13327" width="97.75" style="54" customWidth="1"/>
    <col min="13328" max="13328" width="14.125" style="54" customWidth="1"/>
    <col min="13329" max="13329" width="16" style="54" customWidth="1"/>
    <col min="13330" max="13332" width="10.125" style="54" customWidth="1"/>
    <col min="13333" max="13333" width="5.125" style="54" customWidth="1"/>
    <col min="13334" max="13568" width="9" style="54"/>
    <col min="13569" max="13569" width="4.125" style="54" customWidth="1"/>
    <col min="13570" max="13570" width="22.5" style="54" customWidth="1"/>
    <col min="13571" max="13571" width="26.625" style="54" customWidth="1"/>
    <col min="13572" max="13572" width="17.125" style="54" customWidth="1"/>
    <col min="13573" max="13573" width="8.125" style="54" customWidth="1"/>
    <col min="13574" max="13574" width="4" style="54" customWidth="1"/>
    <col min="13575" max="13575" width="0" style="54" hidden="1" customWidth="1"/>
    <col min="13576" max="13576" width="23.25" style="54" customWidth="1"/>
    <col min="13577" max="13577" width="17.125" style="54" customWidth="1"/>
    <col min="13578" max="13578" width="8.125" style="54" customWidth="1"/>
    <col min="13579" max="13579" width="4" style="54" customWidth="1"/>
    <col min="13580" max="13580" width="0" style="54" hidden="1" customWidth="1"/>
    <col min="13581" max="13581" width="8.25" style="54" customWidth="1"/>
    <col min="13582" max="13582" width="0" style="54" hidden="1" customWidth="1"/>
    <col min="13583" max="13583" width="97.75" style="54" customWidth="1"/>
    <col min="13584" max="13584" width="14.125" style="54" customWidth="1"/>
    <col min="13585" max="13585" width="16" style="54" customWidth="1"/>
    <col min="13586" max="13588" width="10.125" style="54" customWidth="1"/>
    <col min="13589" max="13589" width="5.125" style="54" customWidth="1"/>
    <col min="13590" max="13824" width="9" style="54"/>
    <col min="13825" max="13825" width="4.125" style="54" customWidth="1"/>
    <col min="13826" max="13826" width="22.5" style="54" customWidth="1"/>
    <col min="13827" max="13827" width="26.625" style="54" customWidth="1"/>
    <col min="13828" max="13828" width="17.125" style="54" customWidth="1"/>
    <col min="13829" max="13829" width="8.125" style="54" customWidth="1"/>
    <col min="13830" max="13830" width="4" style="54" customWidth="1"/>
    <col min="13831" max="13831" width="0" style="54" hidden="1" customWidth="1"/>
    <col min="13832" max="13832" width="23.25" style="54" customWidth="1"/>
    <col min="13833" max="13833" width="17.125" style="54" customWidth="1"/>
    <col min="13834" max="13834" width="8.125" style="54" customWidth="1"/>
    <col min="13835" max="13835" width="4" style="54" customWidth="1"/>
    <col min="13836" max="13836" width="0" style="54" hidden="1" customWidth="1"/>
    <col min="13837" max="13837" width="8.25" style="54" customWidth="1"/>
    <col min="13838" max="13838" width="0" style="54" hidden="1" customWidth="1"/>
    <col min="13839" max="13839" width="97.75" style="54" customWidth="1"/>
    <col min="13840" max="13840" width="14.125" style="54" customWidth="1"/>
    <col min="13841" max="13841" width="16" style="54" customWidth="1"/>
    <col min="13842" max="13844" width="10.125" style="54" customWidth="1"/>
    <col min="13845" max="13845" width="5.125" style="54" customWidth="1"/>
    <col min="13846" max="14080" width="9" style="54"/>
    <col min="14081" max="14081" width="4.125" style="54" customWidth="1"/>
    <col min="14082" max="14082" width="22.5" style="54" customWidth="1"/>
    <col min="14083" max="14083" width="26.625" style="54" customWidth="1"/>
    <col min="14084" max="14084" width="17.125" style="54" customWidth="1"/>
    <col min="14085" max="14085" width="8.125" style="54" customWidth="1"/>
    <col min="14086" max="14086" width="4" style="54" customWidth="1"/>
    <col min="14087" max="14087" width="0" style="54" hidden="1" customWidth="1"/>
    <col min="14088" max="14088" width="23.25" style="54" customWidth="1"/>
    <col min="14089" max="14089" width="17.125" style="54" customWidth="1"/>
    <col min="14090" max="14090" width="8.125" style="54" customWidth="1"/>
    <col min="14091" max="14091" width="4" style="54" customWidth="1"/>
    <col min="14092" max="14092" width="0" style="54" hidden="1" customWidth="1"/>
    <col min="14093" max="14093" width="8.25" style="54" customWidth="1"/>
    <col min="14094" max="14094" width="0" style="54" hidden="1" customWidth="1"/>
    <col min="14095" max="14095" width="97.75" style="54" customWidth="1"/>
    <col min="14096" max="14096" width="14.125" style="54" customWidth="1"/>
    <col min="14097" max="14097" width="16" style="54" customWidth="1"/>
    <col min="14098" max="14100" width="10.125" style="54" customWidth="1"/>
    <col min="14101" max="14101" width="5.125" style="54" customWidth="1"/>
    <col min="14102" max="14336" width="9" style="54"/>
    <col min="14337" max="14337" width="4.125" style="54" customWidth="1"/>
    <col min="14338" max="14338" width="22.5" style="54" customWidth="1"/>
    <col min="14339" max="14339" width="26.625" style="54" customWidth="1"/>
    <col min="14340" max="14340" width="17.125" style="54" customWidth="1"/>
    <col min="14341" max="14341" width="8.125" style="54" customWidth="1"/>
    <col min="14342" max="14342" width="4" style="54" customWidth="1"/>
    <col min="14343" max="14343" width="0" style="54" hidden="1" customWidth="1"/>
    <col min="14344" max="14344" width="23.25" style="54" customWidth="1"/>
    <col min="14345" max="14345" width="17.125" style="54" customWidth="1"/>
    <col min="14346" max="14346" width="8.125" style="54" customWidth="1"/>
    <col min="14347" max="14347" width="4" style="54" customWidth="1"/>
    <col min="14348" max="14348" width="0" style="54" hidden="1" customWidth="1"/>
    <col min="14349" max="14349" width="8.25" style="54" customWidth="1"/>
    <col min="14350" max="14350" width="0" style="54" hidden="1" customWidth="1"/>
    <col min="14351" max="14351" width="97.75" style="54" customWidth="1"/>
    <col min="14352" max="14352" width="14.125" style="54" customWidth="1"/>
    <col min="14353" max="14353" width="16" style="54" customWidth="1"/>
    <col min="14354" max="14356" width="10.125" style="54" customWidth="1"/>
    <col min="14357" max="14357" width="5.125" style="54" customWidth="1"/>
    <col min="14358" max="14592" width="9" style="54"/>
    <col min="14593" max="14593" width="4.125" style="54" customWidth="1"/>
    <col min="14594" max="14594" width="22.5" style="54" customWidth="1"/>
    <col min="14595" max="14595" width="26.625" style="54" customWidth="1"/>
    <col min="14596" max="14596" width="17.125" style="54" customWidth="1"/>
    <col min="14597" max="14597" width="8.125" style="54" customWidth="1"/>
    <col min="14598" max="14598" width="4" style="54" customWidth="1"/>
    <col min="14599" max="14599" width="0" style="54" hidden="1" customWidth="1"/>
    <col min="14600" max="14600" width="23.25" style="54" customWidth="1"/>
    <col min="14601" max="14601" width="17.125" style="54" customWidth="1"/>
    <col min="14602" max="14602" width="8.125" style="54" customWidth="1"/>
    <col min="14603" max="14603" width="4" style="54" customWidth="1"/>
    <col min="14604" max="14604" width="0" style="54" hidden="1" customWidth="1"/>
    <col min="14605" max="14605" width="8.25" style="54" customWidth="1"/>
    <col min="14606" max="14606" width="0" style="54" hidden="1" customWidth="1"/>
    <col min="14607" max="14607" width="97.75" style="54" customWidth="1"/>
    <col min="14608" max="14608" width="14.125" style="54" customWidth="1"/>
    <col min="14609" max="14609" width="16" style="54" customWidth="1"/>
    <col min="14610" max="14612" width="10.125" style="54" customWidth="1"/>
    <col min="14613" max="14613" width="5.125" style="54" customWidth="1"/>
    <col min="14614" max="14848" width="9" style="54"/>
    <col min="14849" max="14849" width="4.125" style="54" customWidth="1"/>
    <col min="14850" max="14850" width="22.5" style="54" customWidth="1"/>
    <col min="14851" max="14851" width="26.625" style="54" customWidth="1"/>
    <col min="14852" max="14852" width="17.125" style="54" customWidth="1"/>
    <col min="14853" max="14853" width="8.125" style="54" customWidth="1"/>
    <col min="14854" max="14854" width="4" style="54" customWidth="1"/>
    <col min="14855" max="14855" width="0" style="54" hidden="1" customWidth="1"/>
    <col min="14856" max="14856" width="23.25" style="54" customWidth="1"/>
    <col min="14857" max="14857" width="17.125" style="54" customWidth="1"/>
    <col min="14858" max="14858" width="8.125" style="54" customWidth="1"/>
    <col min="14859" max="14859" width="4" style="54" customWidth="1"/>
    <col min="14860" max="14860" width="0" style="54" hidden="1" customWidth="1"/>
    <col min="14861" max="14861" width="8.25" style="54" customWidth="1"/>
    <col min="14862" max="14862" width="0" style="54" hidden="1" customWidth="1"/>
    <col min="14863" max="14863" width="97.75" style="54" customWidth="1"/>
    <col min="14864" max="14864" width="14.125" style="54" customWidth="1"/>
    <col min="14865" max="14865" width="16" style="54" customWidth="1"/>
    <col min="14866" max="14868" width="10.125" style="54" customWidth="1"/>
    <col min="14869" max="14869" width="5.125" style="54" customWidth="1"/>
    <col min="14870" max="15104" width="9" style="54"/>
    <col min="15105" max="15105" width="4.125" style="54" customWidth="1"/>
    <col min="15106" max="15106" width="22.5" style="54" customWidth="1"/>
    <col min="15107" max="15107" width="26.625" style="54" customWidth="1"/>
    <col min="15108" max="15108" width="17.125" style="54" customWidth="1"/>
    <col min="15109" max="15109" width="8.125" style="54" customWidth="1"/>
    <col min="15110" max="15110" width="4" style="54" customWidth="1"/>
    <col min="15111" max="15111" width="0" style="54" hidden="1" customWidth="1"/>
    <col min="15112" max="15112" width="23.25" style="54" customWidth="1"/>
    <col min="15113" max="15113" width="17.125" style="54" customWidth="1"/>
    <col min="15114" max="15114" width="8.125" style="54" customWidth="1"/>
    <col min="15115" max="15115" width="4" style="54" customWidth="1"/>
    <col min="15116" max="15116" width="0" style="54" hidden="1" customWidth="1"/>
    <col min="15117" max="15117" width="8.25" style="54" customWidth="1"/>
    <col min="15118" max="15118" width="0" style="54" hidden="1" customWidth="1"/>
    <col min="15119" max="15119" width="97.75" style="54" customWidth="1"/>
    <col min="15120" max="15120" width="14.125" style="54" customWidth="1"/>
    <col min="15121" max="15121" width="16" style="54" customWidth="1"/>
    <col min="15122" max="15124" width="10.125" style="54" customWidth="1"/>
    <col min="15125" max="15125" width="5.125" style="54" customWidth="1"/>
    <col min="15126" max="15360" width="9" style="54"/>
    <col min="15361" max="15361" width="4.125" style="54" customWidth="1"/>
    <col min="15362" max="15362" width="22.5" style="54" customWidth="1"/>
    <col min="15363" max="15363" width="26.625" style="54" customWidth="1"/>
    <col min="15364" max="15364" width="17.125" style="54" customWidth="1"/>
    <col min="15365" max="15365" width="8.125" style="54" customWidth="1"/>
    <col min="15366" max="15366" width="4" style="54" customWidth="1"/>
    <col min="15367" max="15367" width="0" style="54" hidden="1" customWidth="1"/>
    <col min="15368" max="15368" width="23.25" style="54" customWidth="1"/>
    <col min="15369" max="15369" width="17.125" style="54" customWidth="1"/>
    <col min="15370" max="15370" width="8.125" style="54" customWidth="1"/>
    <col min="15371" max="15371" width="4" style="54" customWidth="1"/>
    <col min="15372" max="15372" width="0" style="54" hidden="1" customWidth="1"/>
    <col min="15373" max="15373" width="8.25" style="54" customWidth="1"/>
    <col min="15374" max="15374" width="0" style="54" hidden="1" customWidth="1"/>
    <col min="15375" max="15375" width="97.75" style="54" customWidth="1"/>
    <col min="15376" max="15376" width="14.125" style="54" customWidth="1"/>
    <col min="15377" max="15377" width="16" style="54" customWidth="1"/>
    <col min="15378" max="15380" width="10.125" style="54" customWidth="1"/>
    <col min="15381" max="15381" width="5.125" style="54" customWidth="1"/>
    <col min="15382" max="15616" width="9" style="54"/>
    <col min="15617" max="15617" width="4.125" style="54" customWidth="1"/>
    <col min="15618" max="15618" width="22.5" style="54" customWidth="1"/>
    <col min="15619" max="15619" width="26.625" style="54" customWidth="1"/>
    <col min="15620" max="15620" width="17.125" style="54" customWidth="1"/>
    <col min="15621" max="15621" width="8.125" style="54" customWidth="1"/>
    <col min="15622" max="15622" width="4" style="54" customWidth="1"/>
    <col min="15623" max="15623" width="0" style="54" hidden="1" customWidth="1"/>
    <col min="15624" max="15624" width="23.25" style="54" customWidth="1"/>
    <col min="15625" max="15625" width="17.125" style="54" customWidth="1"/>
    <col min="15626" max="15626" width="8.125" style="54" customWidth="1"/>
    <col min="15627" max="15627" width="4" style="54" customWidth="1"/>
    <col min="15628" max="15628" width="0" style="54" hidden="1" customWidth="1"/>
    <col min="15629" max="15629" width="8.25" style="54" customWidth="1"/>
    <col min="15630" max="15630" width="0" style="54" hidden="1" customWidth="1"/>
    <col min="15631" max="15631" width="97.75" style="54" customWidth="1"/>
    <col min="15632" max="15632" width="14.125" style="54" customWidth="1"/>
    <col min="15633" max="15633" width="16" style="54" customWidth="1"/>
    <col min="15634" max="15636" width="10.125" style="54" customWidth="1"/>
    <col min="15637" max="15637" width="5.125" style="54" customWidth="1"/>
    <col min="15638" max="15872" width="9" style="54"/>
    <col min="15873" max="15873" width="4.125" style="54" customWidth="1"/>
    <col min="15874" max="15874" width="22.5" style="54" customWidth="1"/>
    <col min="15875" max="15875" width="26.625" style="54" customWidth="1"/>
    <col min="15876" max="15876" width="17.125" style="54" customWidth="1"/>
    <col min="15877" max="15877" width="8.125" style="54" customWidth="1"/>
    <col min="15878" max="15878" width="4" style="54" customWidth="1"/>
    <col min="15879" max="15879" width="0" style="54" hidden="1" customWidth="1"/>
    <col min="15880" max="15880" width="23.25" style="54" customWidth="1"/>
    <col min="15881" max="15881" width="17.125" style="54" customWidth="1"/>
    <col min="15882" max="15882" width="8.125" style="54" customWidth="1"/>
    <col min="15883" max="15883" width="4" style="54" customWidth="1"/>
    <col min="15884" max="15884" width="0" style="54" hidden="1" customWidth="1"/>
    <col min="15885" max="15885" width="8.25" style="54" customWidth="1"/>
    <col min="15886" max="15886" width="0" style="54" hidden="1" customWidth="1"/>
    <col min="15887" max="15887" width="97.75" style="54" customWidth="1"/>
    <col min="15888" max="15888" width="14.125" style="54" customWidth="1"/>
    <col min="15889" max="15889" width="16" style="54" customWidth="1"/>
    <col min="15890" max="15892" width="10.125" style="54" customWidth="1"/>
    <col min="15893" max="15893" width="5.125" style="54" customWidth="1"/>
    <col min="15894" max="16128" width="9" style="54"/>
    <col min="16129" max="16129" width="4.125" style="54" customWidth="1"/>
    <col min="16130" max="16130" width="22.5" style="54" customWidth="1"/>
    <col min="16131" max="16131" width="26.625" style="54" customWidth="1"/>
    <col min="16132" max="16132" width="17.125" style="54" customWidth="1"/>
    <col min="16133" max="16133" width="8.125" style="54" customWidth="1"/>
    <col min="16134" max="16134" width="4" style="54" customWidth="1"/>
    <col min="16135" max="16135" width="0" style="54" hidden="1" customWidth="1"/>
    <col min="16136" max="16136" width="23.25" style="54" customWidth="1"/>
    <col min="16137" max="16137" width="17.125" style="54" customWidth="1"/>
    <col min="16138" max="16138" width="8.125" style="54" customWidth="1"/>
    <col min="16139" max="16139" width="4" style="54" customWidth="1"/>
    <col min="16140" max="16140" width="0" style="54" hidden="1" customWidth="1"/>
    <col min="16141" max="16141" width="8.25" style="54" customWidth="1"/>
    <col min="16142" max="16142" width="0" style="54" hidden="1" customWidth="1"/>
    <col min="16143" max="16143" width="97.75" style="54" customWidth="1"/>
    <col min="16144" max="16144" width="14.125" style="54" customWidth="1"/>
    <col min="16145" max="16145" width="16" style="54" customWidth="1"/>
    <col min="16146" max="16148" width="10.125" style="54" customWidth="1"/>
    <col min="16149" max="16149" width="5.125" style="54" customWidth="1"/>
    <col min="16150" max="16384" width="9" style="54"/>
  </cols>
  <sheetData>
    <row r="1" spans="1:21" ht="36.75" customHeight="1" x14ac:dyDescent="0.4">
      <c r="A1" s="52" t="s">
        <v>0</v>
      </c>
      <c r="B1" s="52"/>
      <c r="C1" s="53"/>
      <c r="D1" s="54"/>
      <c r="E1" s="53"/>
      <c r="F1" s="53"/>
      <c r="G1" s="53"/>
      <c r="H1" s="213"/>
      <c r="I1" s="213"/>
      <c r="J1" s="214"/>
      <c r="K1" s="214"/>
      <c r="L1" s="214"/>
      <c r="M1" s="214"/>
      <c r="N1" s="214"/>
      <c r="O1" s="214"/>
      <c r="P1" s="53"/>
      <c r="Q1" s="53"/>
      <c r="R1" s="54"/>
      <c r="S1" s="54"/>
      <c r="T1" s="54"/>
      <c r="U1" s="54"/>
    </row>
    <row r="2" spans="1:21" ht="36.75" customHeight="1" x14ac:dyDescent="0.4">
      <c r="A2" s="213" t="s">
        <v>161</v>
      </c>
      <c r="B2" s="213"/>
      <c r="C2" s="214"/>
      <c r="D2" s="214"/>
      <c r="E2" s="214"/>
      <c r="F2" s="214"/>
      <c r="G2" s="214"/>
      <c r="H2" s="214"/>
      <c r="I2" s="214"/>
      <c r="J2" s="214"/>
      <c r="K2" s="214"/>
      <c r="L2" s="214"/>
      <c r="M2" s="214"/>
      <c r="N2" s="214"/>
      <c r="O2" s="214"/>
      <c r="P2" s="214"/>
      <c r="Q2" s="214"/>
      <c r="R2" s="214"/>
      <c r="S2" s="214"/>
      <c r="T2" s="214"/>
      <c r="U2" s="54"/>
    </row>
    <row r="3" spans="1:21" ht="18.75" customHeight="1" x14ac:dyDescent="0.4">
      <c r="A3" s="55"/>
      <c r="B3" s="55"/>
      <c r="C3" s="53"/>
      <c r="D3" s="54"/>
      <c r="E3" s="56"/>
      <c r="F3" s="53"/>
      <c r="G3" s="53"/>
      <c r="H3" s="53"/>
      <c r="I3" s="54"/>
      <c r="J3" s="53"/>
      <c r="K3" s="56"/>
      <c r="L3" s="56"/>
      <c r="M3" s="56"/>
      <c r="N3" s="56"/>
      <c r="O3" s="53"/>
      <c r="P3" s="57"/>
      <c r="Q3" s="215" t="s">
        <v>162</v>
      </c>
      <c r="R3" s="216"/>
      <c r="S3" s="216"/>
      <c r="T3" s="217"/>
      <c r="U3" s="54"/>
    </row>
    <row r="4" spans="1:21" ht="15.75" customHeight="1" x14ac:dyDescent="0.4">
      <c r="A4" s="55"/>
      <c r="B4" s="55"/>
      <c r="C4" s="53"/>
      <c r="D4" s="54"/>
      <c r="E4" s="56"/>
      <c r="F4" s="53"/>
      <c r="G4" s="53"/>
      <c r="H4" s="53"/>
      <c r="I4" s="54"/>
      <c r="J4" s="53"/>
      <c r="K4" s="56"/>
      <c r="L4" s="56"/>
      <c r="M4" s="56"/>
      <c r="N4" s="58"/>
      <c r="O4" s="53"/>
      <c r="P4" s="59"/>
      <c r="Q4" s="60"/>
      <c r="R4" s="61" t="s">
        <v>163</v>
      </c>
      <c r="S4" s="61" t="s">
        <v>6</v>
      </c>
      <c r="T4" s="61" t="s">
        <v>164</v>
      </c>
      <c r="U4" s="54"/>
    </row>
    <row r="5" spans="1:21" ht="22.5" customHeight="1" x14ac:dyDescent="0.4">
      <c r="A5" s="55"/>
      <c r="B5" s="55"/>
      <c r="C5" s="53"/>
      <c r="D5" s="54"/>
      <c r="E5" s="56"/>
      <c r="F5" s="53"/>
      <c r="G5" s="53"/>
      <c r="H5" s="53"/>
      <c r="I5" s="54"/>
      <c r="J5" s="53"/>
      <c r="K5" s="56"/>
      <c r="L5" s="56"/>
      <c r="M5" s="56"/>
      <c r="N5" s="58"/>
      <c r="O5" s="53"/>
      <c r="P5" s="62"/>
      <c r="Q5" s="63" t="s">
        <v>165</v>
      </c>
      <c r="R5" s="61"/>
      <c r="S5" s="61"/>
      <c r="T5" s="61"/>
      <c r="U5" s="54"/>
    </row>
    <row r="6" spans="1:21" ht="22.5" customHeight="1" x14ac:dyDescent="0.15">
      <c r="A6" s="55"/>
      <c r="B6" s="55"/>
      <c r="C6" s="53"/>
      <c r="D6" s="64"/>
      <c r="E6" s="56"/>
      <c r="F6" s="53"/>
      <c r="G6" s="53"/>
      <c r="H6" s="53"/>
      <c r="I6" s="64"/>
      <c r="J6" s="53"/>
      <c r="K6" s="56"/>
      <c r="L6" s="56"/>
      <c r="M6" s="56"/>
      <c r="N6" s="58"/>
      <c r="O6" s="53"/>
      <c r="P6" s="62"/>
      <c r="Q6" s="63" t="s">
        <v>166</v>
      </c>
      <c r="R6" s="61"/>
      <c r="S6" s="61"/>
      <c r="T6" s="61"/>
      <c r="U6" s="54"/>
    </row>
    <row r="7" spans="1:21" ht="22.5" customHeight="1" x14ac:dyDescent="0.15">
      <c r="A7" s="55"/>
      <c r="B7" s="55"/>
      <c r="C7" s="53"/>
      <c r="D7" s="65"/>
      <c r="E7" s="56"/>
      <c r="F7" s="53"/>
      <c r="G7" s="53"/>
      <c r="I7" s="65"/>
      <c r="J7" s="53"/>
      <c r="K7" s="56"/>
      <c r="L7" s="56"/>
      <c r="M7" s="56"/>
      <c r="N7" s="67"/>
      <c r="O7" s="53"/>
      <c r="P7" s="62"/>
      <c r="Q7" s="63" t="s">
        <v>167</v>
      </c>
      <c r="R7" s="61"/>
      <c r="S7" s="61"/>
      <c r="T7" s="61"/>
      <c r="U7" s="68"/>
    </row>
    <row r="8" spans="1:21" ht="27.75" customHeight="1" thickBot="1" x14ac:dyDescent="0.3">
      <c r="A8" s="218" t="s">
        <v>387</v>
      </c>
      <c r="B8" s="219"/>
      <c r="C8" s="219"/>
      <c r="D8" s="219"/>
      <c r="E8" s="219"/>
      <c r="F8" s="219"/>
      <c r="G8" s="53"/>
      <c r="H8" s="53"/>
      <c r="I8" s="69"/>
      <c r="J8" s="53"/>
      <c r="K8" s="56"/>
      <c r="L8" s="56"/>
      <c r="M8" s="56"/>
      <c r="N8" s="67"/>
      <c r="O8" s="53"/>
      <c r="P8" s="70"/>
      <c r="Q8" s="69"/>
      <c r="R8" s="70"/>
      <c r="S8" s="70"/>
      <c r="T8" s="71"/>
      <c r="U8" s="68"/>
    </row>
    <row r="9" spans="1:21" customFormat="1" ht="42" customHeight="1" thickBot="1" x14ac:dyDescent="0.45">
      <c r="A9" s="72"/>
      <c r="B9" s="73" t="s">
        <v>169</v>
      </c>
      <c r="C9" s="74" t="s">
        <v>170</v>
      </c>
      <c r="D9" s="75" t="s">
        <v>171</v>
      </c>
      <c r="E9" s="76" t="s">
        <v>172</v>
      </c>
      <c r="F9" s="76" t="s">
        <v>173</v>
      </c>
      <c r="G9" s="74" t="s">
        <v>174</v>
      </c>
      <c r="H9" s="73" t="s">
        <v>170</v>
      </c>
      <c r="I9" s="75" t="s">
        <v>171</v>
      </c>
      <c r="J9" s="76" t="s">
        <v>175</v>
      </c>
      <c r="K9" s="76" t="s">
        <v>173</v>
      </c>
      <c r="L9" s="76" t="s">
        <v>174</v>
      </c>
      <c r="M9" s="76" t="s">
        <v>176</v>
      </c>
      <c r="N9" s="77" t="s">
        <v>177</v>
      </c>
      <c r="O9" s="78" t="s">
        <v>178</v>
      </c>
      <c r="P9" s="76" t="s">
        <v>179</v>
      </c>
      <c r="Q9" s="79" t="s">
        <v>171</v>
      </c>
      <c r="R9" s="76" t="s">
        <v>180</v>
      </c>
      <c r="S9" s="74" t="s">
        <v>181</v>
      </c>
      <c r="T9" s="77" t="s">
        <v>182</v>
      </c>
      <c r="U9" s="80"/>
    </row>
    <row r="10" spans="1:21" ht="18.75" customHeight="1" x14ac:dyDescent="0.4">
      <c r="A10" s="220" t="s">
        <v>183</v>
      </c>
      <c r="B10" s="81" t="s">
        <v>51</v>
      </c>
      <c r="C10" s="82" t="s">
        <v>260</v>
      </c>
      <c r="D10" s="83"/>
      <c r="E10" s="134">
        <v>0.1</v>
      </c>
      <c r="F10" s="85" t="s">
        <v>186</v>
      </c>
      <c r="G10" s="86" t="s">
        <v>219</v>
      </c>
      <c r="H10" s="87" t="s">
        <v>260</v>
      </c>
      <c r="I10" s="83"/>
      <c r="J10" s="85">
        <f>ROUNDUP(E10*0.75,2)</f>
        <v>0.08</v>
      </c>
      <c r="K10" s="85" t="s">
        <v>186</v>
      </c>
      <c r="L10" s="85" t="s">
        <v>219</v>
      </c>
      <c r="M10" s="85">
        <f>ROUNDUP((R5*E10)+(R6*J10)+(R7*(E10*2)),2)</f>
        <v>0</v>
      </c>
      <c r="N10" s="88">
        <f>M10</f>
        <v>0</v>
      </c>
      <c r="O10" s="81" t="s">
        <v>261</v>
      </c>
      <c r="P10" s="89" t="s">
        <v>22</v>
      </c>
      <c r="Q10" s="83"/>
      <c r="R10" s="90">
        <v>110</v>
      </c>
      <c r="S10" s="91">
        <f>ROUNDUP(R10*0.75,2)</f>
        <v>82.5</v>
      </c>
      <c r="T10" s="92">
        <f>ROUNDUP((R5*R10)+(R6*S10)+(R7*(R10*2)),2)</f>
        <v>0</v>
      </c>
    </row>
    <row r="11" spans="1:21" ht="18.75" customHeight="1" x14ac:dyDescent="0.4">
      <c r="A11" s="221"/>
      <c r="B11" s="105"/>
      <c r="C11" s="106" t="s">
        <v>262</v>
      </c>
      <c r="D11" s="107"/>
      <c r="E11" s="108">
        <v>10</v>
      </c>
      <c r="F11" s="109" t="s">
        <v>189</v>
      </c>
      <c r="G11" s="110"/>
      <c r="H11" s="111" t="s">
        <v>262</v>
      </c>
      <c r="I11" s="107"/>
      <c r="J11" s="109">
        <f>ROUNDUP(E11*0.75,2)</f>
        <v>7.5</v>
      </c>
      <c r="K11" s="109" t="s">
        <v>189</v>
      </c>
      <c r="L11" s="109"/>
      <c r="M11" s="109">
        <f>ROUNDUP((R5*E11)+(R6*J11)+(R7*(E11*2)),2)</f>
        <v>0</v>
      </c>
      <c r="N11" s="112">
        <f>M11</f>
        <v>0</v>
      </c>
      <c r="O11" s="105" t="s">
        <v>263</v>
      </c>
      <c r="P11" s="113" t="s">
        <v>192</v>
      </c>
      <c r="Q11" s="107"/>
      <c r="R11" s="114">
        <v>1</v>
      </c>
      <c r="S11" s="108">
        <f>ROUNDUP(R11*0.75,2)</f>
        <v>0.75</v>
      </c>
      <c r="T11" s="115">
        <f>ROUNDUP((R5*R11)+(R6*S11)+(R7*(R11*2)),2)</f>
        <v>0</v>
      </c>
    </row>
    <row r="12" spans="1:21" ht="18.75" customHeight="1" x14ac:dyDescent="0.4">
      <c r="A12" s="221"/>
      <c r="B12" s="105"/>
      <c r="C12" s="106"/>
      <c r="D12" s="107"/>
      <c r="E12" s="108"/>
      <c r="F12" s="109"/>
      <c r="G12" s="110"/>
      <c r="H12" s="111"/>
      <c r="I12" s="107"/>
      <c r="J12" s="109"/>
      <c r="K12" s="109"/>
      <c r="L12" s="109"/>
      <c r="M12" s="109"/>
      <c r="N12" s="112"/>
      <c r="O12" s="105" t="s">
        <v>248</v>
      </c>
      <c r="P12" s="113" t="s">
        <v>233</v>
      </c>
      <c r="Q12" s="107"/>
      <c r="R12" s="114">
        <v>20</v>
      </c>
      <c r="S12" s="108">
        <f>ROUNDUP(R12*0.75,2)</f>
        <v>15</v>
      </c>
      <c r="T12" s="115">
        <f>ROUNDUP((R5*R12)+(R6*S12)+(R7*(R12*2)),2)</f>
        <v>0</v>
      </c>
    </row>
    <row r="13" spans="1:21" ht="18.75" customHeight="1" x14ac:dyDescent="0.4">
      <c r="A13" s="221"/>
      <c r="B13" s="105"/>
      <c r="C13" s="106"/>
      <c r="D13" s="107"/>
      <c r="E13" s="108"/>
      <c r="F13" s="109"/>
      <c r="G13" s="110"/>
      <c r="H13" s="111"/>
      <c r="I13" s="107"/>
      <c r="J13" s="109"/>
      <c r="K13" s="109"/>
      <c r="L13" s="109"/>
      <c r="M13" s="109"/>
      <c r="N13" s="112"/>
      <c r="O13" s="105"/>
      <c r="P13" s="113" t="s">
        <v>209</v>
      </c>
      <c r="Q13" s="107"/>
      <c r="R13" s="114">
        <v>1</v>
      </c>
      <c r="S13" s="108">
        <f>ROUNDUP(R13*0.75,2)</f>
        <v>0.75</v>
      </c>
      <c r="T13" s="115">
        <f>ROUNDUP((R5*R13)+(R6*S13)+(R7*(R13*2)),2)</f>
        <v>0</v>
      </c>
    </row>
    <row r="14" spans="1:21" ht="18.75" customHeight="1" x14ac:dyDescent="0.4">
      <c r="A14" s="221"/>
      <c r="B14" s="105"/>
      <c r="C14" s="106"/>
      <c r="D14" s="107"/>
      <c r="E14" s="108"/>
      <c r="F14" s="109"/>
      <c r="G14" s="110"/>
      <c r="H14" s="111"/>
      <c r="I14" s="107"/>
      <c r="J14" s="109"/>
      <c r="K14" s="109"/>
      <c r="L14" s="109"/>
      <c r="M14" s="109"/>
      <c r="N14" s="112"/>
      <c r="O14" s="105"/>
      <c r="P14" s="113" t="s">
        <v>213</v>
      </c>
      <c r="Q14" s="107" t="s">
        <v>40</v>
      </c>
      <c r="R14" s="114">
        <v>1</v>
      </c>
      <c r="S14" s="108">
        <f>ROUNDUP(R14*0.75,2)</f>
        <v>0.75</v>
      </c>
      <c r="T14" s="115">
        <f>ROUNDUP((R5*R14)+(R6*S14)+(R7*(R14*2)),2)</f>
        <v>0</v>
      </c>
    </row>
    <row r="15" spans="1:21" ht="18.75" customHeight="1" x14ac:dyDescent="0.4">
      <c r="A15" s="221"/>
      <c r="B15" s="94"/>
      <c r="C15" s="95"/>
      <c r="D15" s="96"/>
      <c r="E15" s="97"/>
      <c r="F15" s="98"/>
      <c r="G15" s="99"/>
      <c r="H15" s="100"/>
      <c r="I15" s="96"/>
      <c r="J15" s="98"/>
      <c r="K15" s="98"/>
      <c r="L15" s="98"/>
      <c r="M15" s="98"/>
      <c r="N15" s="101"/>
      <c r="O15" s="94"/>
      <c r="P15" s="102"/>
      <c r="Q15" s="96"/>
      <c r="R15" s="103"/>
      <c r="S15" s="97"/>
      <c r="T15" s="104"/>
    </row>
    <row r="16" spans="1:21" ht="18.75" customHeight="1" x14ac:dyDescent="0.4">
      <c r="A16" s="221"/>
      <c r="B16" s="105" t="s">
        <v>57</v>
      </c>
      <c r="C16" s="106" t="s">
        <v>264</v>
      </c>
      <c r="D16" s="107"/>
      <c r="E16" s="108">
        <v>1</v>
      </c>
      <c r="F16" s="109" t="s">
        <v>218</v>
      </c>
      <c r="G16" s="110" t="s">
        <v>219</v>
      </c>
      <c r="H16" s="111" t="s">
        <v>264</v>
      </c>
      <c r="I16" s="107"/>
      <c r="J16" s="109">
        <f>ROUNDUP(E16*0.75,2)</f>
        <v>0.75</v>
      </c>
      <c r="K16" s="109" t="s">
        <v>218</v>
      </c>
      <c r="L16" s="109" t="s">
        <v>219</v>
      </c>
      <c r="M16" s="109">
        <f>ROUNDUP((R5*E16)+(R6*J16)+(R7*(E16*2)),2)</f>
        <v>0</v>
      </c>
      <c r="N16" s="112">
        <f>M16</f>
        <v>0</v>
      </c>
      <c r="O16" s="105" t="s">
        <v>265</v>
      </c>
      <c r="P16" s="113" t="s">
        <v>225</v>
      </c>
      <c r="Q16" s="107"/>
      <c r="R16" s="114">
        <v>0.5</v>
      </c>
      <c r="S16" s="108">
        <f t="shared" ref="S16:S21" si="0">ROUNDUP(R16*0.75,2)</f>
        <v>0.38</v>
      </c>
      <c r="T16" s="115">
        <f>ROUNDUP((R5*R16)+(R6*S16)+(R7*(R16*2)),2)</f>
        <v>0</v>
      </c>
    </row>
    <row r="17" spans="1:20" ht="18.75" customHeight="1" x14ac:dyDescent="0.4">
      <c r="A17" s="221"/>
      <c r="B17" s="105"/>
      <c r="C17" s="106" t="s">
        <v>266</v>
      </c>
      <c r="D17" s="107"/>
      <c r="E17" s="108">
        <v>2</v>
      </c>
      <c r="F17" s="109" t="s">
        <v>189</v>
      </c>
      <c r="G17" s="110"/>
      <c r="H17" s="111" t="s">
        <v>266</v>
      </c>
      <c r="I17" s="107"/>
      <c r="J17" s="109">
        <f>ROUNDUP(E17*0.75,2)</f>
        <v>1.5</v>
      </c>
      <c r="K17" s="109" t="s">
        <v>189</v>
      </c>
      <c r="L17" s="109"/>
      <c r="M17" s="109">
        <f>ROUNDUP((R5*E17)+(R6*J17)+(R7*(E17*2)),2)</f>
        <v>0</v>
      </c>
      <c r="N17" s="112">
        <f>M17</f>
        <v>0</v>
      </c>
      <c r="O17" s="133" t="s">
        <v>267</v>
      </c>
      <c r="P17" s="113" t="s">
        <v>233</v>
      </c>
      <c r="Q17" s="107"/>
      <c r="R17" s="114">
        <v>40</v>
      </c>
      <c r="S17" s="108">
        <f t="shared" si="0"/>
        <v>30</v>
      </c>
      <c r="T17" s="115">
        <f>ROUNDUP((R5*R17)+(R6*S17)+(R7*(R17*2)),2)</f>
        <v>0</v>
      </c>
    </row>
    <row r="18" spans="1:20" ht="18.75" customHeight="1" x14ac:dyDescent="0.4">
      <c r="A18" s="221"/>
      <c r="B18" s="105"/>
      <c r="C18" s="106" t="s">
        <v>268</v>
      </c>
      <c r="D18" s="107"/>
      <c r="E18" s="108">
        <v>10</v>
      </c>
      <c r="F18" s="109" t="s">
        <v>189</v>
      </c>
      <c r="G18" s="110"/>
      <c r="H18" s="111" t="s">
        <v>268</v>
      </c>
      <c r="I18" s="107"/>
      <c r="J18" s="109">
        <f>ROUNDUP(E18*0.75,2)</f>
        <v>7.5</v>
      </c>
      <c r="K18" s="109" t="s">
        <v>189</v>
      </c>
      <c r="L18" s="109"/>
      <c r="M18" s="109">
        <f>ROUNDUP((R5*E18)+(R6*J18)+(R7*(E18*2)),2)</f>
        <v>0</v>
      </c>
      <c r="N18" s="112">
        <f>ROUND(M18+(M18*10/100),2)</f>
        <v>0</v>
      </c>
      <c r="O18" s="128" t="s">
        <v>269</v>
      </c>
      <c r="P18" s="113" t="s">
        <v>209</v>
      </c>
      <c r="Q18" s="107"/>
      <c r="R18" s="114">
        <v>1</v>
      </c>
      <c r="S18" s="108">
        <f t="shared" si="0"/>
        <v>0.75</v>
      </c>
      <c r="T18" s="115">
        <f>ROUNDUP((R5*R18)+(R6*S18)+(R7*(R18*2)),2)</f>
        <v>0</v>
      </c>
    </row>
    <row r="19" spans="1:20" ht="18.75" customHeight="1" x14ac:dyDescent="0.4">
      <c r="A19" s="221"/>
      <c r="B19" s="105"/>
      <c r="C19" s="106"/>
      <c r="D19" s="107"/>
      <c r="E19" s="108"/>
      <c r="F19" s="109"/>
      <c r="G19" s="110"/>
      <c r="H19" s="111"/>
      <c r="I19" s="107"/>
      <c r="J19" s="109"/>
      <c r="K19" s="109"/>
      <c r="L19" s="109"/>
      <c r="M19" s="109"/>
      <c r="N19" s="112"/>
      <c r="O19" s="105" t="s">
        <v>202</v>
      </c>
      <c r="P19" s="113" t="s">
        <v>213</v>
      </c>
      <c r="Q19" s="107" t="s">
        <v>40</v>
      </c>
      <c r="R19" s="114">
        <v>1</v>
      </c>
      <c r="S19" s="108">
        <f t="shared" si="0"/>
        <v>0.75</v>
      </c>
      <c r="T19" s="115">
        <f>ROUNDUP((R5*R19)+(R6*S19)+(R7*(R19*2)),2)</f>
        <v>0</v>
      </c>
    </row>
    <row r="20" spans="1:20" ht="18.75" customHeight="1" x14ac:dyDescent="0.4">
      <c r="A20" s="221"/>
      <c r="B20" s="105"/>
      <c r="C20" s="106"/>
      <c r="D20" s="107"/>
      <c r="E20" s="108"/>
      <c r="F20" s="109"/>
      <c r="G20" s="110"/>
      <c r="H20" s="111"/>
      <c r="I20" s="107"/>
      <c r="J20" s="109"/>
      <c r="K20" s="109"/>
      <c r="L20" s="109"/>
      <c r="M20" s="109"/>
      <c r="N20" s="112"/>
      <c r="O20" s="105"/>
      <c r="P20" s="113" t="s">
        <v>225</v>
      </c>
      <c r="Q20" s="107"/>
      <c r="R20" s="114">
        <v>2</v>
      </c>
      <c r="S20" s="108">
        <f t="shared" si="0"/>
        <v>1.5</v>
      </c>
      <c r="T20" s="115">
        <f>ROUNDUP((R5*R20)+(R6*S20)+(R7*(R20*2)),2)</f>
        <v>0</v>
      </c>
    </row>
    <row r="21" spans="1:20" ht="18.75" customHeight="1" x14ac:dyDescent="0.4">
      <c r="A21" s="221"/>
      <c r="B21" s="105"/>
      <c r="C21" s="106"/>
      <c r="D21" s="107"/>
      <c r="E21" s="108"/>
      <c r="F21" s="109"/>
      <c r="G21" s="110"/>
      <c r="H21" s="111"/>
      <c r="I21" s="107"/>
      <c r="J21" s="109"/>
      <c r="K21" s="109"/>
      <c r="L21" s="109"/>
      <c r="M21" s="109"/>
      <c r="N21" s="112"/>
      <c r="O21" s="105"/>
      <c r="P21" s="113" t="s">
        <v>221</v>
      </c>
      <c r="Q21" s="107"/>
      <c r="R21" s="114">
        <v>3</v>
      </c>
      <c r="S21" s="108">
        <f t="shared" si="0"/>
        <v>2.25</v>
      </c>
      <c r="T21" s="115">
        <f>ROUNDUP((R5*R21)+(R6*S21)+(R7*(R21*2)),2)</f>
        <v>0</v>
      </c>
    </row>
    <row r="22" spans="1:20" ht="18.75" customHeight="1" x14ac:dyDescent="0.4">
      <c r="A22" s="221"/>
      <c r="B22" s="94"/>
      <c r="C22" s="95"/>
      <c r="D22" s="96"/>
      <c r="E22" s="97"/>
      <c r="F22" s="98"/>
      <c r="G22" s="99"/>
      <c r="H22" s="100"/>
      <c r="I22" s="96"/>
      <c r="J22" s="98"/>
      <c r="K22" s="98"/>
      <c r="L22" s="98"/>
      <c r="M22" s="98"/>
      <c r="N22" s="101"/>
      <c r="O22" s="94"/>
      <c r="P22" s="102"/>
      <c r="Q22" s="96"/>
      <c r="R22" s="103"/>
      <c r="S22" s="97"/>
      <c r="T22" s="104"/>
    </row>
    <row r="23" spans="1:20" ht="18.75" customHeight="1" x14ac:dyDescent="0.4">
      <c r="A23" s="221"/>
      <c r="B23" s="105" t="s">
        <v>58</v>
      </c>
      <c r="C23" s="106" t="s">
        <v>270</v>
      </c>
      <c r="D23" s="107" t="s">
        <v>271</v>
      </c>
      <c r="E23" s="135">
        <v>0.5</v>
      </c>
      <c r="F23" s="109" t="s">
        <v>272</v>
      </c>
      <c r="G23" s="110"/>
      <c r="H23" s="111" t="s">
        <v>270</v>
      </c>
      <c r="I23" s="107" t="s">
        <v>271</v>
      </c>
      <c r="J23" s="109">
        <f>ROUNDUP(E23*0.75,2)</f>
        <v>0.38</v>
      </c>
      <c r="K23" s="109" t="s">
        <v>272</v>
      </c>
      <c r="L23" s="109"/>
      <c r="M23" s="109">
        <f>ROUNDUP((R5*E23)+(R6*J23)+(R7*(E23*2)),2)</f>
        <v>0</v>
      </c>
      <c r="N23" s="112">
        <f>M23</f>
        <v>0</v>
      </c>
      <c r="O23" s="105" t="s">
        <v>273</v>
      </c>
      <c r="P23" s="113" t="s">
        <v>192</v>
      </c>
      <c r="Q23" s="107"/>
      <c r="R23" s="114">
        <v>1</v>
      </c>
      <c r="S23" s="108">
        <f>ROUNDUP(R23*0.75,2)</f>
        <v>0.75</v>
      </c>
      <c r="T23" s="115">
        <f>ROUNDUP((R5*R23)+(R6*S23)+(R7*(R23*2)),2)</f>
        <v>0</v>
      </c>
    </row>
    <row r="24" spans="1:20" ht="18.75" customHeight="1" x14ac:dyDescent="0.4">
      <c r="A24" s="221"/>
      <c r="B24" s="105"/>
      <c r="C24" s="106" t="s">
        <v>274</v>
      </c>
      <c r="D24" s="107"/>
      <c r="E24" s="108">
        <v>30</v>
      </c>
      <c r="F24" s="109" t="s">
        <v>189</v>
      </c>
      <c r="G24" s="110"/>
      <c r="H24" s="111" t="s">
        <v>274</v>
      </c>
      <c r="I24" s="107"/>
      <c r="J24" s="109">
        <f>ROUNDUP(E24*0.75,2)</f>
        <v>22.5</v>
      </c>
      <c r="K24" s="109" t="s">
        <v>189</v>
      </c>
      <c r="L24" s="109"/>
      <c r="M24" s="109">
        <f>ROUNDUP((R5*E24)+(R6*J24)+(R7*(E24*2)),2)</f>
        <v>0</v>
      </c>
      <c r="N24" s="112">
        <f>ROUND(M24+(M24*6/100),2)</f>
        <v>0</v>
      </c>
      <c r="O24" s="105" t="s">
        <v>275</v>
      </c>
      <c r="P24" s="113" t="s">
        <v>276</v>
      </c>
      <c r="Q24" s="107"/>
      <c r="R24" s="114">
        <v>1.5</v>
      </c>
      <c r="S24" s="108">
        <f>ROUNDUP(R24*0.75,2)</f>
        <v>1.1300000000000001</v>
      </c>
      <c r="T24" s="115">
        <f>ROUNDUP((R5*R24)+(R6*S24)+(R7*(R24*2)),2)</f>
        <v>0</v>
      </c>
    </row>
    <row r="25" spans="1:20" ht="18.75" customHeight="1" x14ac:dyDescent="0.4">
      <c r="A25" s="221"/>
      <c r="B25" s="105"/>
      <c r="C25" s="106" t="s">
        <v>277</v>
      </c>
      <c r="D25" s="107"/>
      <c r="E25" s="108">
        <v>5</v>
      </c>
      <c r="F25" s="109" t="s">
        <v>189</v>
      </c>
      <c r="G25" s="110"/>
      <c r="H25" s="111" t="s">
        <v>277</v>
      </c>
      <c r="I25" s="107"/>
      <c r="J25" s="109">
        <f>ROUNDUP(E25*0.75,2)</f>
        <v>3.75</v>
      </c>
      <c r="K25" s="109" t="s">
        <v>189</v>
      </c>
      <c r="L25" s="109"/>
      <c r="M25" s="109">
        <f>ROUNDUP((R5*E25)+(R6*J25)+(R7*(E25*2)),2)</f>
        <v>0</v>
      </c>
      <c r="N25" s="112">
        <f>ROUND(M25+(M25*15/100),2)</f>
        <v>0</v>
      </c>
      <c r="O25" s="105" t="s">
        <v>278</v>
      </c>
      <c r="P25" s="113" t="s">
        <v>227</v>
      </c>
      <c r="Q25" s="107"/>
      <c r="R25" s="114">
        <v>0.1</v>
      </c>
      <c r="S25" s="108">
        <f>ROUNDUP(R25*0.75,2)</f>
        <v>0.08</v>
      </c>
      <c r="T25" s="115">
        <f>ROUNDUP((R5*R25)+(R6*S25)+(R7*(R25*2)),2)</f>
        <v>0</v>
      </c>
    </row>
    <row r="26" spans="1:20" ht="18.75" customHeight="1" x14ac:dyDescent="0.4">
      <c r="A26" s="221"/>
      <c r="B26" s="105"/>
      <c r="C26" s="106"/>
      <c r="D26" s="107"/>
      <c r="E26" s="108"/>
      <c r="F26" s="109"/>
      <c r="G26" s="110"/>
      <c r="H26" s="111"/>
      <c r="I26" s="107"/>
      <c r="J26" s="109"/>
      <c r="K26" s="109"/>
      <c r="L26" s="109"/>
      <c r="M26" s="109"/>
      <c r="N26" s="112"/>
      <c r="O26" s="105" t="s">
        <v>202</v>
      </c>
      <c r="P26" s="113" t="s">
        <v>279</v>
      </c>
      <c r="Q26" s="107"/>
      <c r="R26" s="114">
        <v>0.01</v>
      </c>
      <c r="S26" s="108">
        <f>ROUNDUP(R26*0.75,2)</f>
        <v>0.01</v>
      </c>
      <c r="T26" s="115">
        <f>ROUNDUP((R5*R26)+(R6*S26)+(R7*(R26*2)),2)</f>
        <v>0</v>
      </c>
    </row>
    <row r="27" spans="1:20" ht="18.75" customHeight="1" x14ac:dyDescent="0.4">
      <c r="A27" s="221"/>
      <c r="B27" s="105"/>
      <c r="C27" s="106"/>
      <c r="D27" s="107"/>
      <c r="E27" s="108"/>
      <c r="F27" s="109"/>
      <c r="G27" s="110"/>
      <c r="H27" s="111"/>
      <c r="I27" s="107"/>
      <c r="J27" s="109"/>
      <c r="K27" s="109"/>
      <c r="L27" s="109"/>
      <c r="M27" s="109"/>
      <c r="N27" s="112"/>
      <c r="O27" s="105"/>
      <c r="P27" s="113" t="s">
        <v>213</v>
      </c>
      <c r="Q27" s="107" t="s">
        <v>40</v>
      </c>
      <c r="R27" s="114">
        <v>0.5</v>
      </c>
      <c r="S27" s="108">
        <f>ROUNDUP(R27*0.75,2)</f>
        <v>0.38</v>
      </c>
      <c r="T27" s="115">
        <f>ROUNDUP((R5*R27)+(R6*S27)+(R7*(R27*2)),2)</f>
        <v>0</v>
      </c>
    </row>
    <row r="28" spans="1:20" ht="18.75" customHeight="1" x14ac:dyDescent="0.4">
      <c r="A28" s="221"/>
      <c r="B28" s="94"/>
      <c r="C28" s="95"/>
      <c r="D28" s="96"/>
      <c r="E28" s="97"/>
      <c r="F28" s="98"/>
      <c r="G28" s="99"/>
      <c r="H28" s="100"/>
      <c r="I28" s="96"/>
      <c r="J28" s="98"/>
      <c r="K28" s="98"/>
      <c r="L28" s="98"/>
      <c r="M28" s="98"/>
      <c r="N28" s="101"/>
      <c r="O28" s="94"/>
      <c r="P28" s="102"/>
      <c r="Q28" s="96"/>
      <c r="R28" s="103"/>
      <c r="S28" s="97"/>
      <c r="T28" s="104"/>
    </row>
    <row r="29" spans="1:20" ht="18.75" customHeight="1" x14ac:dyDescent="0.4">
      <c r="A29" s="221"/>
      <c r="B29" s="105" t="s">
        <v>34</v>
      </c>
      <c r="C29" s="106" t="s">
        <v>280</v>
      </c>
      <c r="D29" s="107"/>
      <c r="E29" s="108">
        <v>20</v>
      </c>
      <c r="F29" s="109" t="s">
        <v>189</v>
      </c>
      <c r="G29" s="110"/>
      <c r="H29" s="111" t="s">
        <v>280</v>
      </c>
      <c r="I29" s="107"/>
      <c r="J29" s="109">
        <f>ROUNDUP(E29*0.75,2)</f>
        <v>15</v>
      </c>
      <c r="K29" s="109" t="s">
        <v>189</v>
      </c>
      <c r="L29" s="109"/>
      <c r="M29" s="109">
        <f>ROUNDUP((R5*E29)+(R6*J29)+(R7*(E29*2)),2)</f>
        <v>0</v>
      </c>
      <c r="N29" s="112">
        <f>ROUND(M29+(M29*3/100),2)</f>
        <v>0</v>
      </c>
      <c r="O29" s="105" t="s">
        <v>202</v>
      </c>
      <c r="P29" s="113" t="s">
        <v>233</v>
      </c>
      <c r="Q29" s="107"/>
      <c r="R29" s="114">
        <v>100</v>
      </c>
      <c r="S29" s="108">
        <f>ROUNDUP(R29*0.75,2)</f>
        <v>75</v>
      </c>
      <c r="T29" s="115">
        <f>ROUNDUP((R5*R29)+(R6*S29)+(R7*(R29*2)),2)</f>
        <v>0</v>
      </c>
    </row>
    <row r="30" spans="1:20" ht="18.75" customHeight="1" x14ac:dyDescent="0.4">
      <c r="A30" s="221"/>
      <c r="B30" s="105"/>
      <c r="C30" s="106" t="s">
        <v>281</v>
      </c>
      <c r="D30" s="107"/>
      <c r="E30" s="136">
        <v>0.1</v>
      </c>
      <c r="F30" s="109" t="s">
        <v>282</v>
      </c>
      <c r="G30" s="110"/>
      <c r="H30" s="111" t="s">
        <v>281</v>
      </c>
      <c r="I30" s="107"/>
      <c r="J30" s="109">
        <f>ROUNDUP(E30*0.75,2)</f>
        <v>0.08</v>
      </c>
      <c r="K30" s="109" t="s">
        <v>282</v>
      </c>
      <c r="L30" s="109"/>
      <c r="M30" s="109">
        <f>ROUNDUP((R5*E30)+(R6*J30)+(R7*(E30*2)),2)</f>
        <v>0</v>
      </c>
      <c r="N30" s="112">
        <f>M30</f>
        <v>0</v>
      </c>
      <c r="O30" s="105"/>
      <c r="P30" s="113" t="s">
        <v>237</v>
      </c>
      <c r="Q30" s="107"/>
      <c r="R30" s="114">
        <v>3</v>
      </c>
      <c r="S30" s="108">
        <f>ROUNDUP(R30*0.75,2)</f>
        <v>2.25</v>
      </c>
      <c r="T30" s="115">
        <f>ROUNDUP((R5*R30)+(R6*S30)+(R7*(R30*2)),2)</f>
        <v>0</v>
      </c>
    </row>
    <row r="31" spans="1:20" ht="18.75" customHeight="1" x14ac:dyDescent="0.4">
      <c r="A31" s="221"/>
      <c r="B31" s="94"/>
      <c r="C31" s="95"/>
      <c r="D31" s="96"/>
      <c r="E31" s="97"/>
      <c r="F31" s="98"/>
      <c r="G31" s="99"/>
      <c r="H31" s="100"/>
      <c r="I31" s="96"/>
      <c r="J31" s="98"/>
      <c r="K31" s="98"/>
      <c r="L31" s="98"/>
      <c r="M31" s="98"/>
      <c r="N31" s="101"/>
      <c r="O31" s="94"/>
      <c r="P31" s="102"/>
      <c r="Q31" s="96"/>
      <c r="R31" s="103"/>
      <c r="S31" s="97"/>
      <c r="T31" s="104"/>
    </row>
    <row r="32" spans="1:20" ht="18.75" customHeight="1" x14ac:dyDescent="0.4">
      <c r="A32" s="221"/>
      <c r="B32" s="105" t="s">
        <v>59</v>
      </c>
      <c r="C32" s="106" t="s">
        <v>283</v>
      </c>
      <c r="D32" s="107"/>
      <c r="E32" s="132">
        <v>0.25</v>
      </c>
      <c r="F32" s="109" t="s">
        <v>284</v>
      </c>
      <c r="G32" s="110"/>
      <c r="H32" s="111" t="s">
        <v>283</v>
      </c>
      <c r="I32" s="107"/>
      <c r="J32" s="109">
        <f>ROUNDUP(E32*0.75,2)</f>
        <v>0.19</v>
      </c>
      <c r="K32" s="109" t="s">
        <v>284</v>
      </c>
      <c r="L32" s="109"/>
      <c r="M32" s="109">
        <f>ROUNDUP((R5*E32)+(R6*J32)+(R7*(E32*2)),2)</f>
        <v>0</v>
      </c>
      <c r="N32" s="112">
        <f>M32</f>
        <v>0</v>
      </c>
      <c r="O32" s="105" t="s">
        <v>285</v>
      </c>
      <c r="P32" s="113"/>
      <c r="Q32" s="107"/>
      <c r="R32" s="114"/>
      <c r="S32" s="108"/>
      <c r="T32" s="115"/>
    </row>
    <row r="33" spans="1:20" ht="18.75" customHeight="1" thickBot="1" x14ac:dyDescent="0.45">
      <c r="A33" s="222"/>
      <c r="B33" s="116"/>
      <c r="C33" s="117"/>
      <c r="D33" s="118"/>
      <c r="E33" s="119"/>
      <c r="F33" s="120"/>
      <c r="G33" s="121"/>
      <c r="H33" s="122"/>
      <c r="I33" s="118"/>
      <c r="J33" s="120"/>
      <c r="K33" s="120"/>
      <c r="L33" s="120"/>
      <c r="M33" s="120"/>
      <c r="N33" s="123"/>
      <c r="O33" s="116"/>
      <c r="P33" s="124"/>
      <c r="Q33" s="118"/>
      <c r="R33" s="125"/>
      <c r="S33" s="119"/>
      <c r="T33" s="126"/>
    </row>
  </sheetData>
  <mergeCells count="5">
    <mergeCell ref="H1:O1"/>
    <mergeCell ref="A2:T2"/>
    <mergeCell ref="Q3:T3"/>
    <mergeCell ref="A8:F8"/>
    <mergeCell ref="A10:A33"/>
  </mergeCells>
  <phoneticPr fontId="17"/>
  <printOptions horizontalCentered="1" verticalCentered="1"/>
  <pageMargins left="0.39370078740157483" right="0.39370078740157483" top="0.39370078740157483" bottom="0.39370078740157483" header="0.39370078740157483" footer="0.39370078740157483"/>
  <pageSetup paperSize="12" scale="5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0AB09-4030-4CB7-BEE2-95BC5AC639AA}">
  <sheetPr>
    <pageSetUpPr fitToPage="1"/>
  </sheetPr>
  <dimension ref="A1:AB26"/>
  <sheetViews>
    <sheetView showZeros="0" zoomScale="60" zoomScaleNormal="60" zoomScaleSheetLayoutView="80" workbookViewId="0"/>
  </sheetViews>
  <sheetFormatPr defaultRowHeight="18.75" customHeight="1" x14ac:dyDescent="0.4"/>
  <cols>
    <col min="1" max="1" width="4.125" style="127" customWidth="1"/>
    <col min="2" max="2" width="22.5" style="128" customWidth="1"/>
    <col min="3" max="3" width="26.625" style="128" customWidth="1"/>
    <col min="4" max="4" width="17.125" style="93" customWidth="1"/>
    <col min="5" max="5" width="8.125" style="129" customWidth="1"/>
    <col min="6" max="6" width="4" style="130" customWidth="1"/>
    <col min="7" max="7" width="10.25" style="130" hidden="1" customWidth="1"/>
    <col min="8" max="8" width="23.25" style="66" customWidth="1"/>
    <col min="9" max="9" width="17.125" style="93" customWidth="1"/>
    <col min="10" max="10" width="8.125" style="130" customWidth="1"/>
    <col min="11" max="11" width="4" style="130" customWidth="1"/>
    <col min="12" max="12" width="10.25" style="130" hidden="1" customWidth="1"/>
    <col min="13" max="13" width="8.25" style="130" customWidth="1"/>
    <col min="14" max="14" width="8.625" style="131" hidden="1" customWidth="1"/>
    <col min="15" max="15" width="97.75" style="128" customWidth="1"/>
    <col min="16" max="16" width="14.125" style="66" customWidth="1"/>
    <col min="17" max="17" width="16" style="93" customWidth="1"/>
    <col min="18" max="18" width="10.125" style="131" customWidth="1"/>
    <col min="19" max="19" width="10.125" style="129" customWidth="1"/>
    <col min="20" max="20" width="10.125" style="93" customWidth="1"/>
    <col min="21" max="21" width="5.125" style="93" customWidth="1"/>
    <col min="29" max="256" width="9" style="54"/>
    <col min="257" max="257" width="4.125" style="54" customWidth="1"/>
    <col min="258" max="258" width="22.5" style="54" customWidth="1"/>
    <col min="259" max="259" width="26.625" style="54" customWidth="1"/>
    <col min="260" max="260" width="17.125" style="54" customWidth="1"/>
    <col min="261" max="261" width="8.125" style="54" customWidth="1"/>
    <col min="262" max="262" width="4" style="54" customWidth="1"/>
    <col min="263" max="263" width="0" style="54" hidden="1" customWidth="1"/>
    <col min="264" max="264" width="23.25" style="54" customWidth="1"/>
    <col min="265" max="265" width="17.125" style="54" customWidth="1"/>
    <col min="266" max="266" width="8.125" style="54" customWidth="1"/>
    <col min="267" max="267" width="4" style="54" customWidth="1"/>
    <col min="268" max="268" width="0" style="54" hidden="1" customWidth="1"/>
    <col min="269" max="269" width="8.25" style="54" customWidth="1"/>
    <col min="270" max="270" width="0" style="54" hidden="1" customWidth="1"/>
    <col min="271" max="271" width="97.75" style="54" customWidth="1"/>
    <col min="272" max="272" width="14.125" style="54" customWidth="1"/>
    <col min="273" max="273" width="16" style="54" customWidth="1"/>
    <col min="274" max="276" width="10.125" style="54" customWidth="1"/>
    <col min="277" max="277" width="5.125" style="54" customWidth="1"/>
    <col min="278" max="512" width="9" style="54"/>
    <col min="513" max="513" width="4.125" style="54" customWidth="1"/>
    <col min="514" max="514" width="22.5" style="54" customWidth="1"/>
    <col min="515" max="515" width="26.625" style="54" customWidth="1"/>
    <col min="516" max="516" width="17.125" style="54" customWidth="1"/>
    <col min="517" max="517" width="8.125" style="54" customWidth="1"/>
    <col min="518" max="518" width="4" style="54" customWidth="1"/>
    <col min="519" max="519" width="0" style="54" hidden="1" customWidth="1"/>
    <col min="520" max="520" width="23.25" style="54" customWidth="1"/>
    <col min="521" max="521" width="17.125" style="54" customWidth="1"/>
    <col min="522" max="522" width="8.125" style="54" customWidth="1"/>
    <col min="523" max="523" width="4" style="54" customWidth="1"/>
    <col min="524" max="524" width="0" style="54" hidden="1" customWidth="1"/>
    <col min="525" max="525" width="8.25" style="54" customWidth="1"/>
    <col min="526" max="526" width="0" style="54" hidden="1" customWidth="1"/>
    <col min="527" max="527" width="97.75" style="54" customWidth="1"/>
    <col min="528" max="528" width="14.125" style="54" customWidth="1"/>
    <col min="529" max="529" width="16" style="54" customWidth="1"/>
    <col min="530" max="532" width="10.125" style="54" customWidth="1"/>
    <col min="533" max="533" width="5.125" style="54" customWidth="1"/>
    <col min="534" max="768" width="9" style="54"/>
    <col min="769" max="769" width="4.125" style="54" customWidth="1"/>
    <col min="770" max="770" width="22.5" style="54" customWidth="1"/>
    <col min="771" max="771" width="26.625" style="54" customWidth="1"/>
    <col min="772" max="772" width="17.125" style="54" customWidth="1"/>
    <col min="773" max="773" width="8.125" style="54" customWidth="1"/>
    <col min="774" max="774" width="4" style="54" customWidth="1"/>
    <col min="775" max="775" width="0" style="54" hidden="1" customWidth="1"/>
    <col min="776" max="776" width="23.25" style="54" customWidth="1"/>
    <col min="777" max="777" width="17.125" style="54" customWidth="1"/>
    <col min="778" max="778" width="8.125" style="54" customWidth="1"/>
    <col min="779" max="779" width="4" style="54" customWidth="1"/>
    <col min="780" max="780" width="0" style="54" hidden="1" customWidth="1"/>
    <col min="781" max="781" width="8.25" style="54" customWidth="1"/>
    <col min="782" max="782" width="0" style="54" hidden="1" customWidth="1"/>
    <col min="783" max="783" width="97.75" style="54" customWidth="1"/>
    <col min="784" max="784" width="14.125" style="54" customWidth="1"/>
    <col min="785" max="785" width="16" style="54" customWidth="1"/>
    <col min="786" max="788" width="10.125" style="54" customWidth="1"/>
    <col min="789" max="789" width="5.125" style="54" customWidth="1"/>
    <col min="790" max="1024" width="9" style="54"/>
    <col min="1025" max="1025" width="4.125" style="54" customWidth="1"/>
    <col min="1026" max="1026" width="22.5" style="54" customWidth="1"/>
    <col min="1027" max="1027" width="26.625" style="54" customWidth="1"/>
    <col min="1028" max="1028" width="17.125" style="54" customWidth="1"/>
    <col min="1029" max="1029" width="8.125" style="54" customWidth="1"/>
    <col min="1030" max="1030" width="4" style="54" customWidth="1"/>
    <col min="1031" max="1031" width="0" style="54" hidden="1" customWidth="1"/>
    <col min="1032" max="1032" width="23.25" style="54" customWidth="1"/>
    <col min="1033" max="1033" width="17.125" style="54" customWidth="1"/>
    <col min="1034" max="1034" width="8.125" style="54" customWidth="1"/>
    <col min="1035" max="1035" width="4" style="54" customWidth="1"/>
    <col min="1036" max="1036" width="0" style="54" hidden="1" customWidth="1"/>
    <col min="1037" max="1037" width="8.25" style="54" customWidth="1"/>
    <col min="1038" max="1038" width="0" style="54" hidden="1" customWidth="1"/>
    <col min="1039" max="1039" width="97.75" style="54" customWidth="1"/>
    <col min="1040" max="1040" width="14.125" style="54" customWidth="1"/>
    <col min="1041" max="1041" width="16" style="54" customWidth="1"/>
    <col min="1042" max="1044" width="10.125" style="54" customWidth="1"/>
    <col min="1045" max="1045" width="5.125" style="54" customWidth="1"/>
    <col min="1046" max="1280" width="9" style="54"/>
    <col min="1281" max="1281" width="4.125" style="54" customWidth="1"/>
    <col min="1282" max="1282" width="22.5" style="54" customWidth="1"/>
    <col min="1283" max="1283" width="26.625" style="54" customWidth="1"/>
    <col min="1284" max="1284" width="17.125" style="54" customWidth="1"/>
    <col min="1285" max="1285" width="8.125" style="54" customWidth="1"/>
    <col min="1286" max="1286" width="4" style="54" customWidth="1"/>
    <col min="1287" max="1287" width="0" style="54" hidden="1" customWidth="1"/>
    <col min="1288" max="1288" width="23.25" style="54" customWidth="1"/>
    <col min="1289" max="1289" width="17.125" style="54" customWidth="1"/>
    <col min="1290" max="1290" width="8.125" style="54" customWidth="1"/>
    <col min="1291" max="1291" width="4" style="54" customWidth="1"/>
    <col min="1292" max="1292" width="0" style="54" hidden="1" customWidth="1"/>
    <col min="1293" max="1293" width="8.25" style="54" customWidth="1"/>
    <col min="1294" max="1294" width="0" style="54" hidden="1" customWidth="1"/>
    <col min="1295" max="1295" width="97.75" style="54" customWidth="1"/>
    <col min="1296" max="1296" width="14.125" style="54" customWidth="1"/>
    <col min="1297" max="1297" width="16" style="54" customWidth="1"/>
    <col min="1298" max="1300" width="10.125" style="54" customWidth="1"/>
    <col min="1301" max="1301" width="5.125" style="54" customWidth="1"/>
    <col min="1302" max="1536" width="9" style="54"/>
    <col min="1537" max="1537" width="4.125" style="54" customWidth="1"/>
    <col min="1538" max="1538" width="22.5" style="54" customWidth="1"/>
    <col min="1539" max="1539" width="26.625" style="54" customWidth="1"/>
    <col min="1540" max="1540" width="17.125" style="54" customWidth="1"/>
    <col min="1541" max="1541" width="8.125" style="54" customWidth="1"/>
    <col min="1542" max="1542" width="4" style="54" customWidth="1"/>
    <col min="1543" max="1543" width="0" style="54" hidden="1" customWidth="1"/>
    <col min="1544" max="1544" width="23.25" style="54" customWidth="1"/>
    <col min="1545" max="1545" width="17.125" style="54" customWidth="1"/>
    <col min="1546" max="1546" width="8.125" style="54" customWidth="1"/>
    <col min="1547" max="1547" width="4" style="54" customWidth="1"/>
    <col min="1548" max="1548" width="0" style="54" hidden="1" customWidth="1"/>
    <col min="1549" max="1549" width="8.25" style="54" customWidth="1"/>
    <col min="1550" max="1550" width="0" style="54" hidden="1" customWidth="1"/>
    <col min="1551" max="1551" width="97.75" style="54" customWidth="1"/>
    <col min="1552" max="1552" width="14.125" style="54" customWidth="1"/>
    <col min="1553" max="1553" width="16" style="54" customWidth="1"/>
    <col min="1554" max="1556" width="10.125" style="54" customWidth="1"/>
    <col min="1557" max="1557" width="5.125" style="54" customWidth="1"/>
    <col min="1558" max="1792" width="9" style="54"/>
    <col min="1793" max="1793" width="4.125" style="54" customWidth="1"/>
    <col min="1794" max="1794" width="22.5" style="54" customWidth="1"/>
    <col min="1795" max="1795" width="26.625" style="54" customWidth="1"/>
    <col min="1796" max="1796" width="17.125" style="54" customWidth="1"/>
    <col min="1797" max="1797" width="8.125" style="54" customWidth="1"/>
    <col min="1798" max="1798" width="4" style="54" customWidth="1"/>
    <col min="1799" max="1799" width="0" style="54" hidden="1" customWidth="1"/>
    <col min="1800" max="1800" width="23.25" style="54" customWidth="1"/>
    <col min="1801" max="1801" width="17.125" style="54" customWidth="1"/>
    <col min="1802" max="1802" width="8.125" style="54" customWidth="1"/>
    <col min="1803" max="1803" width="4" style="54" customWidth="1"/>
    <col min="1804" max="1804" width="0" style="54" hidden="1" customWidth="1"/>
    <col min="1805" max="1805" width="8.25" style="54" customWidth="1"/>
    <col min="1806" max="1806" width="0" style="54" hidden="1" customWidth="1"/>
    <col min="1807" max="1807" width="97.75" style="54" customWidth="1"/>
    <col min="1808" max="1808" width="14.125" style="54" customWidth="1"/>
    <col min="1809" max="1809" width="16" style="54" customWidth="1"/>
    <col min="1810" max="1812" width="10.125" style="54" customWidth="1"/>
    <col min="1813" max="1813" width="5.125" style="54" customWidth="1"/>
    <col min="1814" max="2048" width="9" style="54"/>
    <col min="2049" max="2049" width="4.125" style="54" customWidth="1"/>
    <col min="2050" max="2050" width="22.5" style="54" customWidth="1"/>
    <col min="2051" max="2051" width="26.625" style="54" customWidth="1"/>
    <col min="2052" max="2052" width="17.125" style="54" customWidth="1"/>
    <col min="2053" max="2053" width="8.125" style="54" customWidth="1"/>
    <col min="2054" max="2054" width="4" style="54" customWidth="1"/>
    <col min="2055" max="2055" width="0" style="54" hidden="1" customWidth="1"/>
    <col min="2056" max="2056" width="23.25" style="54" customWidth="1"/>
    <col min="2057" max="2057" width="17.125" style="54" customWidth="1"/>
    <col min="2058" max="2058" width="8.125" style="54" customWidth="1"/>
    <col min="2059" max="2059" width="4" style="54" customWidth="1"/>
    <col min="2060" max="2060" width="0" style="54" hidden="1" customWidth="1"/>
    <col min="2061" max="2061" width="8.25" style="54" customWidth="1"/>
    <col min="2062" max="2062" width="0" style="54" hidden="1" customWidth="1"/>
    <col min="2063" max="2063" width="97.75" style="54" customWidth="1"/>
    <col min="2064" max="2064" width="14.125" style="54" customWidth="1"/>
    <col min="2065" max="2065" width="16" style="54" customWidth="1"/>
    <col min="2066" max="2068" width="10.125" style="54" customWidth="1"/>
    <col min="2069" max="2069" width="5.125" style="54" customWidth="1"/>
    <col min="2070" max="2304" width="9" style="54"/>
    <col min="2305" max="2305" width="4.125" style="54" customWidth="1"/>
    <col min="2306" max="2306" width="22.5" style="54" customWidth="1"/>
    <col min="2307" max="2307" width="26.625" style="54" customWidth="1"/>
    <col min="2308" max="2308" width="17.125" style="54" customWidth="1"/>
    <col min="2309" max="2309" width="8.125" style="54" customWidth="1"/>
    <col min="2310" max="2310" width="4" style="54" customWidth="1"/>
    <col min="2311" max="2311" width="0" style="54" hidden="1" customWidth="1"/>
    <col min="2312" max="2312" width="23.25" style="54" customWidth="1"/>
    <col min="2313" max="2313" width="17.125" style="54" customWidth="1"/>
    <col min="2314" max="2314" width="8.125" style="54" customWidth="1"/>
    <col min="2315" max="2315" width="4" style="54" customWidth="1"/>
    <col min="2316" max="2316" width="0" style="54" hidden="1" customWidth="1"/>
    <col min="2317" max="2317" width="8.25" style="54" customWidth="1"/>
    <col min="2318" max="2318" width="0" style="54" hidden="1" customWidth="1"/>
    <col min="2319" max="2319" width="97.75" style="54" customWidth="1"/>
    <col min="2320" max="2320" width="14.125" style="54" customWidth="1"/>
    <col min="2321" max="2321" width="16" style="54" customWidth="1"/>
    <col min="2322" max="2324" width="10.125" style="54" customWidth="1"/>
    <col min="2325" max="2325" width="5.125" style="54" customWidth="1"/>
    <col min="2326" max="2560" width="9" style="54"/>
    <col min="2561" max="2561" width="4.125" style="54" customWidth="1"/>
    <col min="2562" max="2562" width="22.5" style="54" customWidth="1"/>
    <col min="2563" max="2563" width="26.625" style="54" customWidth="1"/>
    <col min="2564" max="2564" width="17.125" style="54" customWidth="1"/>
    <col min="2565" max="2565" width="8.125" style="54" customWidth="1"/>
    <col min="2566" max="2566" width="4" style="54" customWidth="1"/>
    <col min="2567" max="2567" width="0" style="54" hidden="1" customWidth="1"/>
    <col min="2568" max="2568" width="23.25" style="54" customWidth="1"/>
    <col min="2569" max="2569" width="17.125" style="54" customWidth="1"/>
    <col min="2570" max="2570" width="8.125" style="54" customWidth="1"/>
    <col min="2571" max="2571" width="4" style="54" customWidth="1"/>
    <col min="2572" max="2572" width="0" style="54" hidden="1" customWidth="1"/>
    <col min="2573" max="2573" width="8.25" style="54" customWidth="1"/>
    <col min="2574" max="2574" width="0" style="54" hidden="1" customWidth="1"/>
    <col min="2575" max="2575" width="97.75" style="54" customWidth="1"/>
    <col min="2576" max="2576" width="14.125" style="54" customWidth="1"/>
    <col min="2577" max="2577" width="16" style="54" customWidth="1"/>
    <col min="2578" max="2580" width="10.125" style="54" customWidth="1"/>
    <col min="2581" max="2581" width="5.125" style="54" customWidth="1"/>
    <col min="2582" max="2816" width="9" style="54"/>
    <col min="2817" max="2817" width="4.125" style="54" customWidth="1"/>
    <col min="2818" max="2818" width="22.5" style="54" customWidth="1"/>
    <col min="2819" max="2819" width="26.625" style="54" customWidth="1"/>
    <col min="2820" max="2820" width="17.125" style="54" customWidth="1"/>
    <col min="2821" max="2821" width="8.125" style="54" customWidth="1"/>
    <col min="2822" max="2822" width="4" style="54" customWidth="1"/>
    <col min="2823" max="2823" width="0" style="54" hidden="1" customWidth="1"/>
    <col min="2824" max="2824" width="23.25" style="54" customWidth="1"/>
    <col min="2825" max="2825" width="17.125" style="54" customWidth="1"/>
    <col min="2826" max="2826" width="8.125" style="54" customWidth="1"/>
    <col min="2827" max="2827" width="4" style="54" customWidth="1"/>
    <col min="2828" max="2828" width="0" style="54" hidden="1" customWidth="1"/>
    <col min="2829" max="2829" width="8.25" style="54" customWidth="1"/>
    <col min="2830" max="2830" width="0" style="54" hidden="1" customWidth="1"/>
    <col min="2831" max="2831" width="97.75" style="54" customWidth="1"/>
    <col min="2832" max="2832" width="14.125" style="54" customWidth="1"/>
    <col min="2833" max="2833" width="16" style="54" customWidth="1"/>
    <col min="2834" max="2836" width="10.125" style="54" customWidth="1"/>
    <col min="2837" max="2837" width="5.125" style="54" customWidth="1"/>
    <col min="2838" max="3072" width="9" style="54"/>
    <col min="3073" max="3073" width="4.125" style="54" customWidth="1"/>
    <col min="3074" max="3074" width="22.5" style="54" customWidth="1"/>
    <col min="3075" max="3075" width="26.625" style="54" customWidth="1"/>
    <col min="3076" max="3076" width="17.125" style="54" customWidth="1"/>
    <col min="3077" max="3077" width="8.125" style="54" customWidth="1"/>
    <col min="3078" max="3078" width="4" style="54" customWidth="1"/>
    <col min="3079" max="3079" width="0" style="54" hidden="1" customWidth="1"/>
    <col min="3080" max="3080" width="23.25" style="54" customWidth="1"/>
    <col min="3081" max="3081" width="17.125" style="54" customWidth="1"/>
    <col min="3082" max="3082" width="8.125" style="54" customWidth="1"/>
    <col min="3083" max="3083" width="4" style="54" customWidth="1"/>
    <col min="3084" max="3084" width="0" style="54" hidden="1" customWidth="1"/>
    <col min="3085" max="3085" width="8.25" style="54" customWidth="1"/>
    <col min="3086" max="3086" width="0" style="54" hidden="1" customWidth="1"/>
    <col min="3087" max="3087" width="97.75" style="54" customWidth="1"/>
    <col min="3088" max="3088" width="14.125" style="54" customWidth="1"/>
    <col min="3089" max="3089" width="16" style="54" customWidth="1"/>
    <col min="3090" max="3092" width="10.125" style="54" customWidth="1"/>
    <col min="3093" max="3093" width="5.125" style="54" customWidth="1"/>
    <col min="3094" max="3328" width="9" style="54"/>
    <col min="3329" max="3329" width="4.125" style="54" customWidth="1"/>
    <col min="3330" max="3330" width="22.5" style="54" customWidth="1"/>
    <col min="3331" max="3331" width="26.625" style="54" customWidth="1"/>
    <col min="3332" max="3332" width="17.125" style="54" customWidth="1"/>
    <col min="3333" max="3333" width="8.125" style="54" customWidth="1"/>
    <col min="3334" max="3334" width="4" style="54" customWidth="1"/>
    <col min="3335" max="3335" width="0" style="54" hidden="1" customWidth="1"/>
    <col min="3336" max="3336" width="23.25" style="54" customWidth="1"/>
    <col min="3337" max="3337" width="17.125" style="54" customWidth="1"/>
    <col min="3338" max="3338" width="8.125" style="54" customWidth="1"/>
    <col min="3339" max="3339" width="4" style="54" customWidth="1"/>
    <col min="3340" max="3340" width="0" style="54" hidden="1" customWidth="1"/>
    <col min="3341" max="3341" width="8.25" style="54" customWidth="1"/>
    <col min="3342" max="3342" width="0" style="54" hidden="1" customWidth="1"/>
    <col min="3343" max="3343" width="97.75" style="54" customWidth="1"/>
    <col min="3344" max="3344" width="14.125" style="54" customWidth="1"/>
    <col min="3345" max="3345" width="16" style="54" customWidth="1"/>
    <col min="3346" max="3348" width="10.125" style="54" customWidth="1"/>
    <col min="3349" max="3349" width="5.125" style="54" customWidth="1"/>
    <col min="3350" max="3584" width="9" style="54"/>
    <col min="3585" max="3585" width="4.125" style="54" customWidth="1"/>
    <col min="3586" max="3586" width="22.5" style="54" customWidth="1"/>
    <col min="3587" max="3587" width="26.625" style="54" customWidth="1"/>
    <col min="3588" max="3588" width="17.125" style="54" customWidth="1"/>
    <col min="3589" max="3589" width="8.125" style="54" customWidth="1"/>
    <col min="3590" max="3590" width="4" style="54" customWidth="1"/>
    <col min="3591" max="3591" width="0" style="54" hidden="1" customWidth="1"/>
    <col min="3592" max="3592" width="23.25" style="54" customWidth="1"/>
    <col min="3593" max="3593" width="17.125" style="54" customWidth="1"/>
    <col min="3594" max="3594" width="8.125" style="54" customWidth="1"/>
    <col min="3595" max="3595" width="4" style="54" customWidth="1"/>
    <col min="3596" max="3596" width="0" style="54" hidden="1" customWidth="1"/>
    <col min="3597" max="3597" width="8.25" style="54" customWidth="1"/>
    <col min="3598" max="3598" width="0" style="54" hidden="1" customWidth="1"/>
    <col min="3599" max="3599" width="97.75" style="54" customWidth="1"/>
    <col min="3600" max="3600" width="14.125" style="54" customWidth="1"/>
    <col min="3601" max="3601" width="16" style="54" customWidth="1"/>
    <col min="3602" max="3604" width="10.125" style="54" customWidth="1"/>
    <col min="3605" max="3605" width="5.125" style="54" customWidth="1"/>
    <col min="3606" max="3840" width="9" style="54"/>
    <col min="3841" max="3841" width="4.125" style="54" customWidth="1"/>
    <col min="3842" max="3842" width="22.5" style="54" customWidth="1"/>
    <col min="3843" max="3843" width="26.625" style="54" customWidth="1"/>
    <col min="3844" max="3844" width="17.125" style="54" customWidth="1"/>
    <col min="3845" max="3845" width="8.125" style="54" customWidth="1"/>
    <col min="3846" max="3846" width="4" style="54" customWidth="1"/>
    <col min="3847" max="3847" width="0" style="54" hidden="1" customWidth="1"/>
    <col min="3848" max="3848" width="23.25" style="54" customWidth="1"/>
    <col min="3849" max="3849" width="17.125" style="54" customWidth="1"/>
    <col min="3850" max="3850" width="8.125" style="54" customWidth="1"/>
    <col min="3851" max="3851" width="4" style="54" customWidth="1"/>
    <col min="3852" max="3852" width="0" style="54" hidden="1" customWidth="1"/>
    <col min="3853" max="3853" width="8.25" style="54" customWidth="1"/>
    <col min="3854" max="3854" width="0" style="54" hidden="1" customWidth="1"/>
    <col min="3855" max="3855" width="97.75" style="54" customWidth="1"/>
    <col min="3856" max="3856" width="14.125" style="54" customWidth="1"/>
    <col min="3857" max="3857" width="16" style="54" customWidth="1"/>
    <col min="3858" max="3860" width="10.125" style="54" customWidth="1"/>
    <col min="3861" max="3861" width="5.125" style="54" customWidth="1"/>
    <col min="3862" max="4096" width="9" style="54"/>
    <col min="4097" max="4097" width="4.125" style="54" customWidth="1"/>
    <col min="4098" max="4098" width="22.5" style="54" customWidth="1"/>
    <col min="4099" max="4099" width="26.625" style="54" customWidth="1"/>
    <col min="4100" max="4100" width="17.125" style="54" customWidth="1"/>
    <col min="4101" max="4101" width="8.125" style="54" customWidth="1"/>
    <col min="4102" max="4102" width="4" style="54" customWidth="1"/>
    <col min="4103" max="4103" width="0" style="54" hidden="1" customWidth="1"/>
    <col min="4104" max="4104" width="23.25" style="54" customWidth="1"/>
    <col min="4105" max="4105" width="17.125" style="54" customWidth="1"/>
    <col min="4106" max="4106" width="8.125" style="54" customWidth="1"/>
    <col min="4107" max="4107" width="4" style="54" customWidth="1"/>
    <col min="4108" max="4108" width="0" style="54" hidden="1" customWidth="1"/>
    <col min="4109" max="4109" width="8.25" style="54" customWidth="1"/>
    <col min="4110" max="4110" width="0" style="54" hidden="1" customWidth="1"/>
    <col min="4111" max="4111" width="97.75" style="54" customWidth="1"/>
    <col min="4112" max="4112" width="14.125" style="54" customWidth="1"/>
    <col min="4113" max="4113" width="16" style="54" customWidth="1"/>
    <col min="4114" max="4116" width="10.125" style="54" customWidth="1"/>
    <col min="4117" max="4117" width="5.125" style="54" customWidth="1"/>
    <col min="4118" max="4352" width="9" style="54"/>
    <col min="4353" max="4353" width="4.125" style="54" customWidth="1"/>
    <col min="4354" max="4354" width="22.5" style="54" customWidth="1"/>
    <col min="4355" max="4355" width="26.625" style="54" customWidth="1"/>
    <col min="4356" max="4356" width="17.125" style="54" customWidth="1"/>
    <col min="4357" max="4357" width="8.125" style="54" customWidth="1"/>
    <col min="4358" max="4358" width="4" style="54" customWidth="1"/>
    <col min="4359" max="4359" width="0" style="54" hidden="1" customWidth="1"/>
    <col min="4360" max="4360" width="23.25" style="54" customWidth="1"/>
    <col min="4361" max="4361" width="17.125" style="54" customWidth="1"/>
    <col min="4362" max="4362" width="8.125" style="54" customWidth="1"/>
    <col min="4363" max="4363" width="4" style="54" customWidth="1"/>
    <col min="4364" max="4364" width="0" style="54" hidden="1" customWidth="1"/>
    <col min="4365" max="4365" width="8.25" style="54" customWidth="1"/>
    <col min="4366" max="4366" width="0" style="54" hidden="1" customWidth="1"/>
    <col min="4367" max="4367" width="97.75" style="54" customWidth="1"/>
    <col min="4368" max="4368" width="14.125" style="54" customWidth="1"/>
    <col min="4369" max="4369" width="16" style="54" customWidth="1"/>
    <col min="4370" max="4372" width="10.125" style="54" customWidth="1"/>
    <col min="4373" max="4373" width="5.125" style="54" customWidth="1"/>
    <col min="4374" max="4608" width="9" style="54"/>
    <col min="4609" max="4609" width="4.125" style="54" customWidth="1"/>
    <col min="4610" max="4610" width="22.5" style="54" customWidth="1"/>
    <col min="4611" max="4611" width="26.625" style="54" customWidth="1"/>
    <col min="4612" max="4612" width="17.125" style="54" customWidth="1"/>
    <col min="4613" max="4613" width="8.125" style="54" customWidth="1"/>
    <col min="4614" max="4614" width="4" style="54" customWidth="1"/>
    <col min="4615" max="4615" width="0" style="54" hidden="1" customWidth="1"/>
    <col min="4616" max="4616" width="23.25" style="54" customWidth="1"/>
    <col min="4617" max="4617" width="17.125" style="54" customWidth="1"/>
    <col min="4618" max="4618" width="8.125" style="54" customWidth="1"/>
    <col min="4619" max="4619" width="4" style="54" customWidth="1"/>
    <col min="4620" max="4620" width="0" style="54" hidden="1" customWidth="1"/>
    <col min="4621" max="4621" width="8.25" style="54" customWidth="1"/>
    <col min="4622" max="4622" width="0" style="54" hidden="1" customWidth="1"/>
    <col min="4623" max="4623" width="97.75" style="54" customWidth="1"/>
    <col min="4624" max="4624" width="14.125" style="54" customWidth="1"/>
    <col min="4625" max="4625" width="16" style="54" customWidth="1"/>
    <col min="4626" max="4628" width="10.125" style="54" customWidth="1"/>
    <col min="4629" max="4629" width="5.125" style="54" customWidth="1"/>
    <col min="4630" max="4864" width="9" style="54"/>
    <col min="4865" max="4865" width="4.125" style="54" customWidth="1"/>
    <col min="4866" max="4866" width="22.5" style="54" customWidth="1"/>
    <col min="4867" max="4867" width="26.625" style="54" customWidth="1"/>
    <col min="4868" max="4868" width="17.125" style="54" customWidth="1"/>
    <col min="4869" max="4869" width="8.125" style="54" customWidth="1"/>
    <col min="4870" max="4870" width="4" style="54" customWidth="1"/>
    <col min="4871" max="4871" width="0" style="54" hidden="1" customWidth="1"/>
    <col min="4872" max="4872" width="23.25" style="54" customWidth="1"/>
    <col min="4873" max="4873" width="17.125" style="54" customWidth="1"/>
    <col min="4874" max="4874" width="8.125" style="54" customWidth="1"/>
    <col min="4875" max="4875" width="4" style="54" customWidth="1"/>
    <col min="4876" max="4876" width="0" style="54" hidden="1" customWidth="1"/>
    <col min="4877" max="4877" width="8.25" style="54" customWidth="1"/>
    <col min="4878" max="4878" width="0" style="54" hidden="1" customWidth="1"/>
    <col min="4879" max="4879" width="97.75" style="54" customWidth="1"/>
    <col min="4880" max="4880" width="14.125" style="54" customWidth="1"/>
    <col min="4881" max="4881" width="16" style="54" customWidth="1"/>
    <col min="4882" max="4884" width="10.125" style="54" customWidth="1"/>
    <col min="4885" max="4885" width="5.125" style="54" customWidth="1"/>
    <col min="4886" max="5120" width="9" style="54"/>
    <col min="5121" max="5121" width="4.125" style="54" customWidth="1"/>
    <col min="5122" max="5122" width="22.5" style="54" customWidth="1"/>
    <col min="5123" max="5123" width="26.625" style="54" customWidth="1"/>
    <col min="5124" max="5124" width="17.125" style="54" customWidth="1"/>
    <col min="5125" max="5125" width="8.125" style="54" customWidth="1"/>
    <col min="5126" max="5126" width="4" style="54" customWidth="1"/>
    <col min="5127" max="5127" width="0" style="54" hidden="1" customWidth="1"/>
    <col min="5128" max="5128" width="23.25" style="54" customWidth="1"/>
    <col min="5129" max="5129" width="17.125" style="54" customWidth="1"/>
    <col min="5130" max="5130" width="8.125" style="54" customWidth="1"/>
    <col min="5131" max="5131" width="4" style="54" customWidth="1"/>
    <col min="5132" max="5132" width="0" style="54" hidden="1" customWidth="1"/>
    <col min="5133" max="5133" width="8.25" style="54" customWidth="1"/>
    <col min="5134" max="5134" width="0" style="54" hidden="1" customWidth="1"/>
    <col min="5135" max="5135" width="97.75" style="54" customWidth="1"/>
    <col min="5136" max="5136" width="14.125" style="54" customWidth="1"/>
    <col min="5137" max="5137" width="16" style="54" customWidth="1"/>
    <col min="5138" max="5140" width="10.125" style="54" customWidth="1"/>
    <col min="5141" max="5141" width="5.125" style="54" customWidth="1"/>
    <col min="5142" max="5376" width="9" style="54"/>
    <col min="5377" max="5377" width="4.125" style="54" customWidth="1"/>
    <col min="5378" max="5378" width="22.5" style="54" customWidth="1"/>
    <col min="5379" max="5379" width="26.625" style="54" customWidth="1"/>
    <col min="5380" max="5380" width="17.125" style="54" customWidth="1"/>
    <col min="5381" max="5381" width="8.125" style="54" customWidth="1"/>
    <col min="5382" max="5382" width="4" style="54" customWidth="1"/>
    <col min="5383" max="5383" width="0" style="54" hidden="1" customWidth="1"/>
    <col min="5384" max="5384" width="23.25" style="54" customWidth="1"/>
    <col min="5385" max="5385" width="17.125" style="54" customWidth="1"/>
    <col min="5386" max="5386" width="8.125" style="54" customWidth="1"/>
    <col min="5387" max="5387" width="4" style="54" customWidth="1"/>
    <col min="5388" max="5388" width="0" style="54" hidden="1" customWidth="1"/>
    <col min="5389" max="5389" width="8.25" style="54" customWidth="1"/>
    <col min="5390" max="5390" width="0" style="54" hidden="1" customWidth="1"/>
    <col min="5391" max="5391" width="97.75" style="54" customWidth="1"/>
    <col min="5392" max="5392" width="14.125" style="54" customWidth="1"/>
    <col min="5393" max="5393" width="16" style="54" customWidth="1"/>
    <col min="5394" max="5396" width="10.125" style="54" customWidth="1"/>
    <col min="5397" max="5397" width="5.125" style="54" customWidth="1"/>
    <col min="5398" max="5632" width="9" style="54"/>
    <col min="5633" max="5633" width="4.125" style="54" customWidth="1"/>
    <col min="5634" max="5634" width="22.5" style="54" customWidth="1"/>
    <col min="5635" max="5635" width="26.625" style="54" customWidth="1"/>
    <col min="5636" max="5636" width="17.125" style="54" customWidth="1"/>
    <col min="5637" max="5637" width="8.125" style="54" customWidth="1"/>
    <col min="5638" max="5638" width="4" style="54" customWidth="1"/>
    <col min="5639" max="5639" width="0" style="54" hidden="1" customWidth="1"/>
    <col min="5640" max="5640" width="23.25" style="54" customWidth="1"/>
    <col min="5641" max="5641" width="17.125" style="54" customWidth="1"/>
    <col min="5642" max="5642" width="8.125" style="54" customWidth="1"/>
    <col min="5643" max="5643" width="4" style="54" customWidth="1"/>
    <col min="5644" max="5644" width="0" style="54" hidden="1" customWidth="1"/>
    <col min="5645" max="5645" width="8.25" style="54" customWidth="1"/>
    <col min="5646" max="5646" width="0" style="54" hidden="1" customWidth="1"/>
    <col min="5647" max="5647" width="97.75" style="54" customWidth="1"/>
    <col min="5648" max="5648" width="14.125" style="54" customWidth="1"/>
    <col min="5649" max="5649" width="16" style="54" customWidth="1"/>
    <col min="5650" max="5652" width="10.125" style="54" customWidth="1"/>
    <col min="5653" max="5653" width="5.125" style="54" customWidth="1"/>
    <col min="5654" max="5888" width="9" style="54"/>
    <col min="5889" max="5889" width="4.125" style="54" customWidth="1"/>
    <col min="5890" max="5890" width="22.5" style="54" customWidth="1"/>
    <col min="5891" max="5891" width="26.625" style="54" customWidth="1"/>
    <col min="5892" max="5892" width="17.125" style="54" customWidth="1"/>
    <col min="5893" max="5893" width="8.125" style="54" customWidth="1"/>
    <col min="5894" max="5894" width="4" style="54" customWidth="1"/>
    <col min="5895" max="5895" width="0" style="54" hidden="1" customWidth="1"/>
    <col min="5896" max="5896" width="23.25" style="54" customWidth="1"/>
    <col min="5897" max="5897" width="17.125" style="54" customWidth="1"/>
    <col min="5898" max="5898" width="8.125" style="54" customWidth="1"/>
    <col min="5899" max="5899" width="4" style="54" customWidth="1"/>
    <col min="5900" max="5900" width="0" style="54" hidden="1" customWidth="1"/>
    <col min="5901" max="5901" width="8.25" style="54" customWidth="1"/>
    <col min="5902" max="5902" width="0" style="54" hidden="1" customWidth="1"/>
    <col min="5903" max="5903" width="97.75" style="54" customWidth="1"/>
    <col min="5904" max="5904" width="14.125" style="54" customWidth="1"/>
    <col min="5905" max="5905" width="16" style="54" customWidth="1"/>
    <col min="5906" max="5908" width="10.125" style="54" customWidth="1"/>
    <col min="5909" max="5909" width="5.125" style="54" customWidth="1"/>
    <col min="5910" max="6144" width="9" style="54"/>
    <col min="6145" max="6145" width="4.125" style="54" customWidth="1"/>
    <col min="6146" max="6146" width="22.5" style="54" customWidth="1"/>
    <col min="6147" max="6147" width="26.625" style="54" customWidth="1"/>
    <col min="6148" max="6148" width="17.125" style="54" customWidth="1"/>
    <col min="6149" max="6149" width="8.125" style="54" customWidth="1"/>
    <col min="6150" max="6150" width="4" style="54" customWidth="1"/>
    <col min="6151" max="6151" width="0" style="54" hidden="1" customWidth="1"/>
    <col min="6152" max="6152" width="23.25" style="54" customWidth="1"/>
    <col min="6153" max="6153" width="17.125" style="54" customWidth="1"/>
    <col min="6154" max="6154" width="8.125" style="54" customWidth="1"/>
    <col min="6155" max="6155" width="4" style="54" customWidth="1"/>
    <col min="6156" max="6156" width="0" style="54" hidden="1" customWidth="1"/>
    <col min="6157" max="6157" width="8.25" style="54" customWidth="1"/>
    <col min="6158" max="6158" width="0" style="54" hidden="1" customWidth="1"/>
    <col min="6159" max="6159" width="97.75" style="54" customWidth="1"/>
    <col min="6160" max="6160" width="14.125" style="54" customWidth="1"/>
    <col min="6161" max="6161" width="16" style="54" customWidth="1"/>
    <col min="6162" max="6164" width="10.125" style="54" customWidth="1"/>
    <col min="6165" max="6165" width="5.125" style="54" customWidth="1"/>
    <col min="6166" max="6400" width="9" style="54"/>
    <col min="6401" max="6401" width="4.125" style="54" customWidth="1"/>
    <col min="6402" max="6402" width="22.5" style="54" customWidth="1"/>
    <col min="6403" max="6403" width="26.625" style="54" customWidth="1"/>
    <col min="6404" max="6404" width="17.125" style="54" customWidth="1"/>
    <col min="6405" max="6405" width="8.125" style="54" customWidth="1"/>
    <col min="6406" max="6406" width="4" style="54" customWidth="1"/>
    <col min="6407" max="6407" width="0" style="54" hidden="1" customWidth="1"/>
    <col min="6408" max="6408" width="23.25" style="54" customWidth="1"/>
    <col min="6409" max="6409" width="17.125" style="54" customWidth="1"/>
    <col min="6410" max="6410" width="8.125" style="54" customWidth="1"/>
    <col min="6411" max="6411" width="4" style="54" customWidth="1"/>
    <col min="6412" max="6412" width="0" style="54" hidden="1" customWidth="1"/>
    <col min="6413" max="6413" width="8.25" style="54" customWidth="1"/>
    <col min="6414" max="6414" width="0" style="54" hidden="1" customWidth="1"/>
    <col min="6415" max="6415" width="97.75" style="54" customWidth="1"/>
    <col min="6416" max="6416" width="14.125" style="54" customWidth="1"/>
    <col min="6417" max="6417" width="16" style="54" customWidth="1"/>
    <col min="6418" max="6420" width="10.125" style="54" customWidth="1"/>
    <col min="6421" max="6421" width="5.125" style="54" customWidth="1"/>
    <col min="6422" max="6656" width="9" style="54"/>
    <col min="6657" max="6657" width="4.125" style="54" customWidth="1"/>
    <col min="6658" max="6658" width="22.5" style="54" customWidth="1"/>
    <col min="6659" max="6659" width="26.625" style="54" customWidth="1"/>
    <col min="6660" max="6660" width="17.125" style="54" customWidth="1"/>
    <col min="6661" max="6661" width="8.125" style="54" customWidth="1"/>
    <col min="6662" max="6662" width="4" style="54" customWidth="1"/>
    <col min="6663" max="6663" width="0" style="54" hidden="1" customWidth="1"/>
    <col min="6664" max="6664" width="23.25" style="54" customWidth="1"/>
    <col min="6665" max="6665" width="17.125" style="54" customWidth="1"/>
    <col min="6666" max="6666" width="8.125" style="54" customWidth="1"/>
    <col min="6667" max="6667" width="4" style="54" customWidth="1"/>
    <col min="6668" max="6668" width="0" style="54" hidden="1" customWidth="1"/>
    <col min="6669" max="6669" width="8.25" style="54" customWidth="1"/>
    <col min="6670" max="6670" width="0" style="54" hidden="1" customWidth="1"/>
    <col min="6671" max="6671" width="97.75" style="54" customWidth="1"/>
    <col min="6672" max="6672" width="14.125" style="54" customWidth="1"/>
    <col min="6673" max="6673" width="16" style="54" customWidth="1"/>
    <col min="6674" max="6676" width="10.125" style="54" customWidth="1"/>
    <col min="6677" max="6677" width="5.125" style="54" customWidth="1"/>
    <col min="6678" max="6912" width="9" style="54"/>
    <col min="6913" max="6913" width="4.125" style="54" customWidth="1"/>
    <col min="6914" max="6914" width="22.5" style="54" customWidth="1"/>
    <col min="6915" max="6915" width="26.625" style="54" customWidth="1"/>
    <col min="6916" max="6916" width="17.125" style="54" customWidth="1"/>
    <col min="6917" max="6917" width="8.125" style="54" customWidth="1"/>
    <col min="6918" max="6918" width="4" style="54" customWidth="1"/>
    <col min="6919" max="6919" width="0" style="54" hidden="1" customWidth="1"/>
    <col min="6920" max="6920" width="23.25" style="54" customWidth="1"/>
    <col min="6921" max="6921" width="17.125" style="54" customWidth="1"/>
    <col min="6922" max="6922" width="8.125" style="54" customWidth="1"/>
    <col min="6923" max="6923" width="4" style="54" customWidth="1"/>
    <col min="6924" max="6924" width="0" style="54" hidden="1" customWidth="1"/>
    <col min="6925" max="6925" width="8.25" style="54" customWidth="1"/>
    <col min="6926" max="6926" width="0" style="54" hidden="1" customWidth="1"/>
    <col min="6927" max="6927" width="97.75" style="54" customWidth="1"/>
    <col min="6928" max="6928" width="14.125" style="54" customWidth="1"/>
    <col min="6929" max="6929" width="16" style="54" customWidth="1"/>
    <col min="6930" max="6932" width="10.125" style="54" customWidth="1"/>
    <col min="6933" max="6933" width="5.125" style="54" customWidth="1"/>
    <col min="6934" max="7168" width="9" style="54"/>
    <col min="7169" max="7169" width="4.125" style="54" customWidth="1"/>
    <col min="7170" max="7170" width="22.5" style="54" customWidth="1"/>
    <col min="7171" max="7171" width="26.625" style="54" customWidth="1"/>
    <col min="7172" max="7172" width="17.125" style="54" customWidth="1"/>
    <col min="7173" max="7173" width="8.125" style="54" customWidth="1"/>
    <col min="7174" max="7174" width="4" style="54" customWidth="1"/>
    <col min="7175" max="7175" width="0" style="54" hidden="1" customWidth="1"/>
    <col min="7176" max="7176" width="23.25" style="54" customWidth="1"/>
    <col min="7177" max="7177" width="17.125" style="54" customWidth="1"/>
    <col min="7178" max="7178" width="8.125" style="54" customWidth="1"/>
    <col min="7179" max="7179" width="4" style="54" customWidth="1"/>
    <col min="7180" max="7180" width="0" style="54" hidden="1" customWidth="1"/>
    <col min="7181" max="7181" width="8.25" style="54" customWidth="1"/>
    <col min="7182" max="7182" width="0" style="54" hidden="1" customWidth="1"/>
    <col min="7183" max="7183" width="97.75" style="54" customWidth="1"/>
    <col min="7184" max="7184" width="14.125" style="54" customWidth="1"/>
    <col min="7185" max="7185" width="16" style="54" customWidth="1"/>
    <col min="7186" max="7188" width="10.125" style="54" customWidth="1"/>
    <col min="7189" max="7189" width="5.125" style="54" customWidth="1"/>
    <col min="7190" max="7424" width="9" style="54"/>
    <col min="7425" max="7425" width="4.125" style="54" customWidth="1"/>
    <col min="7426" max="7426" width="22.5" style="54" customWidth="1"/>
    <col min="7427" max="7427" width="26.625" style="54" customWidth="1"/>
    <col min="7428" max="7428" width="17.125" style="54" customWidth="1"/>
    <col min="7429" max="7429" width="8.125" style="54" customWidth="1"/>
    <col min="7430" max="7430" width="4" style="54" customWidth="1"/>
    <col min="7431" max="7431" width="0" style="54" hidden="1" customWidth="1"/>
    <col min="7432" max="7432" width="23.25" style="54" customWidth="1"/>
    <col min="7433" max="7433" width="17.125" style="54" customWidth="1"/>
    <col min="7434" max="7434" width="8.125" style="54" customWidth="1"/>
    <col min="7435" max="7435" width="4" style="54" customWidth="1"/>
    <col min="7436" max="7436" width="0" style="54" hidden="1" customWidth="1"/>
    <col min="7437" max="7437" width="8.25" style="54" customWidth="1"/>
    <col min="7438" max="7438" width="0" style="54" hidden="1" customWidth="1"/>
    <col min="7439" max="7439" width="97.75" style="54" customWidth="1"/>
    <col min="7440" max="7440" width="14.125" style="54" customWidth="1"/>
    <col min="7441" max="7441" width="16" style="54" customWidth="1"/>
    <col min="7442" max="7444" width="10.125" style="54" customWidth="1"/>
    <col min="7445" max="7445" width="5.125" style="54" customWidth="1"/>
    <col min="7446" max="7680" width="9" style="54"/>
    <col min="7681" max="7681" width="4.125" style="54" customWidth="1"/>
    <col min="7682" max="7682" width="22.5" style="54" customWidth="1"/>
    <col min="7683" max="7683" width="26.625" style="54" customWidth="1"/>
    <col min="7684" max="7684" width="17.125" style="54" customWidth="1"/>
    <col min="7685" max="7685" width="8.125" style="54" customWidth="1"/>
    <col min="7686" max="7686" width="4" style="54" customWidth="1"/>
    <col min="7687" max="7687" width="0" style="54" hidden="1" customWidth="1"/>
    <col min="7688" max="7688" width="23.25" style="54" customWidth="1"/>
    <col min="7689" max="7689" width="17.125" style="54" customWidth="1"/>
    <col min="7690" max="7690" width="8.125" style="54" customWidth="1"/>
    <col min="7691" max="7691" width="4" style="54" customWidth="1"/>
    <col min="7692" max="7692" width="0" style="54" hidden="1" customWidth="1"/>
    <col min="7693" max="7693" width="8.25" style="54" customWidth="1"/>
    <col min="7694" max="7694" width="0" style="54" hidden="1" customWidth="1"/>
    <col min="7695" max="7695" width="97.75" style="54" customWidth="1"/>
    <col min="7696" max="7696" width="14.125" style="54" customWidth="1"/>
    <col min="7697" max="7697" width="16" style="54" customWidth="1"/>
    <col min="7698" max="7700" width="10.125" style="54" customWidth="1"/>
    <col min="7701" max="7701" width="5.125" style="54" customWidth="1"/>
    <col min="7702" max="7936" width="9" style="54"/>
    <col min="7937" max="7937" width="4.125" style="54" customWidth="1"/>
    <col min="7938" max="7938" width="22.5" style="54" customWidth="1"/>
    <col min="7939" max="7939" width="26.625" style="54" customWidth="1"/>
    <col min="7940" max="7940" width="17.125" style="54" customWidth="1"/>
    <col min="7941" max="7941" width="8.125" style="54" customWidth="1"/>
    <col min="7942" max="7942" width="4" style="54" customWidth="1"/>
    <col min="7943" max="7943" width="0" style="54" hidden="1" customWidth="1"/>
    <col min="7944" max="7944" width="23.25" style="54" customWidth="1"/>
    <col min="7945" max="7945" width="17.125" style="54" customWidth="1"/>
    <col min="7946" max="7946" width="8.125" style="54" customWidth="1"/>
    <col min="7947" max="7947" width="4" style="54" customWidth="1"/>
    <col min="7948" max="7948" width="0" style="54" hidden="1" customWidth="1"/>
    <col min="7949" max="7949" width="8.25" style="54" customWidth="1"/>
    <col min="7950" max="7950" width="0" style="54" hidden="1" customWidth="1"/>
    <col min="7951" max="7951" width="97.75" style="54" customWidth="1"/>
    <col min="7952" max="7952" width="14.125" style="54" customWidth="1"/>
    <col min="7953" max="7953" width="16" style="54" customWidth="1"/>
    <col min="7954" max="7956" width="10.125" style="54" customWidth="1"/>
    <col min="7957" max="7957" width="5.125" style="54" customWidth="1"/>
    <col min="7958" max="8192" width="9" style="54"/>
    <col min="8193" max="8193" width="4.125" style="54" customWidth="1"/>
    <col min="8194" max="8194" width="22.5" style="54" customWidth="1"/>
    <col min="8195" max="8195" width="26.625" style="54" customWidth="1"/>
    <col min="8196" max="8196" width="17.125" style="54" customWidth="1"/>
    <col min="8197" max="8197" width="8.125" style="54" customWidth="1"/>
    <col min="8198" max="8198" width="4" style="54" customWidth="1"/>
    <col min="8199" max="8199" width="0" style="54" hidden="1" customWidth="1"/>
    <col min="8200" max="8200" width="23.25" style="54" customWidth="1"/>
    <col min="8201" max="8201" width="17.125" style="54" customWidth="1"/>
    <col min="8202" max="8202" width="8.125" style="54" customWidth="1"/>
    <col min="8203" max="8203" width="4" style="54" customWidth="1"/>
    <col min="8204" max="8204" width="0" style="54" hidden="1" customWidth="1"/>
    <col min="8205" max="8205" width="8.25" style="54" customWidth="1"/>
    <col min="8206" max="8206" width="0" style="54" hidden="1" customWidth="1"/>
    <col min="8207" max="8207" width="97.75" style="54" customWidth="1"/>
    <col min="8208" max="8208" width="14.125" style="54" customWidth="1"/>
    <col min="8209" max="8209" width="16" style="54" customWidth="1"/>
    <col min="8210" max="8212" width="10.125" style="54" customWidth="1"/>
    <col min="8213" max="8213" width="5.125" style="54" customWidth="1"/>
    <col min="8214" max="8448" width="9" style="54"/>
    <col min="8449" max="8449" width="4.125" style="54" customWidth="1"/>
    <col min="8450" max="8450" width="22.5" style="54" customWidth="1"/>
    <col min="8451" max="8451" width="26.625" style="54" customWidth="1"/>
    <col min="8452" max="8452" width="17.125" style="54" customWidth="1"/>
    <col min="8453" max="8453" width="8.125" style="54" customWidth="1"/>
    <col min="8454" max="8454" width="4" style="54" customWidth="1"/>
    <col min="8455" max="8455" width="0" style="54" hidden="1" customWidth="1"/>
    <col min="8456" max="8456" width="23.25" style="54" customWidth="1"/>
    <col min="8457" max="8457" width="17.125" style="54" customWidth="1"/>
    <col min="8458" max="8458" width="8.125" style="54" customWidth="1"/>
    <col min="8459" max="8459" width="4" style="54" customWidth="1"/>
    <col min="8460" max="8460" width="0" style="54" hidden="1" customWidth="1"/>
    <col min="8461" max="8461" width="8.25" style="54" customWidth="1"/>
    <col min="8462" max="8462" width="0" style="54" hidden="1" customWidth="1"/>
    <col min="8463" max="8463" width="97.75" style="54" customWidth="1"/>
    <col min="8464" max="8464" width="14.125" style="54" customWidth="1"/>
    <col min="8465" max="8465" width="16" style="54" customWidth="1"/>
    <col min="8466" max="8468" width="10.125" style="54" customWidth="1"/>
    <col min="8469" max="8469" width="5.125" style="54" customWidth="1"/>
    <col min="8470" max="8704" width="9" style="54"/>
    <col min="8705" max="8705" width="4.125" style="54" customWidth="1"/>
    <col min="8706" max="8706" width="22.5" style="54" customWidth="1"/>
    <col min="8707" max="8707" width="26.625" style="54" customWidth="1"/>
    <col min="8708" max="8708" width="17.125" style="54" customWidth="1"/>
    <col min="8709" max="8709" width="8.125" style="54" customWidth="1"/>
    <col min="8710" max="8710" width="4" style="54" customWidth="1"/>
    <col min="8711" max="8711" width="0" style="54" hidden="1" customWidth="1"/>
    <col min="8712" max="8712" width="23.25" style="54" customWidth="1"/>
    <col min="8713" max="8713" width="17.125" style="54" customWidth="1"/>
    <col min="8714" max="8714" width="8.125" style="54" customWidth="1"/>
    <col min="8715" max="8715" width="4" style="54" customWidth="1"/>
    <col min="8716" max="8716" width="0" style="54" hidden="1" customWidth="1"/>
    <col min="8717" max="8717" width="8.25" style="54" customWidth="1"/>
    <col min="8718" max="8718" width="0" style="54" hidden="1" customWidth="1"/>
    <col min="8719" max="8719" width="97.75" style="54" customWidth="1"/>
    <col min="8720" max="8720" width="14.125" style="54" customWidth="1"/>
    <col min="8721" max="8721" width="16" style="54" customWidth="1"/>
    <col min="8722" max="8724" width="10.125" style="54" customWidth="1"/>
    <col min="8725" max="8725" width="5.125" style="54" customWidth="1"/>
    <col min="8726" max="8960" width="9" style="54"/>
    <col min="8961" max="8961" width="4.125" style="54" customWidth="1"/>
    <col min="8962" max="8962" width="22.5" style="54" customWidth="1"/>
    <col min="8963" max="8963" width="26.625" style="54" customWidth="1"/>
    <col min="8964" max="8964" width="17.125" style="54" customWidth="1"/>
    <col min="8965" max="8965" width="8.125" style="54" customWidth="1"/>
    <col min="8966" max="8966" width="4" style="54" customWidth="1"/>
    <col min="8967" max="8967" width="0" style="54" hidden="1" customWidth="1"/>
    <col min="8968" max="8968" width="23.25" style="54" customWidth="1"/>
    <col min="8969" max="8969" width="17.125" style="54" customWidth="1"/>
    <col min="8970" max="8970" width="8.125" style="54" customWidth="1"/>
    <col min="8971" max="8971" width="4" style="54" customWidth="1"/>
    <col min="8972" max="8972" width="0" style="54" hidden="1" customWidth="1"/>
    <col min="8973" max="8973" width="8.25" style="54" customWidth="1"/>
    <col min="8974" max="8974" width="0" style="54" hidden="1" customWidth="1"/>
    <col min="8975" max="8975" width="97.75" style="54" customWidth="1"/>
    <col min="8976" max="8976" width="14.125" style="54" customWidth="1"/>
    <col min="8977" max="8977" width="16" style="54" customWidth="1"/>
    <col min="8978" max="8980" width="10.125" style="54" customWidth="1"/>
    <col min="8981" max="8981" width="5.125" style="54" customWidth="1"/>
    <col min="8982" max="9216" width="9" style="54"/>
    <col min="9217" max="9217" width="4.125" style="54" customWidth="1"/>
    <col min="9218" max="9218" width="22.5" style="54" customWidth="1"/>
    <col min="9219" max="9219" width="26.625" style="54" customWidth="1"/>
    <col min="9220" max="9220" width="17.125" style="54" customWidth="1"/>
    <col min="9221" max="9221" width="8.125" style="54" customWidth="1"/>
    <col min="9222" max="9222" width="4" style="54" customWidth="1"/>
    <col min="9223" max="9223" width="0" style="54" hidden="1" customWidth="1"/>
    <col min="9224" max="9224" width="23.25" style="54" customWidth="1"/>
    <col min="9225" max="9225" width="17.125" style="54" customWidth="1"/>
    <col min="9226" max="9226" width="8.125" style="54" customWidth="1"/>
    <col min="9227" max="9227" width="4" style="54" customWidth="1"/>
    <col min="9228" max="9228" width="0" style="54" hidden="1" customWidth="1"/>
    <col min="9229" max="9229" width="8.25" style="54" customWidth="1"/>
    <col min="9230" max="9230" width="0" style="54" hidden="1" customWidth="1"/>
    <col min="9231" max="9231" width="97.75" style="54" customWidth="1"/>
    <col min="9232" max="9232" width="14.125" style="54" customWidth="1"/>
    <col min="9233" max="9233" width="16" style="54" customWidth="1"/>
    <col min="9234" max="9236" width="10.125" style="54" customWidth="1"/>
    <col min="9237" max="9237" width="5.125" style="54" customWidth="1"/>
    <col min="9238" max="9472" width="9" style="54"/>
    <col min="9473" max="9473" width="4.125" style="54" customWidth="1"/>
    <col min="9474" max="9474" width="22.5" style="54" customWidth="1"/>
    <col min="9475" max="9475" width="26.625" style="54" customWidth="1"/>
    <col min="9476" max="9476" width="17.125" style="54" customWidth="1"/>
    <col min="9477" max="9477" width="8.125" style="54" customWidth="1"/>
    <col min="9478" max="9478" width="4" style="54" customWidth="1"/>
    <col min="9479" max="9479" width="0" style="54" hidden="1" customWidth="1"/>
    <col min="9480" max="9480" width="23.25" style="54" customWidth="1"/>
    <col min="9481" max="9481" width="17.125" style="54" customWidth="1"/>
    <col min="9482" max="9482" width="8.125" style="54" customWidth="1"/>
    <col min="9483" max="9483" width="4" style="54" customWidth="1"/>
    <col min="9484" max="9484" width="0" style="54" hidden="1" customWidth="1"/>
    <col min="9485" max="9485" width="8.25" style="54" customWidth="1"/>
    <col min="9486" max="9486" width="0" style="54" hidden="1" customWidth="1"/>
    <col min="9487" max="9487" width="97.75" style="54" customWidth="1"/>
    <col min="9488" max="9488" width="14.125" style="54" customWidth="1"/>
    <col min="9489" max="9489" width="16" style="54" customWidth="1"/>
    <col min="9490" max="9492" width="10.125" style="54" customWidth="1"/>
    <col min="9493" max="9493" width="5.125" style="54" customWidth="1"/>
    <col min="9494" max="9728" width="9" style="54"/>
    <col min="9729" max="9729" width="4.125" style="54" customWidth="1"/>
    <col min="9730" max="9730" width="22.5" style="54" customWidth="1"/>
    <col min="9731" max="9731" width="26.625" style="54" customWidth="1"/>
    <col min="9732" max="9732" width="17.125" style="54" customWidth="1"/>
    <col min="9733" max="9733" width="8.125" style="54" customWidth="1"/>
    <col min="9734" max="9734" width="4" style="54" customWidth="1"/>
    <col min="9735" max="9735" width="0" style="54" hidden="1" customWidth="1"/>
    <col min="9736" max="9736" width="23.25" style="54" customWidth="1"/>
    <col min="9737" max="9737" width="17.125" style="54" customWidth="1"/>
    <col min="9738" max="9738" width="8.125" style="54" customWidth="1"/>
    <col min="9739" max="9739" width="4" style="54" customWidth="1"/>
    <col min="9740" max="9740" width="0" style="54" hidden="1" customWidth="1"/>
    <col min="9741" max="9741" width="8.25" style="54" customWidth="1"/>
    <col min="9742" max="9742" width="0" style="54" hidden="1" customWidth="1"/>
    <col min="9743" max="9743" width="97.75" style="54" customWidth="1"/>
    <col min="9744" max="9744" width="14.125" style="54" customWidth="1"/>
    <col min="9745" max="9745" width="16" style="54" customWidth="1"/>
    <col min="9746" max="9748" width="10.125" style="54" customWidth="1"/>
    <col min="9749" max="9749" width="5.125" style="54" customWidth="1"/>
    <col min="9750" max="9984" width="9" style="54"/>
    <col min="9985" max="9985" width="4.125" style="54" customWidth="1"/>
    <col min="9986" max="9986" width="22.5" style="54" customWidth="1"/>
    <col min="9987" max="9987" width="26.625" style="54" customWidth="1"/>
    <col min="9988" max="9988" width="17.125" style="54" customWidth="1"/>
    <col min="9989" max="9989" width="8.125" style="54" customWidth="1"/>
    <col min="9990" max="9990" width="4" style="54" customWidth="1"/>
    <col min="9991" max="9991" width="0" style="54" hidden="1" customWidth="1"/>
    <col min="9992" max="9992" width="23.25" style="54" customWidth="1"/>
    <col min="9993" max="9993" width="17.125" style="54" customWidth="1"/>
    <col min="9994" max="9994" width="8.125" style="54" customWidth="1"/>
    <col min="9995" max="9995" width="4" style="54" customWidth="1"/>
    <col min="9996" max="9996" width="0" style="54" hidden="1" customWidth="1"/>
    <col min="9997" max="9997" width="8.25" style="54" customWidth="1"/>
    <col min="9998" max="9998" width="0" style="54" hidden="1" customWidth="1"/>
    <col min="9999" max="9999" width="97.75" style="54" customWidth="1"/>
    <col min="10000" max="10000" width="14.125" style="54" customWidth="1"/>
    <col min="10001" max="10001" width="16" style="54" customWidth="1"/>
    <col min="10002" max="10004" width="10.125" style="54" customWidth="1"/>
    <col min="10005" max="10005" width="5.125" style="54" customWidth="1"/>
    <col min="10006" max="10240" width="9" style="54"/>
    <col min="10241" max="10241" width="4.125" style="54" customWidth="1"/>
    <col min="10242" max="10242" width="22.5" style="54" customWidth="1"/>
    <col min="10243" max="10243" width="26.625" style="54" customWidth="1"/>
    <col min="10244" max="10244" width="17.125" style="54" customWidth="1"/>
    <col min="10245" max="10245" width="8.125" style="54" customWidth="1"/>
    <col min="10246" max="10246" width="4" style="54" customWidth="1"/>
    <col min="10247" max="10247" width="0" style="54" hidden="1" customWidth="1"/>
    <col min="10248" max="10248" width="23.25" style="54" customWidth="1"/>
    <col min="10249" max="10249" width="17.125" style="54" customWidth="1"/>
    <col min="10250" max="10250" width="8.125" style="54" customWidth="1"/>
    <col min="10251" max="10251" width="4" style="54" customWidth="1"/>
    <col min="10252" max="10252" width="0" style="54" hidden="1" customWidth="1"/>
    <col min="10253" max="10253" width="8.25" style="54" customWidth="1"/>
    <col min="10254" max="10254" width="0" style="54" hidden="1" customWidth="1"/>
    <col min="10255" max="10255" width="97.75" style="54" customWidth="1"/>
    <col min="10256" max="10256" width="14.125" style="54" customWidth="1"/>
    <col min="10257" max="10257" width="16" style="54" customWidth="1"/>
    <col min="10258" max="10260" width="10.125" style="54" customWidth="1"/>
    <col min="10261" max="10261" width="5.125" style="54" customWidth="1"/>
    <col min="10262" max="10496" width="9" style="54"/>
    <col min="10497" max="10497" width="4.125" style="54" customWidth="1"/>
    <col min="10498" max="10498" width="22.5" style="54" customWidth="1"/>
    <col min="10499" max="10499" width="26.625" style="54" customWidth="1"/>
    <col min="10500" max="10500" width="17.125" style="54" customWidth="1"/>
    <col min="10501" max="10501" width="8.125" style="54" customWidth="1"/>
    <col min="10502" max="10502" width="4" style="54" customWidth="1"/>
    <col min="10503" max="10503" width="0" style="54" hidden="1" customWidth="1"/>
    <col min="10504" max="10504" width="23.25" style="54" customWidth="1"/>
    <col min="10505" max="10505" width="17.125" style="54" customWidth="1"/>
    <col min="10506" max="10506" width="8.125" style="54" customWidth="1"/>
    <col min="10507" max="10507" width="4" style="54" customWidth="1"/>
    <col min="10508" max="10508" width="0" style="54" hidden="1" customWidth="1"/>
    <col min="10509" max="10509" width="8.25" style="54" customWidth="1"/>
    <col min="10510" max="10510" width="0" style="54" hidden="1" customWidth="1"/>
    <col min="10511" max="10511" width="97.75" style="54" customWidth="1"/>
    <col min="10512" max="10512" width="14.125" style="54" customWidth="1"/>
    <col min="10513" max="10513" width="16" style="54" customWidth="1"/>
    <col min="10514" max="10516" width="10.125" style="54" customWidth="1"/>
    <col min="10517" max="10517" width="5.125" style="54" customWidth="1"/>
    <col min="10518" max="10752" width="9" style="54"/>
    <col min="10753" max="10753" width="4.125" style="54" customWidth="1"/>
    <col min="10754" max="10754" width="22.5" style="54" customWidth="1"/>
    <col min="10755" max="10755" width="26.625" style="54" customWidth="1"/>
    <col min="10756" max="10756" width="17.125" style="54" customWidth="1"/>
    <col min="10757" max="10757" width="8.125" style="54" customWidth="1"/>
    <col min="10758" max="10758" width="4" style="54" customWidth="1"/>
    <col min="10759" max="10759" width="0" style="54" hidden="1" customWidth="1"/>
    <col min="10760" max="10760" width="23.25" style="54" customWidth="1"/>
    <col min="10761" max="10761" width="17.125" style="54" customWidth="1"/>
    <col min="10762" max="10762" width="8.125" style="54" customWidth="1"/>
    <col min="10763" max="10763" width="4" style="54" customWidth="1"/>
    <col min="10764" max="10764" width="0" style="54" hidden="1" customWidth="1"/>
    <col min="10765" max="10765" width="8.25" style="54" customWidth="1"/>
    <col min="10766" max="10766" width="0" style="54" hidden="1" customWidth="1"/>
    <col min="10767" max="10767" width="97.75" style="54" customWidth="1"/>
    <col min="10768" max="10768" width="14.125" style="54" customWidth="1"/>
    <col min="10769" max="10769" width="16" style="54" customWidth="1"/>
    <col min="10770" max="10772" width="10.125" style="54" customWidth="1"/>
    <col min="10773" max="10773" width="5.125" style="54" customWidth="1"/>
    <col min="10774" max="11008" width="9" style="54"/>
    <col min="11009" max="11009" width="4.125" style="54" customWidth="1"/>
    <col min="11010" max="11010" width="22.5" style="54" customWidth="1"/>
    <col min="11011" max="11011" width="26.625" style="54" customWidth="1"/>
    <col min="11012" max="11012" width="17.125" style="54" customWidth="1"/>
    <col min="11013" max="11013" width="8.125" style="54" customWidth="1"/>
    <col min="11014" max="11014" width="4" style="54" customWidth="1"/>
    <col min="11015" max="11015" width="0" style="54" hidden="1" customWidth="1"/>
    <col min="11016" max="11016" width="23.25" style="54" customWidth="1"/>
    <col min="11017" max="11017" width="17.125" style="54" customWidth="1"/>
    <col min="11018" max="11018" width="8.125" style="54" customWidth="1"/>
    <col min="11019" max="11019" width="4" style="54" customWidth="1"/>
    <col min="11020" max="11020" width="0" style="54" hidden="1" customWidth="1"/>
    <col min="11021" max="11021" width="8.25" style="54" customWidth="1"/>
    <col min="11022" max="11022" width="0" style="54" hidden="1" customWidth="1"/>
    <col min="11023" max="11023" width="97.75" style="54" customWidth="1"/>
    <col min="11024" max="11024" width="14.125" style="54" customWidth="1"/>
    <col min="11025" max="11025" width="16" style="54" customWidth="1"/>
    <col min="11026" max="11028" width="10.125" style="54" customWidth="1"/>
    <col min="11029" max="11029" width="5.125" style="54" customWidth="1"/>
    <col min="11030" max="11264" width="9" style="54"/>
    <col min="11265" max="11265" width="4.125" style="54" customWidth="1"/>
    <col min="11266" max="11266" width="22.5" style="54" customWidth="1"/>
    <col min="11267" max="11267" width="26.625" style="54" customWidth="1"/>
    <col min="11268" max="11268" width="17.125" style="54" customWidth="1"/>
    <col min="11269" max="11269" width="8.125" style="54" customWidth="1"/>
    <col min="11270" max="11270" width="4" style="54" customWidth="1"/>
    <col min="11271" max="11271" width="0" style="54" hidden="1" customWidth="1"/>
    <col min="11272" max="11272" width="23.25" style="54" customWidth="1"/>
    <col min="11273" max="11273" width="17.125" style="54" customWidth="1"/>
    <col min="11274" max="11274" width="8.125" style="54" customWidth="1"/>
    <col min="11275" max="11275" width="4" style="54" customWidth="1"/>
    <col min="11276" max="11276" width="0" style="54" hidden="1" customWidth="1"/>
    <col min="11277" max="11277" width="8.25" style="54" customWidth="1"/>
    <col min="11278" max="11278" width="0" style="54" hidden="1" customWidth="1"/>
    <col min="11279" max="11279" width="97.75" style="54" customWidth="1"/>
    <col min="11280" max="11280" width="14.125" style="54" customWidth="1"/>
    <col min="11281" max="11281" width="16" style="54" customWidth="1"/>
    <col min="11282" max="11284" width="10.125" style="54" customWidth="1"/>
    <col min="11285" max="11285" width="5.125" style="54" customWidth="1"/>
    <col min="11286" max="11520" width="9" style="54"/>
    <col min="11521" max="11521" width="4.125" style="54" customWidth="1"/>
    <col min="11522" max="11522" width="22.5" style="54" customWidth="1"/>
    <col min="11523" max="11523" width="26.625" style="54" customWidth="1"/>
    <col min="11524" max="11524" width="17.125" style="54" customWidth="1"/>
    <col min="11525" max="11525" width="8.125" style="54" customWidth="1"/>
    <col min="11526" max="11526" width="4" style="54" customWidth="1"/>
    <col min="11527" max="11527" width="0" style="54" hidden="1" customWidth="1"/>
    <col min="11528" max="11528" width="23.25" style="54" customWidth="1"/>
    <col min="11529" max="11529" width="17.125" style="54" customWidth="1"/>
    <col min="11530" max="11530" width="8.125" style="54" customWidth="1"/>
    <col min="11531" max="11531" width="4" style="54" customWidth="1"/>
    <col min="11532" max="11532" width="0" style="54" hidden="1" customWidth="1"/>
    <col min="11533" max="11533" width="8.25" style="54" customWidth="1"/>
    <col min="11534" max="11534" width="0" style="54" hidden="1" customWidth="1"/>
    <col min="11535" max="11535" width="97.75" style="54" customWidth="1"/>
    <col min="11536" max="11536" width="14.125" style="54" customWidth="1"/>
    <col min="11537" max="11537" width="16" style="54" customWidth="1"/>
    <col min="11538" max="11540" width="10.125" style="54" customWidth="1"/>
    <col min="11541" max="11541" width="5.125" style="54" customWidth="1"/>
    <col min="11542" max="11776" width="9" style="54"/>
    <col min="11777" max="11777" width="4.125" style="54" customWidth="1"/>
    <col min="11778" max="11778" width="22.5" style="54" customWidth="1"/>
    <col min="11779" max="11779" width="26.625" style="54" customWidth="1"/>
    <col min="11780" max="11780" width="17.125" style="54" customWidth="1"/>
    <col min="11781" max="11781" width="8.125" style="54" customWidth="1"/>
    <col min="11782" max="11782" width="4" style="54" customWidth="1"/>
    <col min="11783" max="11783" width="0" style="54" hidden="1" customWidth="1"/>
    <col min="11784" max="11784" width="23.25" style="54" customWidth="1"/>
    <col min="11785" max="11785" width="17.125" style="54" customWidth="1"/>
    <col min="11786" max="11786" width="8.125" style="54" customWidth="1"/>
    <col min="11787" max="11787" width="4" style="54" customWidth="1"/>
    <col min="11788" max="11788" width="0" style="54" hidden="1" customWidth="1"/>
    <col min="11789" max="11789" width="8.25" style="54" customWidth="1"/>
    <col min="11790" max="11790" width="0" style="54" hidden="1" customWidth="1"/>
    <col min="11791" max="11791" width="97.75" style="54" customWidth="1"/>
    <col min="11792" max="11792" width="14.125" style="54" customWidth="1"/>
    <col min="11793" max="11793" width="16" style="54" customWidth="1"/>
    <col min="11794" max="11796" width="10.125" style="54" customWidth="1"/>
    <col min="11797" max="11797" width="5.125" style="54" customWidth="1"/>
    <col min="11798" max="12032" width="9" style="54"/>
    <col min="12033" max="12033" width="4.125" style="54" customWidth="1"/>
    <col min="12034" max="12034" width="22.5" style="54" customWidth="1"/>
    <col min="12035" max="12035" width="26.625" style="54" customWidth="1"/>
    <col min="12036" max="12036" width="17.125" style="54" customWidth="1"/>
    <col min="12037" max="12037" width="8.125" style="54" customWidth="1"/>
    <col min="12038" max="12038" width="4" style="54" customWidth="1"/>
    <col min="12039" max="12039" width="0" style="54" hidden="1" customWidth="1"/>
    <col min="12040" max="12040" width="23.25" style="54" customWidth="1"/>
    <col min="12041" max="12041" width="17.125" style="54" customWidth="1"/>
    <col min="12042" max="12042" width="8.125" style="54" customWidth="1"/>
    <col min="12043" max="12043" width="4" style="54" customWidth="1"/>
    <col min="12044" max="12044" width="0" style="54" hidden="1" customWidth="1"/>
    <col min="12045" max="12045" width="8.25" style="54" customWidth="1"/>
    <col min="12046" max="12046" width="0" style="54" hidden="1" customWidth="1"/>
    <col min="12047" max="12047" width="97.75" style="54" customWidth="1"/>
    <col min="12048" max="12048" width="14.125" style="54" customWidth="1"/>
    <col min="12049" max="12049" width="16" style="54" customWidth="1"/>
    <col min="12050" max="12052" width="10.125" style="54" customWidth="1"/>
    <col min="12053" max="12053" width="5.125" style="54" customWidth="1"/>
    <col min="12054" max="12288" width="9" style="54"/>
    <col min="12289" max="12289" width="4.125" style="54" customWidth="1"/>
    <col min="12290" max="12290" width="22.5" style="54" customWidth="1"/>
    <col min="12291" max="12291" width="26.625" style="54" customWidth="1"/>
    <col min="12292" max="12292" width="17.125" style="54" customWidth="1"/>
    <col min="12293" max="12293" width="8.125" style="54" customWidth="1"/>
    <col min="12294" max="12294" width="4" style="54" customWidth="1"/>
    <col min="12295" max="12295" width="0" style="54" hidden="1" customWidth="1"/>
    <col min="12296" max="12296" width="23.25" style="54" customWidth="1"/>
    <col min="12297" max="12297" width="17.125" style="54" customWidth="1"/>
    <col min="12298" max="12298" width="8.125" style="54" customWidth="1"/>
    <col min="12299" max="12299" width="4" style="54" customWidth="1"/>
    <col min="12300" max="12300" width="0" style="54" hidden="1" customWidth="1"/>
    <col min="12301" max="12301" width="8.25" style="54" customWidth="1"/>
    <col min="12302" max="12302" width="0" style="54" hidden="1" customWidth="1"/>
    <col min="12303" max="12303" width="97.75" style="54" customWidth="1"/>
    <col min="12304" max="12304" width="14.125" style="54" customWidth="1"/>
    <col min="12305" max="12305" width="16" style="54" customWidth="1"/>
    <col min="12306" max="12308" width="10.125" style="54" customWidth="1"/>
    <col min="12309" max="12309" width="5.125" style="54" customWidth="1"/>
    <col min="12310" max="12544" width="9" style="54"/>
    <col min="12545" max="12545" width="4.125" style="54" customWidth="1"/>
    <col min="12546" max="12546" width="22.5" style="54" customWidth="1"/>
    <col min="12547" max="12547" width="26.625" style="54" customWidth="1"/>
    <col min="12548" max="12548" width="17.125" style="54" customWidth="1"/>
    <col min="12549" max="12549" width="8.125" style="54" customWidth="1"/>
    <col min="12550" max="12550" width="4" style="54" customWidth="1"/>
    <col min="12551" max="12551" width="0" style="54" hidden="1" customWidth="1"/>
    <col min="12552" max="12552" width="23.25" style="54" customWidth="1"/>
    <col min="12553" max="12553" width="17.125" style="54" customWidth="1"/>
    <col min="12554" max="12554" width="8.125" style="54" customWidth="1"/>
    <col min="12555" max="12555" width="4" style="54" customWidth="1"/>
    <col min="12556" max="12556" width="0" style="54" hidden="1" customWidth="1"/>
    <col min="12557" max="12557" width="8.25" style="54" customWidth="1"/>
    <col min="12558" max="12558" width="0" style="54" hidden="1" customWidth="1"/>
    <col min="12559" max="12559" width="97.75" style="54" customWidth="1"/>
    <col min="12560" max="12560" width="14.125" style="54" customWidth="1"/>
    <col min="12561" max="12561" width="16" style="54" customWidth="1"/>
    <col min="12562" max="12564" width="10.125" style="54" customWidth="1"/>
    <col min="12565" max="12565" width="5.125" style="54" customWidth="1"/>
    <col min="12566" max="12800" width="9" style="54"/>
    <col min="12801" max="12801" width="4.125" style="54" customWidth="1"/>
    <col min="12802" max="12802" width="22.5" style="54" customWidth="1"/>
    <col min="12803" max="12803" width="26.625" style="54" customWidth="1"/>
    <col min="12804" max="12804" width="17.125" style="54" customWidth="1"/>
    <col min="12805" max="12805" width="8.125" style="54" customWidth="1"/>
    <col min="12806" max="12806" width="4" style="54" customWidth="1"/>
    <col min="12807" max="12807" width="0" style="54" hidden="1" customWidth="1"/>
    <col min="12808" max="12808" width="23.25" style="54" customWidth="1"/>
    <col min="12809" max="12809" width="17.125" style="54" customWidth="1"/>
    <col min="12810" max="12810" width="8.125" style="54" customWidth="1"/>
    <col min="12811" max="12811" width="4" style="54" customWidth="1"/>
    <col min="12812" max="12812" width="0" style="54" hidden="1" customWidth="1"/>
    <col min="12813" max="12813" width="8.25" style="54" customWidth="1"/>
    <col min="12814" max="12814" width="0" style="54" hidden="1" customWidth="1"/>
    <col min="12815" max="12815" width="97.75" style="54" customWidth="1"/>
    <col min="12816" max="12816" width="14.125" style="54" customWidth="1"/>
    <col min="12817" max="12817" width="16" style="54" customWidth="1"/>
    <col min="12818" max="12820" width="10.125" style="54" customWidth="1"/>
    <col min="12821" max="12821" width="5.125" style="54" customWidth="1"/>
    <col min="12822" max="13056" width="9" style="54"/>
    <col min="13057" max="13057" width="4.125" style="54" customWidth="1"/>
    <col min="13058" max="13058" width="22.5" style="54" customWidth="1"/>
    <col min="13059" max="13059" width="26.625" style="54" customWidth="1"/>
    <col min="13060" max="13060" width="17.125" style="54" customWidth="1"/>
    <col min="13061" max="13061" width="8.125" style="54" customWidth="1"/>
    <col min="13062" max="13062" width="4" style="54" customWidth="1"/>
    <col min="13063" max="13063" width="0" style="54" hidden="1" customWidth="1"/>
    <col min="13064" max="13064" width="23.25" style="54" customWidth="1"/>
    <col min="13065" max="13065" width="17.125" style="54" customWidth="1"/>
    <col min="13066" max="13066" width="8.125" style="54" customWidth="1"/>
    <col min="13067" max="13067" width="4" style="54" customWidth="1"/>
    <col min="13068" max="13068" width="0" style="54" hidden="1" customWidth="1"/>
    <col min="13069" max="13069" width="8.25" style="54" customWidth="1"/>
    <col min="13070" max="13070" width="0" style="54" hidden="1" customWidth="1"/>
    <col min="13071" max="13071" width="97.75" style="54" customWidth="1"/>
    <col min="13072" max="13072" width="14.125" style="54" customWidth="1"/>
    <col min="13073" max="13073" width="16" style="54" customWidth="1"/>
    <col min="13074" max="13076" width="10.125" style="54" customWidth="1"/>
    <col min="13077" max="13077" width="5.125" style="54" customWidth="1"/>
    <col min="13078" max="13312" width="9" style="54"/>
    <col min="13313" max="13313" width="4.125" style="54" customWidth="1"/>
    <col min="13314" max="13314" width="22.5" style="54" customWidth="1"/>
    <col min="13315" max="13315" width="26.625" style="54" customWidth="1"/>
    <col min="13316" max="13316" width="17.125" style="54" customWidth="1"/>
    <col min="13317" max="13317" width="8.125" style="54" customWidth="1"/>
    <col min="13318" max="13318" width="4" style="54" customWidth="1"/>
    <col min="13319" max="13319" width="0" style="54" hidden="1" customWidth="1"/>
    <col min="13320" max="13320" width="23.25" style="54" customWidth="1"/>
    <col min="13321" max="13321" width="17.125" style="54" customWidth="1"/>
    <col min="13322" max="13322" width="8.125" style="54" customWidth="1"/>
    <col min="13323" max="13323" width="4" style="54" customWidth="1"/>
    <col min="13324" max="13324" width="0" style="54" hidden="1" customWidth="1"/>
    <col min="13325" max="13325" width="8.25" style="54" customWidth="1"/>
    <col min="13326" max="13326" width="0" style="54" hidden="1" customWidth="1"/>
    <col min="13327" max="13327" width="97.75" style="54" customWidth="1"/>
    <col min="13328" max="13328" width="14.125" style="54" customWidth="1"/>
    <col min="13329" max="13329" width="16" style="54" customWidth="1"/>
    <col min="13330" max="13332" width="10.125" style="54" customWidth="1"/>
    <col min="13333" max="13333" width="5.125" style="54" customWidth="1"/>
    <col min="13334" max="13568" width="9" style="54"/>
    <col min="13569" max="13569" width="4.125" style="54" customWidth="1"/>
    <col min="13570" max="13570" width="22.5" style="54" customWidth="1"/>
    <col min="13571" max="13571" width="26.625" style="54" customWidth="1"/>
    <col min="13572" max="13572" width="17.125" style="54" customWidth="1"/>
    <col min="13573" max="13573" width="8.125" style="54" customWidth="1"/>
    <col min="13574" max="13574" width="4" style="54" customWidth="1"/>
    <col min="13575" max="13575" width="0" style="54" hidden="1" customWidth="1"/>
    <col min="13576" max="13576" width="23.25" style="54" customWidth="1"/>
    <col min="13577" max="13577" width="17.125" style="54" customWidth="1"/>
    <col min="13578" max="13578" width="8.125" style="54" customWidth="1"/>
    <col min="13579" max="13579" width="4" style="54" customWidth="1"/>
    <col min="13580" max="13580" width="0" style="54" hidden="1" customWidth="1"/>
    <col min="13581" max="13581" width="8.25" style="54" customWidth="1"/>
    <col min="13582" max="13582" width="0" style="54" hidden="1" customWidth="1"/>
    <col min="13583" max="13583" width="97.75" style="54" customWidth="1"/>
    <col min="13584" max="13584" width="14.125" style="54" customWidth="1"/>
    <col min="13585" max="13585" width="16" style="54" customWidth="1"/>
    <col min="13586" max="13588" width="10.125" style="54" customWidth="1"/>
    <col min="13589" max="13589" width="5.125" style="54" customWidth="1"/>
    <col min="13590" max="13824" width="9" style="54"/>
    <col min="13825" max="13825" width="4.125" style="54" customWidth="1"/>
    <col min="13826" max="13826" width="22.5" style="54" customWidth="1"/>
    <col min="13827" max="13827" width="26.625" style="54" customWidth="1"/>
    <col min="13828" max="13828" width="17.125" style="54" customWidth="1"/>
    <col min="13829" max="13829" width="8.125" style="54" customWidth="1"/>
    <col min="13830" max="13830" width="4" style="54" customWidth="1"/>
    <col min="13831" max="13831" width="0" style="54" hidden="1" customWidth="1"/>
    <col min="13832" max="13832" width="23.25" style="54" customWidth="1"/>
    <col min="13833" max="13833" width="17.125" style="54" customWidth="1"/>
    <col min="13834" max="13834" width="8.125" style="54" customWidth="1"/>
    <col min="13835" max="13835" width="4" style="54" customWidth="1"/>
    <col min="13836" max="13836" width="0" style="54" hidden="1" customWidth="1"/>
    <col min="13837" max="13837" width="8.25" style="54" customWidth="1"/>
    <col min="13838" max="13838" width="0" style="54" hidden="1" customWidth="1"/>
    <col min="13839" max="13839" width="97.75" style="54" customWidth="1"/>
    <col min="13840" max="13840" width="14.125" style="54" customWidth="1"/>
    <col min="13841" max="13841" width="16" style="54" customWidth="1"/>
    <col min="13842" max="13844" width="10.125" style="54" customWidth="1"/>
    <col min="13845" max="13845" width="5.125" style="54" customWidth="1"/>
    <col min="13846" max="14080" width="9" style="54"/>
    <col min="14081" max="14081" width="4.125" style="54" customWidth="1"/>
    <col min="14082" max="14082" width="22.5" style="54" customWidth="1"/>
    <col min="14083" max="14083" width="26.625" style="54" customWidth="1"/>
    <col min="14084" max="14084" width="17.125" style="54" customWidth="1"/>
    <col min="14085" max="14085" width="8.125" style="54" customWidth="1"/>
    <col min="14086" max="14086" width="4" style="54" customWidth="1"/>
    <col min="14087" max="14087" width="0" style="54" hidden="1" customWidth="1"/>
    <col min="14088" max="14088" width="23.25" style="54" customWidth="1"/>
    <col min="14089" max="14089" width="17.125" style="54" customWidth="1"/>
    <col min="14090" max="14090" width="8.125" style="54" customWidth="1"/>
    <col min="14091" max="14091" width="4" style="54" customWidth="1"/>
    <col min="14092" max="14092" width="0" style="54" hidden="1" customWidth="1"/>
    <col min="14093" max="14093" width="8.25" style="54" customWidth="1"/>
    <col min="14094" max="14094" width="0" style="54" hidden="1" customWidth="1"/>
    <col min="14095" max="14095" width="97.75" style="54" customWidth="1"/>
    <col min="14096" max="14096" width="14.125" style="54" customWidth="1"/>
    <col min="14097" max="14097" width="16" style="54" customWidth="1"/>
    <col min="14098" max="14100" width="10.125" style="54" customWidth="1"/>
    <col min="14101" max="14101" width="5.125" style="54" customWidth="1"/>
    <col min="14102" max="14336" width="9" style="54"/>
    <col min="14337" max="14337" width="4.125" style="54" customWidth="1"/>
    <col min="14338" max="14338" width="22.5" style="54" customWidth="1"/>
    <col min="14339" max="14339" width="26.625" style="54" customWidth="1"/>
    <col min="14340" max="14340" width="17.125" style="54" customWidth="1"/>
    <col min="14341" max="14341" width="8.125" style="54" customWidth="1"/>
    <col min="14342" max="14342" width="4" style="54" customWidth="1"/>
    <col min="14343" max="14343" width="0" style="54" hidden="1" customWidth="1"/>
    <col min="14344" max="14344" width="23.25" style="54" customWidth="1"/>
    <col min="14345" max="14345" width="17.125" style="54" customWidth="1"/>
    <col min="14346" max="14346" width="8.125" style="54" customWidth="1"/>
    <col min="14347" max="14347" width="4" style="54" customWidth="1"/>
    <col min="14348" max="14348" width="0" style="54" hidden="1" customWidth="1"/>
    <col min="14349" max="14349" width="8.25" style="54" customWidth="1"/>
    <col min="14350" max="14350" width="0" style="54" hidden="1" customWidth="1"/>
    <col min="14351" max="14351" width="97.75" style="54" customWidth="1"/>
    <col min="14352" max="14352" width="14.125" style="54" customWidth="1"/>
    <col min="14353" max="14353" width="16" style="54" customWidth="1"/>
    <col min="14354" max="14356" width="10.125" style="54" customWidth="1"/>
    <col min="14357" max="14357" width="5.125" style="54" customWidth="1"/>
    <col min="14358" max="14592" width="9" style="54"/>
    <col min="14593" max="14593" width="4.125" style="54" customWidth="1"/>
    <col min="14594" max="14594" width="22.5" style="54" customWidth="1"/>
    <col min="14595" max="14595" width="26.625" style="54" customWidth="1"/>
    <col min="14596" max="14596" width="17.125" style="54" customWidth="1"/>
    <col min="14597" max="14597" width="8.125" style="54" customWidth="1"/>
    <col min="14598" max="14598" width="4" style="54" customWidth="1"/>
    <col min="14599" max="14599" width="0" style="54" hidden="1" customWidth="1"/>
    <col min="14600" max="14600" width="23.25" style="54" customWidth="1"/>
    <col min="14601" max="14601" width="17.125" style="54" customWidth="1"/>
    <col min="14602" max="14602" width="8.125" style="54" customWidth="1"/>
    <col min="14603" max="14603" width="4" style="54" customWidth="1"/>
    <col min="14604" max="14604" width="0" style="54" hidden="1" customWidth="1"/>
    <col min="14605" max="14605" width="8.25" style="54" customWidth="1"/>
    <col min="14606" max="14606" width="0" style="54" hidden="1" customWidth="1"/>
    <col min="14607" max="14607" width="97.75" style="54" customWidth="1"/>
    <col min="14608" max="14608" width="14.125" style="54" customWidth="1"/>
    <col min="14609" max="14609" width="16" style="54" customWidth="1"/>
    <col min="14610" max="14612" width="10.125" style="54" customWidth="1"/>
    <col min="14613" max="14613" width="5.125" style="54" customWidth="1"/>
    <col min="14614" max="14848" width="9" style="54"/>
    <col min="14849" max="14849" width="4.125" style="54" customWidth="1"/>
    <col min="14850" max="14850" width="22.5" style="54" customWidth="1"/>
    <col min="14851" max="14851" width="26.625" style="54" customWidth="1"/>
    <col min="14852" max="14852" width="17.125" style="54" customWidth="1"/>
    <col min="14853" max="14853" width="8.125" style="54" customWidth="1"/>
    <col min="14854" max="14854" width="4" style="54" customWidth="1"/>
    <col min="14855" max="14855" width="0" style="54" hidden="1" customWidth="1"/>
    <col min="14856" max="14856" width="23.25" style="54" customWidth="1"/>
    <col min="14857" max="14857" width="17.125" style="54" customWidth="1"/>
    <col min="14858" max="14858" width="8.125" style="54" customWidth="1"/>
    <col min="14859" max="14859" width="4" style="54" customWidth="1"/>
    <col min="14860" max="14860" width="0" style="54" hidden="1" customWidth="1"/>
    <col min="14861" max="14861" width="8.25" style="54" customWidth="1"/>
    <col min="14862" max="14862" width="0" style="54" hidden="1" customWidth="1"/>
    <col min="14863" max="14863" width="97.75" style="54" customWidth="1"/>
    <col min="14864" max="14864" width="14.125" style="54" customWidth="1"/>
    <col min="14865" max="14865" width="16" style="54" customWidth="1"/>
    <col min="14866" max="14868" width="10.125" style="54" customWidth="1"/>
    <col min="14869" max="14869" width="5.125" style="54" customWidth="1"/>
    <col min="14870" max="15104" width="9" style="54"/>
    <col min="15105" max="15105" width="4.125" style="54" customWidth="1"/>
    <col min="15106" max="15106" width="22.5" style="54" customWidth="1"/>
    <col min="15107" max="15107" width="26.625" style="54" customWidth="1"/>
    <col min="15108" max="15108" width="17.125" style="54" customWidth="1"/>
    <col min="15109" max="15109" width="8.125" style="54" customWidth="1"/>
    <col min="15110" max="15110" width="4" style="54" customWidth="1"/>
    <col min="15111" max="15111" width="0" style="54" hidden="1" customWidth="1"/>
    <col min="15112" max="15112" width="23.25" style="54" customWidth="1"/>
    <col min="15113" max="15113" width="17.125" style="54" customWidth="1"/>
    <col min="15114" max="15114" width="8.125" style="54" customWidth="1"/>
    <col min="15115" max="15115" width="4" style="54" customWidth="1"/>
    <col min="15116" max="15116" width="0" style="54" hidden="1" customWidth="1"/>
    <col min="15117" max="15117" width="8.25" style="54" customWidth="1"/>
    <col min="15118" max="15118" width="0" style="54" hidden="1" customWidth="1"/>
    <col min="15119" max="15119" width="97.75" style="54" customWidth="1"/>
    <col min="15120" max="15120" width="14.125" style="54" customWidth="1"/>
    <col min="15121" max="15121" width="16" style="54" customWidth="1"/>
    <col min="15122" max="15124" width="10.125" style="54" customWidth="1"/>
    <col min="15125" max="15125" width="5.125" style="54" customWidth="1"/>
    <col min="15126" max="15360" width="9" style="54"/>
    <col min="15361" max="15361" width="4.125" style="54" customWidth="1"/>
    <col min="15362" max="15362" width="22.5" style="54" customWidth="1"/>
    <col min="15363" max="15363" width="26.625" style="54" customWidth="1"/>
    <col min="15364" max="15364" width="17.125" style="54" customWidth="1"/>
    <col min="15365" max="15365" width="8.125" style="54" customWidth="1"/>
    <col min="15366" max="15366" width="4" style="54" customWidth="1"/>
    <col min="15367" max="15367" width="0" style="54" hidden="1" customWidth="1"/>
    <col min="15368" max="15368" width="23.25" style="54" customWidth="1"/>
    <col min="15369" max="15369" width="17.125" style="54" customWidth="1"/>
    <col min="15370" max="15370" width="8.125" style="54" customWidth="1"/>
    <col min="15371" max="15371" width="4" style="54" customWidth="1"/>
    <col min="15372" max="15372" width="0" style="54" hidden="1" customWidth="1"/>
    <col min="15373" max="15373" width="8.25" style="54" customWidth="1"/>
    <col min="15374" max="15374" width="0" style="54" hidden="1" customWidth="1"/>
    <col min="15375" max="15375" width="97.75" style="54" customWidth="1"/>
    <col min="15376" max="15376" width="14.125" style="54" customWidth="1"/>
    <col min="15377" max="15377" width="16" style="54" customWidth="1"/>
    <col min="15378" max="15380" width="10.125" style="54" customWidth="1"/>
    <col min="15381" max="15381" width="5.125" style="54" customWidth="1"/>
    <col min="15382" max="15616" width="9" style="54"/>
    <col min="15617" max="15617" width="4.125" style="54" customWidth="1"/>
    <col min="15618" max="15618" width="22.5" style="54" customWidth="1"/>
    <col min="15619" max="15619" width="26.625" style="54" customWidth="1"/>
    <col min="15620" max="15620" width="17.125" style="54" customWidth="1"/>
    <col min="15621" max="15621" width="8.125" style="54" customWidth="1"/>
    <col min="15622" max="15622" width="4" style="54" customWidth="1"/>
    <col min="15623" max="15623" width="0" style="54" hidden="1" customWidth="1"/>
    <col min="15624" max="15624" width="23.25" style="54" customWidth="1"/>
    <col min="15625" max="15625" width="17.125" style="54" customWidth="1"/>
    <col min="15626" max="15626" width="8.125" style="54" customWidth="1"/>
    <col min="15627" max="15627" width="4" style="54" customWidth="1"/>
    <col min="15628" max="15628" width="0" style="54" hidden="1" customWidth="1"/>
    <col min="15629" max="15629" width="8.25" style="54" customWidth="1"/>
    <col min="15630" max="15630" width="0" style="54" hidden="1" customWidth="1"/>
    <col min="15631" max="15631" width="97.75" style="54" customWidth="1"/>
    <col min="15632" max="15632" width="14.125" style="54" customWidth="1"/>
    <col min="15633" max="15633" width="16" style="54" customWidth="1"/>
    <col min="15634" max="15636" width="10.125" style="54" customWidth="1"/>
    <col min="15637" max="15637" width="5.125" style="54" customWidth="1"/>
    <col min="15638" max="15872" width="9" style="54"/>
    <col min="15873" max="15873" width="4.125" style="54" customWidth="1"/>
    <col min="15874" max="15874" width="22.5" style="54" customWidth="1"/>
    <col min="15875" max="15875" width="26.625" style="54" customWidth="1"/>
    <col min="15876" max="15876" width="17.125" style="54" customWidth="1"/>
    <col min="15877" max="15877" width="8.125" style="54" customWidth="1"/>
    <col min="15878" max="15878" width="4" style="54" customWidth="1"/>
    <col min="15879" max="15879" width="0" style="54" hidden="1" customWidth="1"/>
    <col min="15880" max="15880" width="23.25" style="54" customWidth="1"/>
    <col min="15881" max="15881" width="17.125" style="54" customWidth="1"/>
    <col min="15882" max="15882" width="8.125" style="54" customWidth="1"/>
    <col min="15883" max="15883" width="4" style="54" customWidth="1"/>
    <col min="15884" max="15884" width="0" style="54" hidden="1" customWidth="1"/>
    <col min="15885" max="15885" width="8.25" style="54" customWidth="1"/>
    <col min="15886" max="15886" width="0" style="54" hidden="1" customWidth="1"/>
    <col min="15887" max="15887" width="97.75" style="54" customWidth="1"/>
    <col min="15888" max="15888" width="14.125" style="54" customWidth="1"/>
    <col min="15889" max="15889" width="16" style="54" customWidth="1"/>
    <col min="15890" max="15892" width="10.125" style="54" customWidth="1"/>
    <col min="15893" max="15893" width="5.125" style="54" customWidth="1"/>
    <col min="15894" max="16128" width="9" style="54"/>
    <col min="16129" max="16129" width="4.125" style="54" customWidth="1"/>
    <col min="16130" max="16130" width="22.5" style="54" customWidth="1"/>
    <col min="16131" max="16131" width="26.625" style="54" customWidth="1"/>
    <col min="16132" max="16132" width="17.125" style="54" customWidth="1"/>
    <col min="16133" max="16133" width="8.125" style="54" customWidth="1"/>
    <col min="16134" max="16134" width="4" style="54" customWidth="1"/>
    <col min="16135" max="16135" width="0" style="54" hidden="1" customWidth="1"/>
    <col min="16136" max="16136" width="23.25" style="54" customWidth="1"/>
    <col min="16137" max="16137" width="17.125" style="54" customWidth="1"/>
    <col min="16138" max="16138" width="8.125" style="54" customWidth="1"/>
    <col min="16139" max="16139" width="4" style="54" customWidth="1"/>
    <col min="16140" max="16140" width="0" style="54" hidden="1" customWidth="1"/>
    <col min="16141" max="16141" width="8.25" style="54" customWidth="1"/>
    <col min="16142" max="16142" width="0" style="54" hidden="1" customWidth="1"/>
    <col min="16143" max="16143" width="97.75" style="54" customWidth="1"/>
    <col min="16144" max="16144" width="14.125" style="54" customWidth="1"/>
    <col min="16145" max="16145" width="16" style="54" customWidth="1"/>
    <col min="16146" max="16148" width="10.125" style="54" customWidth="1"/>
    <col min="16149" max="16149" width="5.125" style="54" customWidth="1"/>
    <col min="16150" max="16384" width="9" style="54"/>
  </cols>
  <sheetData>
    <row r="1" spans="1:21" ht="36.75" customHeight="1" x14ac:dyDescent="0.4">
      <c r="A1" s="52" t="s">
        <v>0</v>
      </c>
      <c r="B1" s="52"/>
      <c r="C1" s="53"/>
      <c r="D1" s="54"/>
      <c r="E1" s="53"/>
      <c r="F1" s="53"/>
      <c r="G1" s="53"/>
      <c r="H1" s="213"/>
      <c r="I1" s="213"/>
      <c r="J1" s="214"/>
      <c r="K1" s="214"/>
      <c r="L1" s="214"/>
      <c r="M1" s="214"/>
      <c r="N1" s="214"/>
      <c r="O1" s="214"/>
      <c r="P1" s="53"/>
      <c r="Q1" s="53"/>
      <c r="R1" s="54"/>
      <c r="S1" s="54"/>
      <c r="T1" s="54"/>
      <c r="U1" s="54"/>
    </row>
    <row r="2" spans="1:21" ht="36.75" customHeight="1" x14ac:dyDescent="0.4">
      <c r="A2" s="213" t="s">
        <v>161</v>
      </c>
      <c r="B2" s="213"/>
      <c r="C2" s="214"/>
      <c r="D2" s="214"/>
      <c r="E2" s="214"/>
      <c r="F2" s="214"/>
      <c r="G2" s="214"/>
      <c r="H2" s="214"/>
      <c r="I2" s="214"/>
      <c r="J2" s="214"/>
      <c r="K2" s="214"/>
      <c r="L2" s="214"/>
      <c r="M2" s="214"/>
      <c r="N2" s="214"/>
      <c r="O2" s="214"/>
      <c r="P2" s="214"/>
      <c r="Q2" s="214"/>
      <c r="R2" s="214"/>
      <c r="S2" s="214"/>
      <c r="T2" s="214"/>
      <c r="U2" s="54"/>
    </row>
    <row r="3" spans="1:21" ht="18.75" customHeight="1" x14ac:dyDescent="0.4">
      <c r="A3" s="55"/>
      <c r="B3" s="55"/>
      <c r="C3" s="53"/>
      <c r="D3" s="54"/>
      <c r="E3" s="56"/>
      <c r="F3" s="53"/>
      <c r="G3" s="53"/>
      <c r="H3" s="53"/>
      <c r="I3" s="54"/>
      <c r="J3" s="53"/>
      <c r="K3" s="56"/>
      <c r="L3" s="56"/>
      <c r="M3" s="56"/>
      <c r="N3" s="56"/>
      <c r="O3" s="53"/>
      <c r="P3" s="57"/>
      <c r="Q3" s="215" t="s">
        <v>162</v>
      </c>
      <c r="R3" s="216"/>
      <c r="S3" s="216"/>
      <c r="T3" s="217"/>
      <c r="U3" s="54"/>
    </row>
    <row r="4" spans="1:21" ht="15.75" customHeight="1" x14ac:dyDescent="0.4">
      <c r="A4" s="55"/>
      <c r="B4" s="55"/>
      <c r="C4" s="53"/>
      <c r="D4" s="54"/>
      <c r="E4" s="56"/>
      <c r="F4" s="53"/>
      <c r="G4" s="53"/>
      <c r="H4" s="53"/>
      <c r="I4" s="54"/>
      <c r="J4" s="53"/>
      <c r="K4" s="56"/>
      <c r="L4" s="56"/>
      <c r="M4" s="56"/>
      <c r="N4" s="58"/>
      <c r="O4" s="53"/>
      <c r="P4" s="59"/>
      <c r="Q4" s="60"/>
      <c r="R4" s="61" t="s">
        <v>163</v>
      </c>
      <c r="S4" s="61" t="s">
        <v>6</v>
      </c>
      <c r="T4" s="61" t="s">
        <v>164</v>
      </c>
      <c r="U4" s="54"/>
    </row>
    <row r="5" spans="1:21" ht="22.5" customHeight="1" x14ac:dyDescent="0.4">
      <c r="A5" s="55"/>
      <c r="B5" s="55"/>
      <c r="C5" s="53"/>
      <c r="D5" s="54"/>
      <c r="E5" s="56"/>
      <c r="F5" s="53"/>
      <c r="G5" s="53"/>
      <c r="H5" s="53"/>
      <c r="I5" s="54"/>
      <c r="J5" s="53"/>
      <c r="K5" s="56"/>
      <c r="L5" s="56"/>
      <c r="M5" s="56"/>
      <c r="N5" s="58"/>
      <c r="O5" s="53"/>
      <c r="P5" s="62"/>
      <c r="Q5" s="63" t="s">
        <v>165</v>
      </c>
      <c r="R5" s="61"/>
      <c r="S5" s="61"/>
      <c r="T5" s="61"/>
      <c r="U5" s="54"/>
    </row>
    <row r="6" spans="1:21" ht="22.5" customHeight="1" x14ac:dyDescent="0.15">
      <c r="A6" s="55"/>
      <c r="B6" s="55"/>
      <c r="C6" s="53"/>
      <c r="D6" s="64"/>
      <c r="E6" s="56"/>
      <c r="F6" s="53"/>
      <c r="G6" s="53"/>
      <c r="H6" s="53"/>
      <c r="I6" s="64"/>
      <c r="J6" s="53"/>
      <c r="K6" s="56"/>
      <c r="L6" s="56"/>
      <c r="M6" s="56"/>
      <c r="N6" s="58"/>
      <c r="O6" s="53"/>
      <c r="P6" s="62"/>
      <c r="Q6" s="63" t="s">
        <v>166</v>
      </c>
      <c r="R6" s="61"/>
      <c r="S6" s="61"/>
      <c r="T6" s="61"/>
      <c r="U6" s="54"/>
    </row>
    <row r="7" spans="1:21" ht="22.5" customHeight="1" x14ac:dyDescent="0.15">
      <c r="A7" s="55"/>
      <c r="B7" s="55"/>
      <c r="C7" s="53"/>
      <c r="D7" s="65"/>
      <c r="E7" s="56"/>
      <c r="F7" s="53"/>
      <c r="G7" s="53"/>
      <c r="I7" s="65"/>
      <c r="J7" s="53"/>
      <c r="K7" s="56"/>
      <c r="L7" s="56"/>
      <c r="M7" s="56"/>
      <c r="N7" s="67"/>
      <c r="O7" s="53"/>
      <c r="P7" s="62"/>
      <c r="Q7" s="63" t="s">
        <v>167</v>
      </c>
      <c r="R7" s="61"/>
      <c r="S7" s="61"/>
      <c r="T7" s="61"/>
      <c r="U7" s="68"/>
    </row>
    <row r="8" spans="1:21" ht="27.75" customHeight="1" thickBot="1" x14ac:dyDescent="0.3">
      <c r="A8" s="218" t="s">
        <v>388</v>
      </c>
      <c r="B8" s="219"/>
      <c r="C8" s="219"/>
      <c r="D8" s="219"/>
      <c r="E8" s="219"/>
      <c r="F8" s="219"/>
      <c r="G8" s="53"/>
      <c r="H8" s="53"/>
      <c r="I8" s="69"/>
      <c r="J8" s="53"/>
      <c r="K8" s="56"/>
      <c r="L8" s="56"/>
      <c r="M8" s="56"/>
      <c r="N8" s="67"/>
      <c r="O8" s="53"/>
      <c r="P8" s="70"/>
      <c r="Q8" s="69"/>
      <c r="R8" s="70"/>
      <c r="S8" s="70"/>
      <c r="T8" s="71"/>
      <c r="U8" s="68"/>
    </row>
    <row r="9" spans="1:21" customFormat="1" ht="42" customHeight="1" thickBot="1" x14ac:dyDescent="0.45">
      <c r="A9" s="72"/>
      <c r="B9" s="73" t="s">
        <v>169</v>
      </c>
      <c r="C9" s="74" t="s">
        <v>170</v>
      </c>
      <c r="D9" s="75" t="s">
        <v>171</v>
      </c>
      <c r="E9" s="76" t="s">
        <v>172</v>
      </c>
      <c r="F9" s="76" t="s">
        <v>173</v>
      </c>
      <c r="G9" s="74" t="s">
        <v>174</v>
      </c>
      <c r="H9" s="73" t="s">
        <v>170</v>
      </c>
      <c r="I9" s="75" t="s">
        <v>171</v>
      </c>
      <c r="J9" s="76" t="s">
        <v>175</v>
      </c>
      <c r="K9" s="76" t="s">
        <v>173</v>
      </c>
      <c r="L9" s="76" t="s">
        <v>174</v>
      </c>
      <c r="M9" s="76" t="s">
        <v>176</v>
      </c>
      <c r="N9" s="77" t="s">
        <v>177</v>
      </c>
      <c r="O9" s="78" t="s">
        <v>178</v>
      </c>
      <c r="P9" s="76" t="s">
        <v>179</v>
      </c>
      <c r="Q9" s="79" t="s">
        <v>171</v>
      </c>
      <c r="R9" s="76" t="s">
        <v>180</v>
      </c>
      <c r="S9" s="74" t="s">
        <v>181</v>
      </c>
      <c r="T9" s="77" t="s">
        <v>182</v>
      </c>
      <c r="U9" s="80"/>
    </row>
    <row r="10" spans="1:21" ht="18.75" customHeight="1" x14ac:dyDescent="0.4">
      <c r="A10" s="220" t="s">
        <v>183</v>
      </c>
      <c r="B10" s="81" t="s">
        <v>389</v>
      </c>
      <c r="C10" s="82" t="s">
        <v>390</v>
      </c>
      <c r="D10" s="83" t="s">
        <v>40</v>
      </c>
      <c r="E10" s="91">
        <v>40</v>
      </c>
      <c r="F10" s="85" t="s">
        <v>189</v>
      </c>
      <c r="G10" s="86"/>
      <c r="H10" s="87" t="s">
        <v>390</v>
      </c>
      <c r="I10" s="83" t="s">
        <v>40</v>
      </c>
      <c r="J10" s="85">
        <f t="shared" ref="J10:J16" si="0">ROUNDUP(E10*0.75,2)</f>
        <v>30</v>
      </c>
      <c r="K10" s="85" t="s">
        <v>189</v>
      </c>
      <c r="L10" s="85"/>
      <c r="M10" s="85">
        <f>ROUNDUP((R5*E10)+(R6*J10)+(R7*(E10*2)),2)</f>
        <v>0</v>
      </c>
      <c r="N10" s="88">
        <f>M10</f>
        <v>0</v>
      </c>
      <c r="O10" s="81" t="s">
        <v>303</v>
      </c>
      <c r="P10" s="89" t="s">
        <v>233</v>
      </c>
      <c r="Q10" s="83"/>
      <c r="R10" s="90">
        <v>130</v>
      </c>
      <c r="S10" s="91">
        <f>ROUNDUP(R10*0.75,2)</f>
        <v>97.5</v>
      </c>
      <c r="T10" s="92">
        <f>ROUNDUP((R5*R10)+(R6*S10)+(R7*(R10*2)),2)</f>
        <v>0</v>
      </c>
    </row>
    <row r="11" spans="1:21" ht="18.75" customHeight="1" x14ac:dyDescent="0.4">
      <c r="A11" s="221"/>
      <c r="B11" s="105" t="s">
        <v>391</v>
      </c>
      <c r="C11" s="106" t="s">
        <v>188</v>
      </c>
      <c r="D11" s="107"/>
      <c r="E11" s="108">
        <v>20</v>
      </c>
      <c r="F11" s="109" t="s">
        <v>189</v>
      </c>
      <c r="G11" s="110" t="s">
        <v>190</v>
      </c>
      <c r="H11" s="111" t="s">
        <v>188</v>
      </c>
      <c r="I11" s="107"/>
      <c r="J11" s="109">
        <f t="shared" si="0"/>
        <v>15</v>
      </c>
      <c r="K11" s="109" t="s">
        <v>189</v>
      </c>
      <c r="L11" s="109" t="s">
        <v>190</v>
      </c>
      <c r="M11" s="109">
        <f>ROUNDUP((R5*E11)+(R6*J11)+(R7*(E11*2)),2)</f>
        <v>0</v>
      </c>
      <c r="N11" s="112">
        <f>M11</f>
        <v>0</v>
      </c>
      <c r="O11" s="105" t="s">
        <v>392</v>
      </c>
      <c r="P11" s="113" t="s">
        <v>221</v>
      </c>
      <c r="Q11" s="107"/>
      <c r="R11" s="114">
        <v>2</v>
      </c>
      <c r="S11" s="108">
        <f>ROUNDUP(R11*0.75,2)</f>
        <v>1.5</v>
      </c>
      <c r="T11" s="115">
        <f>ROUNDUP((R5*R11)+(R6*S11)+(R7*(R11*2)),2)</f>
        <v>0</v>
      </c>
    </row>
    <row r="12" spans="1:21" ht="18.75" customHeight="1" x14ac:dyDescent="0.4">
      <c r="A12" s="221"/>
      <c r="B12" s="105"/>
      <c r="C12" s="106" t="s">
        <v>366</v>
      </c>
      <c r="D12" s="107"/>
      <c r="E12" s="108">
        <v>20</v>
      </c>
      <c r="F12" s="109" t="s">
        <v>189</v>
      </c>
      <c r="G12" s="110"/>
      <c r="H12" s="111" t="s">
        <v>366</v>
      </c>
      <c r="I12" s="107"/>
      <c r="J12" s="109">
        <f t="shared" si="0"/>
        <v>15</v>
      </c>
      <c r="K12" s="109" t="s">
        <v>189</v>
      </c>
      <c r="L12" s="109"/>
      <c r="M12" s="109">
        <f>ROUNDUP((R5*E12)+(R6*J12)+(R7*(E12*2)),2)</f>
        <v>0</v>
      </c>
      <c r="N12" s="112">
        <f>ROUND(M12+(M12*15/100),2)</f>
        <v>0</v>
      </c>
      <c r="O12" s="105" t="s">
        <v>393</v>
      </c>
      <c r="P12" s="113" t="s">
        <v>227</v>
      </c>
      <c r="Q12" s="107"/>
      <c r="R12" s="114">
        <v>0.1</v>
      </c>
      <c r="S12" s="108">
        <f>ROUNDUP(R12*0.75,2)</f>
        <v>0.08</v>
      </c>
      <c r="T12" s="115">
        <f>ROUNDUP((R5*R12)+(R6*S12)+(R7*(R12*2)),2)</f>
        <v>0</v>
      </c>
    </row>
    <row r="13" spans="1:21" ht="18.75" customHeight="1" x14ac:dyDescent="0.4">
      <c r="A13" s="221"/>
      <c r="B13" s="105"/>
      <c r="C13" s="106" t="s">
        <v>249</v>
      </c>
      <c r="D13" s="107"/>
      <c r="E13" s="108">
        <v>10</v>
      </c>
      <c r="F13" s="109" t="s">
        <v>189</v>
      </c>
      <c r="G13" s="110" t="s">
        <v>199</v>
      </c>
      <c r="H13" s="111" t="s">
        <v>249</v>
      </c>
      <c r="I13" s="107"/>
      <c r="J13" s="109">
        <f t="shared" si="0"/>
        <v>7.5</v>
      </c>
      <c r="K13" s="109" t="s">
        <v>189</v>
      </c>
      <c r="L13" s="109" t="s">
        <v>199</v>
      </c>
      <c r="M13" s="109">
        <f>ROUNDUP((R5*E13)+(R6*J13)+(R7*(E13*2)),2)</f>
        <v>0</v>
      </c>
      <c r="N13" s="112">
        <f>M13</f>
        <v>0</v>
      </c>
      <c r="O13" s="105" t="s">
        <v>394</v>
      </c>
      <c r="P13" s="113" t="s">
        <v>213</v>
      </c>
      <c r="Q13" s="107" t="s">
        <v>40</v>
      </c>
      <c r="R13" s="114">
        <v>2</v>
      </c>
      <c r="S13" s="108">
        <f>ROUNDUP(R13*0.75,2)</f>
        <v>1.5</v>
      </c>
      <c r="T13" s="115">
        <f>ROUNDUP((R5*R13)+(R6*S13)+(R7*(R13*2)),2)</f>
        <v>0</v>
      </c>
    </row>
    <row r="14" spans="1:21" ht="18.75" customHeight="1" x14ac:dyDescent="0.4">
      <c r="A14" s="221"/>
      <c r="B14" s="105"/>
      <c r="C14" s="106" t="s">
        <v>268</v>
      </c>
      <c r="D14" s="107"/>
      <c r="E14" s="108">
        <v>10</v>
      </c>
      <c r="F14" s="109" t="s">
        <v>189</v>
      </c>
      <c r="G14" s="110"/>
      <c r="H14" s="111" t="s">
        <v>268</v>
      </c>
      <c r="I14" s="107"/>
      <c r="J14" s="109">
        <f t="shared" si="0"/>
        <v>7.5</v>
      </c>
      <c r="K14" s="109" t="s">
        <v>189</v>
      </c>
      <c r="L14" s="109"/>
      <c r="M14" s="109">
        <f>ROUNDUP((R5*E14)+(R6*J14)+(R7*(E14*2)),2)</f>
        <v>0</v>
      </c>
      <c r="N14" s="112">
        <f>ROUND(M14+(M14*10/100),2)</f>
        <v>0</v>
      </c>
      <c r="O14" s="105" t="s">
        <v>202</v>
      </c>
      <c r="P14" s="113"/>
      <c r="Q14" s="107"/>
      <c r="R14" s="114"/>
      <c r="S14" s="108"/>
      <c r="T14" s="115"/>
    </row>
    <row r="15" spans="1:21" ht="18.75" customHeight="1" x14ac:dyDescent="0.4">
      <c r="A15" s="221"/>
      <c r="B15" s="105"/>
      <c r="C15" s="106" t="s">
        <v>262</v>
      </c>
      <c r="D15" s="107"/>
      <c r="E15" s="108">
        <v>10</v>
      </c>
      <c r="F15" s="109" t="s">
        <v>189</v>
      </c>
      <c r="G15" s="110"/>
      <c r="H15" s="111" t="s">
        <v>262</v>
      </c>
      <c r="I15" s="107"/>
      <c r="J15" s="109">
        <f t="shared" si="0"/>
        <v>7.5</v>
      </c>
      <c r="K15" s="109" t="s">
        <v>189</v>
      </c>
      <c r="L15" s="109"/>
      <c r="M15" s="109">
        <f>ROUNDUP((R5*E15)+(R6*J15)+(R7*(E15*2)),2)</f>
        <v>0</v>
      </c>
      <c r="N15" s="112">
        <f>M15</f>
        <v>0</v>
      </c>
      <c r="O15" s="105"/>
      <c r="P15" s="113"/>
      <c r="Q15" s="107"/>
      <c r="R15" s="114"/>
      <c r="S15" s="108"/>
      <c r="T15" s="115"/>
    </row>
    <row r="16" spans="1:21" ht="18.75" customHeight="1" x14ac:dyDescent="0.4">
      <c r="A16" s="221"/>
      <c r="B16" s="105"/>
      <c r="C16" s="106" t="s">
        <v>270</v>
      </c>
      <c r="D16" s="107" t="s">
        <v>271</v>
      </c>
      <c r="E16" s="135">
        <v>0.5</v>
      </c>
      <c r="F16" s="109" t="s">
        <v>272</v>
      </c>
      <c r="G16" s="110"/>
      <c r="H16" s="111" t="s">
        <v>270</v>
      </c>
      <c r="I16" s="107" t="s">
        <v>271</v>
      </c>
      <c r="J16" s="109">
        <f t="shared" si="0"/>
        <v>0.38</v>
      </c>
      <c r="K16" s="109" t="s">
        <v>272</v>
      </c>
      <c r="L16" s="109"/>
      <c r="M16" s="109">
        <f>ROUNDUP((R5*E16)+(R6*J16)+(R7*(E16*2)),2)</f>
        <v>0</v>
      </c>
      <c r="N16" s="112">
        <f>M16</f>
        <v>0</v>
      </c>
      <c r="O16" s="105"/>
      <c r="P16" s="113"/>
      <c r="Q16" s="107"/>
      <c r="R16" s="114"/>
      <c r="S16" s="108"/>
      <c r="T16" s="115"/>
    </row>
    <row r="17" spans="1:20" ht="18.75" customHeight="1" x14ac:dyDescent="0.4">
      <c r="A17" s="221"/>
      <c r="B17" s="94"/>
      <c r="C17" s="95"/>
      <c r="D17" s="96"/>
      <c r="E17" s="97"/>
      <c r="F17" s="98"/>
      <c r="G17" s="99"/>
      <c r="H17" s="100"/>
      <c r="I17" s="96"/>
      <c r="J17" s="98"/>
      <c r="K17" s="98"/>
      <c r="L17" s="98"/>
      <c r="M17" s="98"/>
      <c r="N17" s="101"/>
      <c r="O17" s="94"/>
      <c r="P17" s="102"/>
      <c r="Q17" s="96"/>
      <c r="R17" s="103"/>
      <c r="S17" s="97"/>
      <c r="T17" s="104"/>
    </row>
    <row r="18" spans="1:20" ht="18.75" customHeight="1" x14ac:dyDescent="0.4">
      <c r="A18" s="221"/>
      <c r="B18" s="105" t="s">
        <v>80</v>
      </c>
      <c r="C18" s="106" t="s">
        <v>333</v>
      </c>
      <c r="D18" s="107"/>
      <c r="E18" s="108">
        <v>50</v>
      </c>
      <c r="F18" s="109" t="s">
        <v>189</v>
      </c>
      <c r="G18" s="110"/>
      <c r="H18" s="111" t="s">
        <v>333</v>
      </c>
      <c r="I18" s="107"/>
      <c r="J18" s="109">
        <f>ROUNDUP(E18*0.75,2)</f>
        <v>37.5</v>
      </c>
      <c r="K18" s="109" t="s">
        <v>189</v>
      </c>
      <c r="L18" s="109"/>
      <c r="M18" s="109">
        <f>ROUNDUP((R5*E18)+(R6*J18)+(R7*(E18*2)),2)</f>
        <v>0</v>
      </c>
      <c r="N18" s="112">
        <f>ROUND(M18+(M18*9/100),2)</f>
        <v>0</v>
      </c>
      <c r="O18" s="105" t="s">
        <v>395</v>
      </c>
      <c r="P18" s="113" t="s">
        <v>21</v>
      </c>
      <c r="Q18" s="107"/>
      <c r="R18" s="114">
        <v>20</v>
      </c>
      <c r="S18" s="108">
        <f>ROUNDUP(R18*0.75,2)</f>
        <v>15</v>
      </c>
      <c r="T18" s="115">
        <f>ROUNDUP((R5*R18)+(R6*S18)+(R7*(R18*2)),2)</f>
        <v>0</v>
      </c>
    </row>
    <row r="19" spans="1:20" ht="18.75" customHeight="1" x14ac:dyDescent="0.4">
      <c r="A19" s="221"/>
      <c r="B19" s="105"/>
      <c r="C19" s="106"/>
      <c r="D19" s="107"/>
      <c r="E19" s="108"/>
      <c r="F19" s="109"/>
      <c r="G19" s="110"/>
      <c r="H19" s="111"/>
      <c r="I19" s="107"/>
      <c r="J19" s="109"/>
      <c r="K19" s="109"/>
      <c r="L19" s="109"/>
      <c r="M19" s="109"/>
      <c r="N19" s="112"/>
      <c r="O19" s="105" t="s">
        <v>396</v>
      </c>
      <c r="P19" s="113" t="s">
        <v>227</v>
      </c>
      <c r="Q19" s="107"/>
      <c r="R19" s="114">
        <v>0.05</v>
      </c>
      <c r="S19" s="108">
        <f>ROUNDUP(R19*0.75,2)</f>
        <v>0.04</v>
      </c>
      <c r="T19" s="115">
        <f>ROUNDUP((R5*R19)+(R6*S19)+(R7*(R19*2)),2)</f>
        <v>0</v>
      </c>
    </row>
    <row r="20" spans="1:20" ht="18.75" customHeight="1" x14ac:dyDescent="0.4">
      <c r="A20" s="221"/>
      <c r="B20" s="105"/>
      <c r="C20" s="106"/>
      <c r="D20" s="107"/>
      <c r="E20" s="108"/>
      <c r="F20" s="109"/>
      <c r="G20" s="110"/>
      <c r="H20" s="111"/>
      <c r="I20" s="107"/>
      <c r="J20" s="109"/>
      <c r="K20" s="109"/>
      <c r="L20" s="109"/>
      <c r="M20" s="109"/>
      <c r="N20" s="112"/>
      <c r="O20" s="133" t="s">
        <v>397</v>
      </c>
      <c r="P20" s="113" t="s">
        <v>209</v>
      </c>
      <c r="Q20" s="107"/>
      <c r="R20" s="114">
        <v>1.5</v>
      </c>
      <c r="S20" s="108">
        <f>ROUNDUP(R20*0.75,2)</f>
        <v>1.1300000000000001</v>
      </c>
      <c r="T20" s="115">
        <f>ROUNDUP((R5*R20)+(R6*S20)+(R7*(R20*2)),2)</f>
        <v>0</v>
      </c>
    </row>
    <row r="21" spans="1:20" ht="18.75" customHeight="1" x14ac:dyDescent="0.4">
      <c r="A21" s="221"/>
      <c r="B21" s="105"/>
      <c r="C21" s="106"/>
      <c r="D21" s="107"/>
      <c r="E21" s="108"/>
      <c r="F21" s="109"/>
      <c r="G21" s="110"/>
      <c r="H21" s="111"/>
      <c r="I21" s="107"/>
      <c r="J21" s="109"/>
      <c r="K21" s="109"/>
      <c r="L21" s="109"/>
      <c r="M21" s="109"/>
      <c r="N21" s="112"/>
      <c r="O21" s="128" t="s">
        <v>398</v>
      </c>
      <c r="P21" s="113" t="s">
        <v>399</v>
      </c>
      <c r="Q21" s="107" t="s">
        <v>369</v>
      </c>
      <c r="R21" s="114">
        <v>1.5</v>
      </c>
      <c r="S21" s="108">
        <f>ROUNDUP(R21*0.75,2)</f>
        <v>1.1300000000000001</v>
      </c>
      <c r="T21" s="115">
        <f>ROUNDUP((R5*R21)+(R6*S21)+(R7*(R21*2)),2)</f>
        <v>0</v>
      </c>
    </row>
    <row r="22" spans="1:20" ht="18.75" customHeight="1" x14ac:dyDescent="0.4">
      <c r="A22" s="221"/>
      <c r="B22" s="105"/>
      <c r="C22" s="106"/>
      <c r="D22" s="107"/>
      <c r="E22" s="108"/>
      <c r="F22" s="109"/>
      <c r="G22" s="110"/>
      <c r="H22" s="111"/>
      <c r="I22" s="107"/>
      <c r="J22" s="109"/>
      <c r="K22" s="109"/>
      <c r="L22" s="109"/>
      <c r="M22" s="109"/>
      <c r="N22" s="112"/>
      <c r="O22" s="105" t="s">
        <v>400</v>
      </c>
      <c r="P22" s="113"/>
      <c r="Q22" s="107"/>
      <c r="R22" s="114"/>
      <c r="S22" s="108"/>
      <c r="T22" s="115"/>
    </row>
    <row r="23" spans="1:20" ht="18.75" customHeight="1" x14ac:dyDescent="0.4">
      <c r="A23" s="221"/>
      <c r="B23" s="105"/>
      <c r="C23" s="106"/>
      <c r="D23" s="107"/>
      <c r="E23" s="108"/>
      <c r="F23" s="109"/>
      <c r="G23" s="110"/>
      <c r="H23" s="111"/>
      <c r="I23" s="107"/>
      <c r="J23" s="109"/>
      <c r="K23" s="109"/>
      <c r="L23" s="109"/>
      <c r="M23" s="109"/>
      <c r="N23" s="112"/>
      <c r="O23" s="105" t="s">
        <v>248</v>
      </c>
      <c r="P23" s="113"/>
      <c r="Q23" s="107"/>
      <c r="R23" s="114"/>
      <c r="S23" s="108"/>
      <c r="T23" s="115"/>
    </row>
    <row r="24" spans="1:20" ht="18.75" customHeight="1" x14ac:dyDescent="0.4">
      <c r="A24" s="221"/>
      <c r="B24" s="94"/>
      <c r="C24" s="95"/>
      <c r="D24" s="96"/>
      <c r="E24" s="97"/>
      <c r="F24" s="98"/>
      <c r="G24" s="99"/>
      <c r="H24" s="100"/>
      <c r="I24" s="96"/>
      <c r="J24" s="98"/>
      <c r="K24" s="98"/>
      <c r="L24" s="98"/>
      <c r="M24" s="98"/>
      <c r="N24" s="101"/>
      <c r="O24" s="94"/>
      <c r="P24" s="102"/>
      <c r="Q24" s="96"/>
      <c r="R24" s="103"/>
      <c r="S24" s="97"/>
      <c r="T24" s="104"/>
    </row>
    <row r="25" spans="1:20" ht="18.75" customHeight="1" x14ac:dyDescent="0.4">
      <c r="A25" s="221"/>
      <c r="B25" s="105" t="s">
        <v>81</v>
      </c>
      <c r="C25" s="106" t="s">
        <v>401</v>
      </c>
      <c r="D25" s="107"/>
      <c r="E25" s="138">
        <v>0.125</v>
      </c>
      <c r="F25" s="109" t="s">
        <v>272</v>
      </c>
      <c r="G25" s="110"/>
      <c r="H25" s="111" t="s">
        <v>401</v>
      </c>
      <c r="I25" s="107"/>
      <c r="J25" s="109">
        <f>ROUNDUP(E25*0.75,2)</f>
        <v>9.9999999999999992E-2</v>
      </c>
      <c r="K25" s="109" t="s">
        <v>272</v>
      </c>
      <c r="L25" s="109"/>
      <c r="M25" s="109">
        <f>ROUNDUP((R5*E25)+(R6*J25)+(R7*(E25*2)),2)</f>
        <v>0</v>
      </c>
      <c r="N25" s="112">
        <f>M25</f>
        <v>0</v>
      </c>
      <c r="O25" s="105" t="s">
        <v>285</v>
      </c>
      <c r="P25" s="113"/>
      <c r="Q25" s="107"/>
      <c r="R25" s="114"/>
      <c r="S25" s="108"/>
      <c r="T25" s="115"/>
    </row>
    <row r="26" spans="1:20" ht="18.75" customHeight="1" thickBot="1" x14ac:dyDescent="0.45">
      <c r="A26" s="222"/>
      <c r="B26" s="116"/>
      <c r="C26" s="117"/>
      <c r="D26" s="118"/>
      <c r="E26" s="119"/>
      <c r="F26" s="120"/>
      <c r="G26" s="121"/>
      <c r="H26" s="122"/>
      <c r="I26" s="118"/>
      <c r="J26" s="120"/>
      <c r="K26" s="120"/>
      <c r="L26" s="120"/>
      <c r="M26" s="120"/>
      <c r="N26" s="123"/>
      <c r="O26" s="116"/>
      <c r="P26" s="124"/>
      <c r="Q26" s="118"/>
      <c r="R26" s="125"/>
      <c r="S26" s="119"/>
      <c r="T26" s="126"/>
    </row>
  </sheetData>
  <mergeCells count="5">
    <mergeCell ref="H1:O1"/>
    <mergeCell ref="A2:T2"/>
    <mergeCell ref="Q3:T3"/>
    <mergeCell ref="A8:F8"/>
    <mergeCell ref="A10:A26"/>
  </mergeCells>
  <phoneticPr fontId="17"/>
  <printOptions horizontalCentered="1" verticalCentered="1"/>
  <pageMargins left="0.39370078740157483" right="0.39370078740157483" top="0.39370078740157483" bottom="0.39370078740157483" header="0.39370078740157483" footer="0.39370078740157483"/>
  <pageSetup paperSize="12" scale="5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2E2A8-3600-4B8D-AE2B-B06D403AE671}">
  <sheetPr>
    <pageSetUpPr fitToPage="1"/>
  </sheetPr>
  <dimension ref="A1:AB32"/>
  <sheetViews>
    <sheetView showZeros="0" zoomScale="60" zoomScaleNormal="60" zoomScaleSheetLayoutView="80" workbookViewId="0"/>
  </sheetViews>
  <sheetFormatPr defaultRowHeight="18.75" customHeight="1" x14ac:dyDescent="0.4"/>
  <cols>
    <col min="1" max="1" width="4.125" style="127" customWidth="1"/>
    <col min="2" max="2" width="22.5" style="128" customWidth="1"/>
    <col min="3" max="3" width="26.625" style="128" customWidth="1"/>
    <col min="4" max="4" width="17.125" style="93" customWidth="1"/>
    <col min="5" max="5" width="8.125" style="129" customWidth="1"/>
    <col min="6" max="6" width="4" style="130" customWidth="1"/>
    <col min="7" max="7" width="10.25" style="130" hidden="1" customWidth="1"/>
    <col min="8" max="8" width="23.25" style="66" customWidth="1"/>
    <col min="9" max="9" width="17.125" style="93" customWidth="1"/>
    <col min="10" max="10" width="8.125" style="130" customWidth="1"/>
    <col min="11" max="11" width="4" style="130" customWidth="1"/>
    <col min="12" max="12" width="10.25" style="130" hidden="1" customWidth="1"/>
    <col min="13" max="13" width="8.25" style="130" customWidth="1"/>
    <col min="14" max="14" width="8.625" style="131" hidden="1" customWidth="1"/>
    <col min="15" max="15" width="97.75" style="128" customWidth="1"/>
    <col min="16" max="16" width="14.125" style="66" customWidth="1"/>
    <col min="17" max="17" width="16" style="93" customWidth="1"/>
    <col min="18" max="18" width="10.125" style="131" customWidth="1"/>
    <col min="19" max="19" width="10.125" style="129" customWidth="1"/>
    <col min="20" max="20" width="10.125" style="93" customWidth="1"/>
    <col min="21" max="21" width="5.125" style="93" customWidth="1"/>
    <col min="29" max="256" width="9" style="54"/>
    <col min="257" max="257" width="4.125" style="54" customWidth="1"/>
    <col min="258" max="258" width="22.5" style="54" customWidth="1"/>
    <col min="259" max="259" width="26.625" style="54" customWidth="1"/>
    <col min="260" max="260" width="17.125" style="54" customWidth="1"/>
    <col min="261" max="261" width="8.125" style="54" customWidth="1"/>
    <col min="262" max="262" width="4" style="54" customWidth="1"/>
    <col min="263" max="263" width="0" style="54" hidden="1" customWidth="1"/>
    <col min="264" max="264" width="23.25" style="54" customWidth="1"/>
    <col min="265" max="265" width="17.125" style="54" customWidth="1"/>
    <col min="266" max="266" width="8.125" style="54" customWidth="1"/>
    <col min="267" max="267" width="4" style="54" customWidth="1"/>
    <col min="268" max="268" width="0" style="54" hidden="1" customWidth="1"/>
    <col min="269" max="269" width="8.25" style="54" customWidth="1"/>
    <col min="270" max="270" width="0" style="54" hidden="1" customWidth="1"/>
    <col min="271" max="271" width="97.75" style="54" customWidth="1"/>
    <col min="272" max="272" width="14.125" style="54" customWidth="1"/>
    <col min="273" max="273" width="16" style="54" customWidth="1"/>
    <col min="274" max="276" width="10.125" style="54" customWidth="1"/>
    <col min="277" max="277" width="5.125" style="54" customWidth="1"/>
    <col min="278" max="512" width="9" style="54"/>
    <col min="513" max="513" width="4.125" style="54" customWidth="1"/>
    <col min="514" max="514" width="22.5" style="54" customWidth="1"/>
    <col min="515" max="515" width="26.625" style="54" customWidth="1"/>
    <col min="516" max="516" width="17.125" style="54" customWidth="1"/>
    <col min="517" max="517" width="8.125" style="54" customWidth="1"/>
    <col min="518" max="518" width="4" style="54" customWidth="1"/>
    <col min="519" max="519" width="0" style="54" hidden="1" customWidth="1"/>
    <col min="520" max="520" width="23.25" style="54" customWidth="1"/>
    <col min="521" max="521" width="17.125" style="54" customWidth="1"/>
    <col min="522" max="522" width="8.125" style="54" customWidth="1"/>
    <col min="523" max="523" width="4" style="54" customWidth="1"/>
    <col min="524" max="524" width="0" style="54" hidden="1" customWidth="1"/>
    <col min="525" max="525" width="8.25" style="54" customWidth="1"/>
    <col min="526" max="526" width="0" style="54" hidden="1" customWidth="1"/>
    <col min="527" max="527" width="97.75" style="54" customWidth="1"/>
    <col min="528" max="528" width="14.125" style="54" customWidth="1"/>
    <col min="529" max="529" width="16" style="54" customWidth="1"/>
    <col min="530" max="532" width="10.125" style="54" customWidth="1"/>
    <col min="533" max="533" width="5.125" style="54" customWidth="1"/>
    <col min="534" max="768" width="9" style="54"/>
    <col min="769" max="769" width="4.125" style="54" customWidth="1"/>
    <col min="770" max="770" width="22.5" style="54" customWidth="1"/>
    <col min="771" max="771" width="26.625" style="54" customWidth="1"/>
    <col min="772" max="772" width="17.125" style="54" customWidth="1"/>
    <col min="773" max="773" width="8.125" style="54" customWidth="1"/>
    <col min="774" max="774" width="4" style="54" customWidth="1"/>
    <col min="775" max="775" width="0" style="54" hidden="1" customWidth="1"/>
    <col min="776" max="776" width="23.25" style="54" customWidth="1"/>
    <col min="777" max="777" width="17.125" style="54" customWidth="1"/>
    <col min="778" max="778" width="8.125" style="54" customWidth="1"/>
    <col min="779" max="779" width="4" style="54" customWidth="1"/>
    <col min="780" max="780" width="0" style="54" hidden="1" customWidth="1"/>
    <col min="781" max="781" width="8.25" style="54" customWidth="1"/>
    <col min="782" max="782" width="0" style="54" hidden="1" customWidth="1"/>
    <col min="783" max="783" width="97.75" style="54" customWidth="1"/>
    <col min="784" max="784" width="14.125" style="54" customWidth="1"/>
    <col min="785" max="785" width="16" style="54" customWidth="1"/>
    <col min="786" max="788" width="10.125" style="54" customWidth="1"/>
    <col min="789" max="789" width="5.125" style="54" customWidth="1"/>
    <col min="790" max="1024" width="9" style="54"/>
    <col min="1025" max="1025" width="4.125" style="54" customWidth="1"/>
    <col min="1026" max="1026" width="22.5" style="54" customWidth="1"/>
    <col min="1027" max="1027" width="26.625" style="54" customWidth="1"/>
    <col min="1028" max="1028" width="17.125" style="54" customWidth="1"/>
    <col min="1029" max="1029" width="8.125" style="54" customWidth="1"/>
    <col min="1030" max="1030" width="4" style="54" customWidth="1"/>
    <col min="1031" max="1031" width="0" style="54" hidden="1" customWidth="1"/>
    <col min="1032" max="1032" width="23.25" style="54" customWidth="1"/>
    <col min="1033" max="1033" width="17.125" style="54" customWidth="1"/>
    <col min="1034" max="1034" width="8.125" style="54" customWidth="1"/>
    <col min="1035" max="1035" width="4" style="54" customWidth="1"/>
    <col min="1036" max="1036" width="0" style="54" hidden="1" customWidth="1"/>
    <col min="1037" max="1037" width="8.25" style="54" customWidth="1"/>
    <col min="1038" max="1038" width="0" style="54" hidden="1" customWidth="1"/>
    <col min="1039" max="1039" width="97.75" style="54" customWidth="1"/>
    <col min="1040" max="1040" width="14.125" style="54" customWidth="1"/>
    <col min="1041" max="1041" width="16" style="54" customWidth="1"/>
    <col min="1042" max="1044" width="10.125" style="54" customWidth="1"/>
    <col min="1045" max="1045" width="5.125" style="54" customWidth="1"/>
    <col min="1046" max="1280" width="9" style="54"/>
    <col min="1281" max="1281" width="4.125" style="54" customWidth="1"/>
    <col min="1282" max="1282" width="22.5" style="54" customWidth="1"/>
    <col min="1283" max="1283" width="26.625" style="54" customWidth="1"/>
    <col min="1284" max="1284" width="17.125" style="54" customWidth="1"/>
    <col min="1285" max="1285" width="8.125" style="54" customWidth="1"/>
    <col min="1286" max="1286" width="4" style="54" customWidth="1"/>
    <col min="1287" max="1287" width="0" style="54" hidden="1" customWidth="1"/>
    <col min="1288" max="1288" width="23.25" style="54" customWidth="1"/>
    <col min="1289" max="1289" width="17.125" style="54" customWidth="1"/>
    <col min="1290" max="1290" width="8.125" style="54" customWidth="1"/>
    <col min="1291" max="1291" width="4" style="54" customWidth="1"/>
    <col min="1292" max="1292" width="0" style="54" hidden="1" customWidth="1"/>
    <col min="1293" max="1293" width="8.25" style="54" customWidth="1"/>
    <col min="1294" max="1294" width="0" style="54" hidden="1" customWidth="1"/>
    <col min="1295" max="1295" width="97.75" style="54" customWidth="1"/>
    <col min="1296" max="1296" width="14.125" style="54" customWidth="1"/>
    <col min="1297" max="1297" width="16" style="54" customWidth="1"/>
    <col min="1298" max="1300" width="10.125" style="54" customWidth="1"/>
    <col min="1301" max="1301" width="5.125" style="54" customWidth="1"/>
    <col min="1302" max="1536" width="9" style="54"/>
    <col min="1537" max="1537" width="4.125" style="54" customWidth="1"/>
    <col min="1538" max="1538" width="22.5" style="54" customWidth="1"/>
    <col min="1539" max="1539" width="26.625" style="54" customWidth="1"/>
    <col min="1540" max="1540" width="17.125" style="54" customWidth="1"/>
    <col min="1541" max="1541" width="8.125" style="54" customWidth="1"/>
    <col min="1542" max="1542" width="4" style="54" customWidth="1"/>
    <col min="1543" max="1543" width="0" style="54" hidden="1" customWidth="1"/>
    <col min="1544" max="1544" width="23.25" style="54" customWidth="1"/>
    <col min="1545" max="1545" width="17.125" style="54" customWidth="1"/>
    <col min="1546" max="1546" width="8.125" style="54" customWidth="1"/>
    <col min="1547" max="1547" width="4" style="54" customWidth="1"/>
    <col min="1548" max="1548" width="0" style="54" hidden="1" customWidth="1"/>
    <col min="1549" max="1549" width="8.25" style="54" customWidth="1"/>
    <col min="1550" max="1550" width="0" style="54" hidden="1" customWidth="1"/>
    <col min="1551" max="1551" width="97.75" style="54" customWidth="1"/>
    <col min="1552" max="1552" width="14.125" style="54" customWidth="1"/>
    <col min="1553" max="1553" width="16" style="54" customWidth="1"/>
    <col min="1554" max="1556" width="10.125" style="54" customWidth="1"/>
    <col min="1557" max="1557" width="5.125" style="54" customWidth="1"/>
    <col min="1558" max="1792" width="9" style="54"/>
    <col min="1793" max="1793" width="4.125" style="54" customWidth="1"/>
    <col min="1794" max="1794" width="22.5" style="54" customWidth="1"/>
    <col min="1795" max="1795" width="26.625" style="54" customWidth="1"/>
    <col min="1796" max="1796" width="17.125" style="54" customWidth="1"/>
    <col min="1797" max="1797" width="8.125" style="54" customWidth="1"/>
    <col min="1798" max="1798" width="4" style="54" customWidth="1"/>
    <col min="1799" max="1799" width="0" style="54" hidden="1" customWidth="1"/>
    <col min="1800" max="1800" width="23.25" style="54" customWidth="1"/>
    <col min="1801" max="1801" width="17.125" style="54" customWidth="1"/>
    <col min="1802" max="1802" width="8.125" style="54" customWidth="1"/>
    <col min="1803" max="1803" width="4" style="54" customWidth="1"/>
    <col min="1804" max="1804" width="0" style="54" hidden="1" customWidth="1"/>
    <col min="1805" max="1805" width="8.25" style="54" customWidth="1"/>
    <col min="1806" max="1806" width="0" style="54" hidden="1" customWidth="1"/>
    <col min="1807" max="1807" width="97.75" style="54" customWidth="1"/>
    <col min="1808" max="1808" width="14.125" style="54" customWidth="1"/>
    <col min="1809" max="1809" width="16" style="54" customWidth="1"/>
    <col min="1810" max="1812" width="10.125" style="54" customWidth="1"/>
    <col min="1813" max="1813" width="5.125" style="54" customWidth="1"/>
    <col min="1814" max="2048" width="9" style="54"/>
    <col min="2049" max="2049" width="4.125" style="54" customWidth="1"/>
    <col min="2050" max="2050" width="22.5" style="54" customWidth="1"/>
    <col min="2051" max="2051" width="26.625" style="54" customWidth="1"/>
    <col min="2052" max="2052" width="17.125" style="54" customWidth="1"/>
    <col min="2053" max="2053" width="8.125" style="54" customWidth="1"/>
    <col min="2054" max="2054" width="4" style="54" customWidth="1"/>
    <col min="2055" max="2055" width="0" style="54" hidden="1" customWidth="1"/>
    <col min="2056" max="2056" width="23.25" style="54" customWidth="1"/>
    <col min="2057" max="2057" width="17.125" style="54" customWidth="1"/>
    <col min="2058" max="2058" width="8.125" style="54" customWidth="1"/>
    <col min="2059" max="2059" width="4" style="54" customWidth="1"/>
    <col min="2060" max="2060" width="0" style="54" hidden="1" customWidth="1"/>
    <col min="2061" max="2061" width="8.25" style="54" customWidth="1"/>
    <col min="2062" max="2062" width="0" style="54" hidden="1" customWidth="1"/>
    <col min="2063" max="2063" width="97.75" style="54" customWidth="1"/>
    <col min="2064" max="2064" width="14.125" style="54" customWidth="1"/>
    <col min="2065" max="2065" width="16" style="54" customWidth="1"/>
    <col min="2066" max="2068" width="10.125" style="54" customWidth="1"/>
    <col min="2069" max="2069" width="5.125" style="54" customWidth="1"/>
    <col min="2070" max="2304" width="9" style="54"/>
    <col min="2305" max="2305" width="4.125" style="54" customWidth="1"/>
    <col min="2306" max="2306" width="22.5" style="54" customWidth="1"/>
    <col min="2307" max="2307" width="26.625" style="54" customWidth="1"/>
    <col min="2308" max="2308" width="17.125" style="54" customWidth="1"/>
    <col min="2309" max="2309" width="8.125" style="54" customWidth="1"/>
    <col min="2310" max="2310" width="4" style="54" customWidth="1"/>
    <col min="2311" max="2311" width="0" style="54" hidden="1" customWidth="1"/>
    <col min="2312" max="2312" width="23.25" style="54" customWidth="1"/>
    <col min="2313" max="2313" width="17.125" style="54" customWidth="1"/>
    <col min="2314" max="2314" width="8.125" style="54" customWidth="1"/>
    <col min="2315" max="2315" width="4" style="54" customWidth="1"/>
    <col min="2316" max="2316" width="0" style="54" hidden="1" customWidth="1"/>
    <col min="2317" max="2317" width="8.25" style="54" customWidth="1"/>
    <col min="2318" max="2318" width="0" style="54" hidden="1" customWidth="1"/>
    <col min="2319" max="2319" width="97.75" style="54" customWidth="1"/>
    <col min="2320" max="2320" width="14.125" style="54" customWidth="1"/>
    <col min="2321" max="2321" width="16" style="54" customWidth="1"/>
    <col min="2322" max="2324" width="10.125" style="54" customWidth="1"/>
    <col min="2325" max="2325" width="5.125" style="54" customWidth="1"/>
    <col min="2326" max="2560" width="9" style="54"/>
    <col min="2561" max="2561" width="4.125" style="54" customWidth="1"/>
    <col min="2562" max="2562" width="22.5" style="54" customWidth="1"/>
    <col min="2563" max="2563" width="26.625" style="54" customWidth="1"/>
    <col min="2564" max="2564" width="17.125" style="54" customWidth="1"/>
    <col min="2565" max="2565" width="8.125" style="54" customWidth="1"/>
    <col min="2566" max="2566" width="4" style="54" customWidth="1"/>
    <col min="2567" max="2567" width="0" style="54" hidden="1" customWidth="1"/>
    <col min="2568" max="2568" width="23.25" style="54" customWidth="1"/>
    <col min="2569" max="2569" width="17.125" style="54" customWidth="1"/>
    <col min="2570" max="2570" width="8.125" style="54" customWidth="1"/>
    <col min="2571" max="2571" width="4" style="54" customWidth="1"/>
    <col min="2572" max="2572" width="0" style="54" hidden="1" customWidth="1"/>
    <col min="2573" max="2573" width="8.25" style="54" customWidth="1"/>
    <col min="2574" max="2574" width="0" style="54" hidden="1" customWidth="1"/>
    <col min="2575" max="2575" width="97.75" style="54" customWidth="1"/>
    <col min="2576" max="2576" width="14.125" style="54" customWidth="1"/>
    <col min="2577" max="2577" width="16" style="54" customWidth="1"/>
    <col min="2578" max="2580" width="10.125" style="54" customWidth="1"/>
    <col min="2581" max="2581" width="5.125" style="54" customWidth="1"/>
    <col min="2582" max="2816" width="9" style="54"/>
    <col min="2817" max="2817" width="4.125" style="54" customWidth="1"/>
    <col min="2818" max="2818" width="22.5" style="54" customWidth="1"/>
    <col min="2819" max="2819" width="26.625" style="54" customWidth="1"/>
    <col min="2820" max="2820" width="17.125" style="54" customWidth="1"/>
    <col min="2821" max="2821" width="8.125" style="54" customWidth="1"/>
    <col min="2822" max="2822" width="4" style="54" customWidth="1"/>
    <col min="2823" max="2823" width="0" style="54" hidden="1" customWidth="1"/>
    <col min="2824" max="2824" width="23.25" style="54" customWidth="1"/>
    <col min="2825" max="2825" width="17.125" style="54" customWidth="1"/>
    <col min="2826" max="2826" width="8.125" style="54" customWidth="1"/>
    <col min="2827" max="2827" width="4" style="54" customWidth="1"/>
    <col min="2828" max="2828" width="0" style="54" hidden="1" customWidth="1"/>
    <col min="2829" max="2829" width="8.25" style="54" customWidth="1"/>
    <col min="2830" max="2830" width="0" style="54" hidden="1" customWidth="1"/>
    <col min="2831" max="2831" width="97.75" style="54" customWidth="1"/>
    <col min="2832" max="2832" width="14.125" style="54" customWidth="1"/>
    <col min="2833" max="2833" width="16" style="54" customWidth="1"/>
    <col min="2834" max="2836" width="10.125" style="54" customWidth="1"/>
    <col min="2837" max="2837" width="5.125" style="54" customWidth="1"/>
    <col min="2838" max="3072" width="9" style="54"/>
    <col min="3073" max="3073" width="4.125" style="54" customWidth="1"/>
    <col min="3074" max="3074" width="22.5" style="54" customWidth="1"/>
    <col min="3075" max="3075" width="26.625" style="54" customWidth="1"/>
    <col min="3076" max="3076" width="17.125" style="54" customWidth="1"/>
    <col min="3077" max="3077" width="8.125" style="54" customWidth="1"/>
    <col min="3078" max="3078" width="4" style="54" customWidth="1"/>
    <col min="3079" max="3079" width="0" style="54" hidden="1" customWidth="1"/>
    <col min="3080" max="3080" width="23.25" style="54" customWidth="1"/>
    <col min="3081" max="3081" width="17.125" style="54" customWidth="1"/>
    <col min="3082" max="3082" width="8.125" style="54" customWidth="1"/>
    <col min="3083" max="3083" width="4" style="54" customWidth="1"/>
    <col min="3084" max="3084" width="0" style="54" hidden="1" customWidth="1"/>
    <col min="3085" max="3085" width="8.25" style="54" customWidth="1"/>
    <col min="3086" max="3086" width="0" style="54" hidden="1" customWidth="1"/>
    <col min="3087" max="3087" width="97.75" style="54" customWidth="1"/>
    <col min="3088" max="3088" width="14.125" style="54" customWidth="1"/>
    <col min="3089" max="3089" width="16" style="54" customWidth="1"/>
    <col min="3090" max="3092" width="10.125" style="54" customWidth="1"/>
    <col min="3093" max="3093" width="5.125" style="54" customWidth="1"/>
    <col min="3094" max="3328" width="9" style="54"/>
    <col min="3329" max="3329" width="4.125" style="54" customWidth="1"/>
    <col min="3330" max="3330" width="22.5" style="54" customWidth="1"/>
    <col min="3331" max="3331" width="26.625" style="54" customWidth="1"/>
    <col min="3332" max="3332" width="17.125" style="54" customWidth="1"/>
    <col min="3333" max="3333" width="8.125" style="54" customWidth="1"/>
    <col min="3334" max="3334" width="4" style="54" customWidth="1"/>
    <col min="3335" max="3335" width="0" style="54" hidden="1" customWidth="1"/>
    <col min="3336" max="3336" width="23.25" style="54" customWidth="1"/>
    <col min="3337" max="3337" width="17.125" style="54" customWidth="1"/>
    <col min="3338" max="3338" width="8.125" style="54" customWidth="1"/>
    <col min="3339" max="3339" width="4" style="54" customWidth="1"/>
    <col min="3340" max="3340" width="0" style="54" hidden="1" customWidth="1"/>
    <col min="3341" max="3341" width="8.25" style="54" customWidth="1"/>
    <col min="3342" max="3342" width="0" style="54" hidden="1" customWidth="1"/>
    <col min="3343" max="3343" width="97.75" style="54" customWidth="1"/>
    <col min="3344" max="3344" width="14.125" style="54" customWidth="1"/>
    <col min="3345" max="3345" width="16" style="54" customWidth="1"/>
    <col min="3346" max="3348" width="10.125" style="54" customWidth="1"/>
    <col min="3349" max="3349" width="5.125" style="54" customWidth="1"/>
    <col min="3350" max="3584" width="9" style="54"/>
    <col min="3585" max="3585" width="4.125" style="54" customWidth="1"/>
    <col min="3586" max="3586" width="22.5" style="54" customWidth="1"/>
    <col min="3587" max="3587" width="26.625" style="54" customWidth="1"/>
    <col min="3588" max="3588" width="17.125" style="54" customWidth="1"/>
    <col min="3589" max="3589" width="8.125" style="54" customWidth="1"/>
    <col min="3590" max="3590" width="4" style="54" customWidth="1"/>
    <col min="3591" max="3591" width="0" style="54" hidden="1" customWidth="1"/>
    <col min="3592" max="3592" width="23.25" style="54" customWidth="1"/>
    <col min="3593" max="3593" width="17.125" style="54" customWidth="1"/>
    <col min="3594" max="3594" width="8.125" style="54" customWidth="1"/>
    <col min="3595" max="3595" width="4" style="54" customWidth="1"/>
    <col min="3596" max="3596" width="0" style="54" hidden="1" customWidth="1"/>
    <col min="3597" max="3597" width="8.25" style="54" customWidth="1"/>
    <col min="3598" max="3598" width="0" style="54" hidden="1" customWidth="1"/>
    <col min="3599" max="3599" width="97.75" style="54" customWidth="1"/>
    <col min="3600" max="3600" width="14.125" style="54" customWidth="1"/>
    <col min="3601" max="3601" width="16" style="54" customWidth="1"/>
    <col min="3602" max="3604" width="10.125" style="54" customWidth="1"/>
    <col min="3605" max="3605" width="5.125" style="54" customWidth="1"/>
    <col min="3606" max="3840" width="9" style="54"/>
    <col min="3841" max="3841" width="4.125" style="54" customWidth="1"/>
    <col min="3842" max="3842" width="22.5" style="54" customWidth="1"/>
    <col min="3843" max="3843" width="26.625" style="54" customWidth="1"/>
    <col min="3844" max="3844" width="17.125" style="54" customWidth="1"/>
    <col min="3845" max="3845" width="8.125" style="54" customWidth="1"/>
    <col min="3846" max="3846" width="4" style="54" customWidth="1"/>
    <col min="3847" max="3847" width="0" style="54" hidden="1" customWidth="1"/>
    <col min="3848" max="3848" width="23.25" style="54" customWidth="1"/>
    <col min="3849" max="3849" width="17.125" style="54" customWidth="1"/>
    <col min="3850" max="3850" width="8.125" style="54" customWidth="1"/>
    <col min="3851" max="3851" width="4" style="54" customWidth="1"/>
    <col min="3852" max="3852" width="0" style="54" hidden="1" customWidth="1"/>
    <col min="3853" max="3853" width="8.25" style="54" customWidth="1"/>
    <col min="3854" max="3854" width="0" style="54" hidden="1" customWidth="1"/>
    <col min="3855" max="3855" width="97.75" style="54" customWidth="1"/>
    <col min="3856" max="3856" width="14.125" style="54" customWidth="1"/>
    <col min="3857" max="3857" width="16" style="54" customWidth="1"/>
    <col min="3858" max="3860" width="10.125" style="54" customWidth="1"/>
    <col min="3861" max="3861" width="5.125" style="54" customWidth="1"/>
    <col min="3862" max="4096" width="9" style="54"/>
    <col min="4097" max="4097" width="4.125" style="54" customWidth="1"/>
    <col min="4098" max="4098" width="22.5" style="54" customWidth="1"/>
    <col min="4099" max="4099" width="26.625" style="54" customWidth="1"/>
    <col min="4100" max="4100" width="17.125" style="54" customWidth="1"/>
    <col min="4101" max="4101" width="8.125" style="54" customWidth="1"/>
    <col min="4102" max="4102" width="4" style="54" customWidth="1"/>
    <col min="4103" max="4103" width="0" style="54" hidden="1" customWidth="1"/>
    <col min="4104" max="4104" width="23.25" style="54" customWidth="1"/>
    <col min="4105" max="4105" width="17.125" style="54" customWidth="1"/>
    <col min="4106" max="4106" width="8.125" style="54" customWidth="1"/>
    <col min="4107" max="4107" width="4" style="54" customWidth="1"/>
    <col min="4108" max="4108" width="0" style="54" hidden="1" customWidth="1"/>
    <col min="4109" max="4109" width="8.25" style="54" customWidth="1"/>
    <col min="4110" max="4110" width="0" style="54" hidden="1" customWidth="1"/>
    <col min="4111" max="4111" width="97.75" style="54" customWidth="1"/>
    <col min="4112" max="4112" width="14.125" style="54" customWidth="1"/>
    <col min="4113" max="4113" width="16" style="54" customWidth="1"/>
    <col min="4114" max="4116" width="10.125" style="54" customWidth="1"/>
    <col min="4117" max="4117" width="5.125" style="54" customWidth="1"/>
    <col min="4118" max="4352" width="9" style="54"/>
    <col min="4353" max="4353" width="4.125" style="54" customWidth="1"/>
    <col min="4354" max="4354" width="22.5" style="54" customWidth="1"/>
    <col min="4355" max="4355" width="26.625" style="54" customWidth="1"/>
    <col min="4356" max="4356" width="17.125" style="54" customWidth="1"/>
    <col min="4357" max="4357" width="8.125" style="54" customWidth="1"/>
    <col min="4358" max="4358" width="4" style="54" customWidth="1"/>
    <col min="4359" max="4359" width="0" style="54" hidden="1" customWidth="1"/>
    <col min="4360" max="4360" width="23.25" style="54" customWidth="1"/>
    <col min="4361" max="4361" width="17.125" style="54" customWidth="1"/>
    <col min="4362" max="4362" width="8.125" style="54" customWidth="1"/>
    <col min="4363" max="4363" width="4" style="54" customWidth="1"/>
    <col min="4364" max="4364" width="0" style="54" hidden="1" customWidth="1"/>
    <col min="4365" max="4365" width="8.25" style="54" customWidth="1"/>
    <col min="4366" max="4366" width="0" style="54" hidden="1" customWidth="1"/>
    <col min="4367" max="4367" width="97.75" style="54" customWidth="1"/>
    <col min="4368" max="4368" width="14.125" style="54" customWidth="1"/>
    <col min="4369" max="4369" width="16" style="54" customWidth="1"/>
    <col min="4370" max="4372" width="10.125" style="54" customWidth="1"/>
    <col min="4373" max="4373" width="5.125" style="54" customWidth="1"/>
    <col min="4374" max="4608" width="9" style="54"/>
    <col min="4609" max="4609" width="4.125" style="54" customWidth="1"/>
    <col min="4610" max="4610" width="22.5" style="54" customWidth="1"/>
    <col min="4611" max="4611" width="26.625" style="54" customWidth="1"/>
    <col min="4612" max="4612" width="17.125" style="54" customWidth="1"/>
    <col min="4613" max="4613" width="8.125" style="54" customWidth="1"/>
    <col min="4614" max="4614" width="4" style="54" customWidth="1"/>
    <col min="4615" max="4615" width="0" style="54" hidden="1" customWidth="1"/>
    <col min="4616" max="4616" width="23.25" style="54" customWidth="1"/>
    <col min="4617" max="4617" width="17.125" style="54" customWidth="1"/>
    <col min="4618" max="4618" width="8.125" style="54" customWidth="1"/>
    <col min="4619" max="4619" width="4" style="54" customWidth="1"/>
    <col min="4620" max="4620" width="0" style="54" hidden="1" customWidth="1"/>
    <col min="4621" max="4621" width="8.25" style="54" customWidth="1"/>
    <col min="4622" max="4622" width="0" style="54" hidden="1" customWidth="1"/>
    <col min="4623" max="4623" width="97.75" style="54" customWidth="1"/>
    <col min="4624" max="4624" width="14.125" style="54" customWidth="1"/>
    <col min="4625" max="4625" width="16" style="54" customWidth="1"/>
    <col min="4626" max="4628" width="10.125" style="54" customWidth="1"/>
    <col min="4629" max="4629" width="5.125" style="54" customWidth="1"/>
    <col min="4630" max="4864" width="9" style="54"/>
    <col min="4865" max="4865" width="4.125" style="54" customWidth="1"/>
    <col min="4866" max="4866" width="22.5" style="54" customWidth="1"/>
    <col min="4867" max="4867" width="26.625" style="54" customWidth="1"/>
    <col min="4868" max="4868" width="17.125" style="54" customWidth="1"/>
    <col min="4869" max="4869" width="8.125" style="54" customWidth="1"/>
    <col min="4870" max="4870" width="4" style="54" customWidth="1"/>
    <col min="4871" max="4871" width="0" style="54" hidden="1" customWidth="1"/>
    <col min="4872" max="4872" width="23.25" style="54" customWidth="1"/>
    <col min="4873" max="4873" width="17.125" style="54" customWidth="1"/>
    <col min="4874" max="4874" width="8.125" style="54" customWidth="1"/>
    <col min="4875" max="4875" width="4" style="54" customWidth="1"/>
    <col min="4876" max="4876" width="0" style="54" hidden="1" customWidth="1"/>
    <col min="4877" max="4877" width="8.25" style="54" customWidth="1"/>
    <col min="4878" max="4878" width="0" style="54" hidden="1" customWidth="1"/>
    <col min="4879" max="4879" width="97.75" style="54" customWidth="1"/>
    <col min="4880" max="4880" width="14.125" style="54" customWidth="1"/>
    <col min="4881" max="4881" width="16" style="54" customWidth="1"/>
    <col min="4882" max="4884" width="10.125" style="54" customWidth="1"/>
    <col min="4885" max="4885" width="5.125" style="54" customWidth="1"/>
    <col min="4886" max="5120" width="9" style="54"/>
    <col min="5121" max="5121" width="4.125" style="54" customWidth="1"/>
    <col min="5122" max="5122" width="22.5" style="54" customWidth="1"/>
    <col min="5123" max="5123" width="26.625" style="54" customWidth="1"/>
    <col min="5124" max="5124" width="17.125" style="54" customWidth="1"/>
    <col min="5125" max="5125" width="8.125" style="54" customWidth="1"/>
    <col min="5126" max="5126" width="4" style="54" customWidth="1"/>
    <col min="5127" max="5127" width="0" style="54" hidden="1" customWidth="1"/>
    <col min="5128" max="5128" width="23.25" style="54" customWidth="1"/>
    <col min="5129" max="5129" width="17.125" style="54" customWidth="1"/>
    <col min="5130" max="5130" width="8.125" style="54" customWidth="1"/>
    <col min="5131" max="5131" width="4" style="54" customWidth="1"/>
    <col min="5132" max="5132" width="0" style="54" hidden="1" customWidth="1"/>
    <col min="5133" max="5133" width="8.25" style="54" customWidth="1"/>
    <col min="5134" max="5134" width="0" style="54" hidden="1" customWidth="1"/>
    <col min="5135" max="5135" width="97.75" style="54" customWidth="1"/>
    <col min="5136" max="5136" width="14.125" style="54" customWidth="1"/>
    <col min="5137" max="5137" width="16" style="54" customWidth="1"/>
    <col min="5138" max="5140" width="10.125" style="54" customWidth="1"/>
    <col min="5141" max="5141" width="5.125" style="54" customWidth="1"/>
    <col min="5142" max="5376" width="9" style="54"/>
    <col min="5377" max="5377" width="4.125" style="54" customWidth="1"/>
    <col min="5378" max="5378" width="22.5" style="54" customWidth="1"/>
    <col min="5379" max="5379" width="26.625" style="54" customWidth="1"/>
    <col min="5380" max="5380" width="17.125" style="54" customWidth="1"/>
    <col min="5381" max="5381" width="8.125" style="54" customWidth="1"/>
    <col min="5382" max="5382" width="4" style="54" customWidth="1"/>
    <col min="5383" max="5383" width="0" style="54" hidden="1" customWidth="1"/>
    <col min="5384" max="5384" width="23.25" style="54" customWidth="1"/>
    <col min="5385" max="5385" width="17.125" style="54" customWidth="1"/>
    <col min="5386" max="5386" width="8.125" style="54" customWidth="1"/>
    <col min="5387" max="5387" width="4" style="54" customWidth="1"/>
    <col min="5388" max="5388" width="0" style="54" hidden="1" customWidth="1"/>
    <col min="5389" max="5389" width="8.25" style="54" customWidth="1"/>
    <col min="5390" max="5390" width="0" style="54" hidden="1" customWidth="1"/>
    <col min="5391" max="5391" width="97.75" style="54" customWidth="1"/>
    <col min="5392" max="5392" width="14.125" style="54" customWidth="1"/>
    <col min="5393" max="5393" width="16" style="54" customWidth="1"/>
    <col min="5394" max="5396" width="10.125" style="54" customWidth="1"/>
    <col min="5397" max="5397" width="5.125" style="54" customWidth="1"/>
    <col min="5398" max="5632" width="9" style="54"/>
    <col min="5633" max="5633" width="4.125" style="54" customWidth="1"/>
    <col min="5634" max="5634" width="22.5" style="54" customWidth="1"/>
    <col min="5635" max="5635" width="26.625" style="54" customWidth="1"/>
    <col min="5636" max="5636" width="17.125" style="54" customWidth="1"/>
    <col min="5637" max="5637" width="8.125" style="54" customWidth="1"/>
    <col min="5638" max="5638" width="4" style="54" customWidth="1"/>
    <col min="5639" max="5639" width="0" style="54" hidden="1" customWidth="1"/>
    <col min="5640" max="5640" width="23.25" style="54" customWidth="1"/>
    <col min="5641" max="5641" width="17.125" style="54" customWidth="1"/>
    <col min="5642" max="5642" width="8.125" style="54" customWidth="1"/>
    <col min="5643" max="5643" width="4" style="54" customWidth="1"/>
    <col min="5644" max="5644" width="0" style="54" hidden="1" customWidth="1"/>
    <col min="5645" max="5645" width="8.25" style="54" customWidth="1"/>
    <col min="5646" max="5646" width="0" style="54" hidden="1" customWidth="1"/>
    <col min="5647" max="5647" width="97.75" style="54" customWidth="1"/>
    <col min="5648" max="5648" width="14.125" style="54" customWidth="1"/>
    <col min="5649" max="5649" width="16" style="54" customWidth="1"/>
    <col min="5650" max="5652" width="10.125" style="54" customWidth="1"/>
    <col min="5653" max="5653" width="5.125" style="54" customWidth="1"/>
    <col min="5654" max="5888" width="9" style="54"/>
    <col min="5889" max="5889" width="4.125" style="54" customWidth="1"/>
    <col min="5890" max="5890" width="22.5" style="54" customWidth="1"/>
    <col min="5891" max="5891" width="26.625" style="54" customWidth="1"/>
    <col min="5892" max="5892" width="17.125" style="54" customWidth="1"/>
    <col min="5893" max="5893" width="8.125" style="54" customWidth="1"/>
    <col min="5894" max="5894" width="4" style="54" customWidth="1"/>
    <col min="5895" max="5895" width="0" style="54" hidden="1" customWidth="1"/>
    <col min="5896" max="5896" width="23.25" style="54" customWidth="1"/>
    <col min="5897" max="5897" width="17.125" style="54" customWidth="1"/>
    <col min="5898" max="5898" width="8.125" style="54" customWidth="1"/>
    <col min="5899" max="5899" width="4" style="54" customWidth="1"/>
    <col min="5900" max="5900" width="0" style="54" hidden="1" customWidth="1"/>
    <col min="5901" max="5901" width="8.25" style="54" customWidth="1"/>
    <col min="5902" max="5902" width="0" style="54" hidden="1" customWidth="1"/>
    <col min="5903" max="5903" width="97.75" style="54" customWidth="1"/>
    <col min="5904" max="5904" width="14.125" style="54" customWidth="1"/>
    <col min="5905" max="5905" width="16" style="54" customWidth="1"/>
    <col min="5906" max="5908" width="10.125" style="54" customWidth="1"/>
    <col min="5909" max="5909" width="5.125" style="54" customWidth="1"/>
    <col min="5910" max="6144" width="9" style="54"/>
    <col min="6145" max="6145" width="4.125" style="54" customWidth="1"/>
    <col min="6146" max="6146" width="22.5" style="54" customWidth="1"/>
    <col min="6147" max="6147" width="26.625" style="54" customWidth="1"/>
    <col min="6148" max="6148" width="17.125" style="54" customWidth="1"/>
    <col min="6149" max="6149" width="8.125" style="54" customWidth="1"/>
    <col min="6150" max="6150" width="4" style="54" customWidth="1"/>
    <col min="6151" max="6151" width="0" style="54" hidden="1" customWidth="1"/>
    <col min="6152" max="6152" width="23.25" style="54" customWidth="1"/>
    <col min="6153" max="6153" width="17.125" style="54" customWidth="1"/>
    <col min="6154" max="6154" width="8.125" style="54" customWidth="1"/>
    <col min="6155" max="6155" width="4" style="54" customWidth="1"/>
    <col min="6156" max="6156" width="0" style="54" hidden="1" customWidth="1"/>
    <col min="6157" max="6157" width="8.25" style="54" customWidth="1"/>
    <col min="6158" max="6158" width="0" style="54" hidden="1" customWidth="1"/>
    <col min="6159" max="6159" width="97.75" style="54" customWidth="1"/>
    <col min="6160" max="6160" width="14.125" style="54" customWidth="1"/>
    <col min="6161" max="6161" width="16" style="54" customWidth="1"/>
    <col min="6162" max="6164" width="10.125" style="54" customWidth="1"/>
    <col min="6165" max="6165" width="5.125" style="54" customWidth="1"/>
    <col min="6166" max="6400" width="9" style="54"/>
    <col min="6401" max="6401" width="4.125" style="54" customWidth="1"/>
    <col min="6402" max="6402" width="22.5" style="54" customWidth="1"/>
    <col min="6403" max="6403" width="26.625" style="54" customWidth="1"/>
    <col min="6404" max="6404" width="17.125" style="54" customWidth="1"/>
    <col min="6405" max="6405" width="8.125" style="54" customWidth="1"/>
    <col min="6406" max="6406" width="4" style="54" customWidth="1"/>
    <col min="6407" max="6407" width="0" style="54" hidden="1" customWidth="1"/>
    <col min="6408" max="6408" width="23.25" style="54" customWidth="1"/>
    <col min="6409" max="6409" width="17.125" style="54" customWidth="1"/>
    <col min="6410" max="6410" width="8.125" style="54" customWidth="1"/>
    <col min="6411" max="6411" width="4" style="54" customWidth="1"/>
    <col min="6412" max="6412" width="0" style="54" hidden="1" customWidth="1"/>
    <col min="6413" max="6413" width="8.25" style="54" customWidth="1"/>
    <col min="6414" max="6414" width="0" style="54" hidden="1" customWidth="1"/>
    <col min="6415" max="6415" width="97.75" style="54" customWidth="1"/>
    <col min="6416" max="6416" width="14.125" style="54" customWidth="1"/>
    <col min="6417" max="6417" width="16" style="54" customWidth="1"/>
    <col min="6418" max="6420" width="10.125" style="54" customWidth="1"/>
    <col min="6421" max="6421" width="5.125" style="54" customWidth="1"/>
    <col min="6422" max="6656" width="9" style="54"/>
    <col min="6657" max="6657" width="4.125" style="54" customWidth="1"/>
    <col min="6658" max="6658" width="22.5" style="54" customWidth="1"/>
    <col min="6659" max="6659" width="26.625" style="54" customWidth="1"/>
    <col min="6660" max="6660" width="17.125" style="54" customWidth="1"/>
    <col min="6661" max="6661" width="8.125" style="54" customWidth="1"/>
    <col min="6662" max="6662" width="4" style="54" customWidth="1"/>
    <col min="6663" max="6663" width="0" style="54" hidden="1" customWidth="1"/>
    <col min="6664" max="6664" width="23.25" style="54" customWidth="1"/>
    <col min="6665" max="6665" width="17.125" style="54" customWidth="1"/>
    <col min="6666" max="6666" width="8.125" style="54" customWidth="1"/>
    <col min="6667" max="6667" width="4" style="54" customWidth="1"/>
    <col min="6668" max="6668" width="0" style="54" hidden="1" customWidth="1"/>
    <col min="6669" max="6669" width="8.25" style="54" customWidth="1"/>
    <col min="6670" max="6670" width="0" style="54" hidden="1" customWidth="1"/>
    <col min="6671" max="6671" width="97.75" style="54" customWidth="1"/>
    <col min="6672" max="6672" width="14.125" style="54" customWidth="1"/>
    <col min="6673" max="6673" width="16" style="54" customWidth="1"/>
    <col min="6674" max="6676" width="10.125" style="54" customWidth="1"/>
    <col min="6677" max="6677" width="5.125" style="54" customWidth="1"/>
    <col min="6678" max="6912" width="9" style="54"/>
    <col min="6913" max="6913" width="4.125" style="54" customWidth="1"/>
    <col min="6914" max="6914" width="22.5" style="54" customWidth="1"/>
    <col min="6915" max="6915" width="26.625" style="54" customWidth="1"/>
    <col min="6916" max="6916" width="17.125" style="54" customWidth="1"/>
    <col min="6917" max="6917" width="8.125" style="54" customWidth="1"/>
    <col min="6918" max="6918" width="4" style="54" customWidth="1"/>
    <col min="6919" max="6919" width="0" style="54" hidden="1" customWidth="1"/>
    <col min="6920" max="6920" width="23.25" style="54" customWidth="1"/>
    <col min="6921" max="6921" width="17.125" style="54" customWidth="1"/>
    <col min="6922" max="6922" width="8.125" style="54" customWidth="1"/>
    <col min="6923" max="6923" width="4" style="54" customWidth="1"/>
    <col min="6924" max="6924" width="0" style="54" hidden="1" customWidth="1"/>
    <col min="6925" max="6925" width="8.25" style="54" customWidth="1"/>
    <col min="6926" max="6926" width="0" style="54" hidden="1" customWidth="1"/>
    <col min="6927" max="6927" width="97.75" style="54" customWidth="1"/>
    <col min="6928" max="6928" width="14.125" style="54" customWidth="1"/>
    <col min="6929" max="6929" width="16" style="54" customWidth="1"/>
    <col min="6930" max="6932" width="10.125" style="54" customWidth="1"/>
    <col min="6933" max="6933" width="5.125" style="54" customWidth="1"/>
    <col min="6934" max="7168" width="9" style="54"/>
    <col min="7169" max="7169" width="4.125" style="54" customWidth="1"/>
    <col min="7170" max="7170" width="22.5" style="54" customWidth="1"/>
    <col min="7171" max="7171" width="26.625" style="54" customWidth="1"/>
    <col min="7172" max="7172" width="17.125" style="54" customWidth="1"/>
    <col min="7173" max="7173" width="8.125" style="54" customWidth="1"/>
    <col min="7174" max="7174" width="4" style="54" customWidth="1"/>
    <col min="7175" max="7175" width="0" style="54" hidden="1" customWidth="1"/>
    <col min="7176" max="7176" width="23.25" style="54" customWidth="1"/>
    <col min="7177" max="7177" width="17.125" style="54" customWidth="1"/>
    <col min="7178" max="7178" width="8.125" style="54" customWidth="1"/>
    <col min="7179" max="7179" width="4" style="54" customWidth="1"/>
    <col min="7180" max="7180" width="0" style="54" hidden="1" customWidth="1"/>
    <col min="7181" max="7181" width="8.25" style="54" customWidth="1"/>
    <col min="7182" max="7182" width="0" style="54" hidden="1" customWidth="1"/>
    <col min="7183" max="7183" width="97.75" style="54" customWidth="1"/>
    <col min="7184" max="7184" width="14.125" style="54" customWidth="1"/>
    <col min="7185" max="7185" width="16" style="54" customWidth="1"/>
    <col min="7186" max="7188" width="10.125" style="54" customWidth="1"/>
    <col min="7189" max="7189" width="5.125" style="54" customWidth="1"/>
    <col min="7190" max="7424" width="9" style="54"/>
    <col min="7425" max="7425" width="4.125" style="54" customWidth="1"/>
    <col min="7426" max="7426" width="22.5" style="54" customWidth="1"/>
    <col min="7427" max="7427" width="26.625" style="54" customWidth="1"/>
    <col min="7428" max="7428" width="17.125" style="54" customWidth="1"/>
    <col min="7429" max="7429" width="8.125" style="54" customWidth="1"/>
    <col min="7430" max="7430" width="4" style="54" customWidth="1"/>
    <col min="7431" max="7431" width="0" style="54" hidden="1" customWidth="1"/>
    <col min="7432" max="7432" width="23.25" style="54" customWidth="1"/>
    <col min="7433" max="7433" width="17.125" style="54" customWidth="1"/>
    <col min="7434" max="7434" width="8.125" style="54" customWidth="1"/>
    <col min="7435" max="7435" width="4" style="54" customWidth="1"/>
    <col min="7436" max="7436" width="0" style="54" hidden="1" customWidth="1"/>
    <col min="7437" max="7437" width="8.25" style="54" customWidth="1"/>
    <col min="7438" max="7438" width="0" style="54" hidden="1" customWidth="1"/>
    <col min="7439" max="7439" width="97.75" style="54" customWidth="1"/>
    <col min="7440" max="7440" width="14.125" style="54" customWidth="1"/>
    <col min="7441" max="7441" width="16" style="54" customWidth="1"/>
    <col min="7442" max="7444" width="10.125" style="54" customWidth="1"/>
    <col min="7445" max="7445" width="5.125" style="54" customWidth="1"/>
    <col min="7446" max="7680" width="9" style="54"/>
    <col min="7681" max="7681" width="4.125" style="54" customWidth="1"/>
    <col min="7682" max="7682" width="22.5" style="54" customWidth="1"/>
    <col min="7683" max="7683" width="26.625" style="54" customWidth="1"/>
    <col min="7684" max="7684" width="17.125" style="54" customWidth="1"/>
    <col min="7685" max="7685" width="8.125" style="54" customWidth="1"/>
    <col min="7686" max="7686" width="4" style="54" customWidth="1"/>
    <col min="7687" max="7687" width="0" style="54" hidden="1" customWidth="1"/>
    <col min="7688" max="7688" width="23.25" style="54" customWidth="1"/>
    <col min="7689" max="7689" width="17.125" style="54" customWidth="1"/>
    <col min="7690" max="7690" width="8.125" style="54" customWidth="1"/>
    <col min="7691" max="7691" width="4" style="54" customWidth="1"/>
    <col min="7692" max="7692" width="0" style="54" hidden="1" customWidth="1"/>
    <col min="7693" max="7693" width="8.25" style="54" customWidth="1"/>
    <col min="7694" max="7694" width="0" style="54" hidden="1" customWidth="1"/>
    <col min="7695" max="7695" width="97.75" style="54" customWidth="1"/>
    <col min="7696" max="7696" width="14.125" style="54" customWidth="1"/>
    <col min="7697" max="7697" width="16" style="54" customWidth="1"/>
    <col min="7698" max="7700" width="10.125" style="54" customWidth="1"/>
    <col min="7701" max="7701" width="5.125" style="54" customWidth="1"/>
    <col min="7702" max="7936" width="9" style="54"/>
    <col min="7937" max="7937" width="4.125" style="54" customWidth="1"/>
    <col min="7938" max="7938" width="22.5" style="54" customWidth="1"/>
    <col min="7939" max="7939" width="26.625" style="54" customWidth="1"/>
    <col min="7940" max="7940" width="17.125" style="54" customWidth="1"/>
    <col min="7941" max="7941" width="8.125" style="54" customWidth="1"/>
    <col min="7942" max="7942" width="4" style="54" customWidth="1"/>
    <col min="7943" max="7943" width="0" style="54" hidden="1" customWidth="1"/>
    <col min="7944" max="7944" width="23.25" style="54" customWidth="1"/>
    <col min="7945" max="7945" width="17.125" style="54" customWidth="1"/>
    <col min="7946" max="7946" width="8.125" style="54" customWidth="1"/>
    <col min="7947" max="7947" width="4" style="54" customWidth="1"/>
    <col min="7948" max="7948" width="0" style="54" hidden="1" customWidth="1"/>
    <col min="7949" max="7949" width="8.25" style="54" customWidth="1"/>
    <col min="7950" max="7950" width="0" style="54" hidden="1" customWidth="1"/>
    <col min="7951" max="7951" width="97.75" style="54" customWidth="1"/>
    <col min="7952" max="7952" width="14.125" style="54" customWidth="1"/>
    <col min="7953" max="7953" width="16" style="54" customWidth="1"/>
    <col min="7954" max="7956" width="10.125" style="54" customWidth="1"/>
    <col min="7957" max="7957" width="5.125" style="54" customWidth="1"/>
    <col min="7958" max="8192" width="9" style="54"/>
    <col min="8193" max="8193" width="4.125" style="54" customWidth="1"/>
    <col min="8194" max="8194" width="22.5" style="54" customWidth="1"/>
    <col min="8195" max="8195" width="26.625" style="54" customWidth="1"/>
    <col min="8196" max="8196" width="17.125" style="54" customWidth="1"/>
    <col min="8197" max="8197" width="8.125" style="54" customWidth="1"/>
    <col min="8198" max="8198" width="4" style="54" customWidth="1"/>
    <col min="8199" max="8199" width="0" style="54" hidden="1" customWidth="1"/>
    <col min="8200" max="8200" width="23.25" style="54" customWidth="1"/>
    <col min="8201" max="8201" width="17.125" style="54" customWidth="1"/>
    <col min="8202" max="8202" width="8.125" style="54" customWidth="1"/>
    <col min="8203" max="8203" width="4" style="54" customWidth="1"/>
    <col min="8204" max="8204" width="0" style="54" hidden="1" customWidth="1"/>
    <col min="8205" max="8205" width="8.25" style="54" customWidth="1"/>
    <col min="8206" max="8206" width="0" style="54" hidden="1" customWidth="1"/>
    <col min="8207" max="8207" width="97.75" style="54" customWidth="1"/>
    <col min="8208" max="8208" width="14.125" style="54" customWidth="1"/>
    <col min="8209" max="8209" width="16" style="54" customWidth="1"/>
    <col min="8210" max="8212" width="10.125" style="54" customWidth="1"/>
    <col min="8213" max="8213" width="5.125" style="54" customWidth="1"/>
    <col min="8214" max="8448" width="9" style="54"/>
    <col min="8449" max="8449" width="4.125" style="54" customWidth="1"/>
    <col min="8450" max="8450" width="22.5" style="54" customWidth="1"/>
    <col min="8451" max="8451" width="26.625" style="54" customWidth="1"/>
    <col min="8452" max="8452" width="17.125" style="54" customWidth="1"/>
    <col min="8453" max="8453" width="8.125" style="54" customWidth="1"/>
    <col min="8454" max="8454" width="4" style="54" customWidth="1"/>
    <col min="8455" max="8455" width="0" style="54" hidden="1" customWidth="1"/>
    <col min="8456" max="8456" width="23.25" style="54" customWidth="1"/>
    <col min="8457" max="8457" width="17.125" style="54" customWidth="1"/>
    <col min="8458" max="8458" width="8.125" style="54" customWidth="1"/>
    <col min="8459" max="8459" width="4" style="54" customWidth="1"/>
    <col min="8460" max="8460" width="0" style="54" hidden="1" customWidth="1"/>
    <col min="8461" max="8461" width="8.25" style="54" customWidth="1"/>
    <col min="8462" max="8462" width="0" style="54" hidden="1" customWidth="1"/>
    <col min="8463" max="8463" width="97.75" style="54" customWidth="1"/>
    <col min="8464" max="8464" width="14.125" style="54" customWidth="1"/>
    <col min="8465" max="8465" width="16" style="54" customWidth="1"/>
    <col min="8466" max="8468" width="10.125" style="54" customWidth="1"/>
    <col min="8469" max="8469" width="5.125" style="54" customWidth="1"/>
    <col min="8470" max="8704" width="9" style="54"/>
    <col min="8705" max="8705" width="4.125" style="54" customWidth="1"/>
    <col min="8706" max="8706" width="22.5" style="54" customWidth="1"/>
    <col min="8707" max="8707" width="26.625" style="54" customWidth="1"/>
    <col min="8708" max="8708" width="17.125" style="54" customWidth="1"/>
    <col min="8709" max="8709" width="8.125" style="54" customWidth="1"/>
    <col min="8710" max="8710" width="4" style="54" customWidth="1"/>
    <col min="8711" max="8711" width="0" style="54" hidden="1" customWidth="1"/>
    <col min="8712" max="8712" width="23.25" style="54" customWidth="1"/>
    <col min="8713" max="8713" width="17.125" style="54" customWidth="1"/>
    <col min="8714" max="8714" width="8.125" style="54" customWidth="1"/>
    <col min="8715" max="8715" width="4" style="54" customWidth="1"/>
    <col min="8716" max="8716" width="0" style="54" hidden="1" customWidth="1"/>
    <col min="8717" max="8717" width="8.25" style="54" customWidth="1"/>
    <col min="8718" max="8718" width="0" style="54" hidden="1" customWidth="1"/>
    <col min="8719" max="8719" width="97.75" style="54" customWidth="1"/>
    <col min="8720" max="8720" width="14.125" style="54" customWidth="1"/>
    <col min="8721" max="8721" width="16" style="54" customWidth="1"/>
    <col min="8722" max="8724" width="10.125" style="54" customWidth="1"/>
    <col min="8725" max="8725" width="5.125" style="54" customWidth="1"/>
    <col min="8726" max="8960" width="9" style="54"/>
    <col min="8961" max="8961" width="4.125" style="54" customWidth="1"/>
    <col min="8962" max="8962" width="22.5" style="54" customWidth="1"/>
    <col min="8963" max="8963" width="26.625" style="54" customWidth="1"/>
    <col min="8964" max="8964" width="17.125" style="54" customWidth="1"/>
    <col min="8965" max="8965" width="8.125" style="54" customWidth="1"/>
    <col min="8966" max="8966" width="4" style="54" customWidth="1"/>
    <col min="8967" max="8967" width="0" style="54" hidden="1" customWidth="1"/>
    <col min="8968" max="8968" width="23.25" style="54" customWidth="1"/>
    <col min="8969" max="8969" width="17.125" style="54" customWidth="1"/>
    <col min="8970" max="8970" width="8.125" style="54" customWidth="1"/>
    <col min="8971" max="8971" width="4" style="54" customWidth="1"/>
    <col min="8972" max="8972" width="0" style="54" hidden="1" customWidth="1"/>
    <col min="8973" max="8973" width="8.25" style="54" customWidth="1"/>
    <col min="8974" max="8974" width="0" style="54" hidden="1" customWidth="1"/>
    <col min="8975" max="8975" width="97.75" style="54" customWidth="1"/>
    <col min="8976" max="8976" width="14.125" style="54" customWidth="1"/>
    <col min="8977" max="8977" width="16" style="54" customWidth="1"/>
    <col min="8978" max="8980" width="10.125" style="54" customWidth="1"/>
    <col min="8981" max="8981" width="5.125" style="54" customWidth="1"/>
    <col min="8982" max="9216" width="9" style="54"/>
    <col min="9217" max="9217" width="4.125" style="54" customWidth="1"/>
    <col min="9218" max="9218" width="22.5" style="54" customWidth="1"/>
    <col min="9219" max="9219" width="26.625" style="54" customWidth="1"/>
    <col min="9220" max="9220" width="17.125" style="54" customWidth="1"/>
    <col min="9221" max="9221" width="8.125" style="54" customWidth="1"/>
    <col min="9222" max="9222" width="4" style="54" customWidth="1"/>
    <col min="9223" max="9223" width="0" style="54" hidden="1" customWidth="1"/>
    <col min="9224" max="9224" width="23.25" style="54" customWidth="1"/>
    <col min="9225" max="9225" width="17.125" style="54" customWidth="1"/>
    <col min="9226" max="9226" width="8.125" style="54" customWidth="1"/>
    <col min="9227" max="9227" width="4" style="54" customWidth="1"/>
    <col min="9228" max="9228" width="0" style="54" hidden="1" customWidth="1"/>
    <col min="9229" max="9229" width="8.25" style="54" customWidth="1"/>
    <col min="9230" max="9230" width="0" style="54" hidden="1" customWidth="1"/>
    <col min="9231" max="9231" width="97.75" style="54" customWidth="1"/>
    <col min="9232" max="9232" width="14.125" style="54" customWidth="1"/>
    <col min="9233" max="9233" width="16" style="54" customWidth="1"/>
    <col min="9234" max="9236" width="10.125" style="54" customWidth="1"/>
    <col min="9237" max="9237" width="5.125" style="54" customWidth="1"/>
    <col min="9238" max="9472" width="9" style="54"/>
    <col min="9473" max="9473" width="4.125" style="54" customWidth="1"/>
    <col min="9474" max="9474" width="22.5" style="54" customWidth="1"/>
    <col min="9475" max="9475" width="26.625" style="54" customWidth="1"/>
    <col min="9476" max="9476" width="17.125" style="54" customWidth="1"/>
    <col min="9477" max="9477" width="8.125" style="54" customWidth="1"/>
    <col min="9478" max="9478" width="4" style="54" customWidth="1"/>
    <col min="9479" max="9479" width="0" style="54" hidden="1" customWidth="1"/>
    <col min="9480" max="9480" width="23.25" style="54" customWidth="1"/>
    <col min="9481" max="9481" width="17.125" style="54" customWidth="1"/>
    <col min="9482" max="9482" width="8.125" style="54" customWidth="1"/>
    <col min="9483" max="9483" width="4" style="54" customWidth="1"/>
    <col min="9484" max="9484" width="0" style="54" hidden="1" customWidth="1"/>
    <col min="9485" max="9485" width="8.25" style="54" customWidth="1"/>
    <col min="9486" max="9486" width="0" style="54" hidden="1" customWidth="1"/>
    <col min="9487" max="9487" width="97.75" style="54" customWidth="1"/>
    <col min="9488" max="9488" width="14.125" style="54" customWidth="1"/>
    <col min="9489" max="9489" width="16" style="54" customWidth="1"/>
    <col min="9490" max="9492" width="10.125" style="54" customWidth="1"/>
    <col min="9493" max="9493" width="5.125" style="54" customWidth="1"/>
    <col min="9494" max="9728" width="9" style="54"/>
    <col min="9729" max="9729" width="4.125" style="54" customWidth="1"/>
    <col min="9730" max="9730" width="22.5" style="54" customWidth="1"/>
    <col min="9731" max="9731" width="26.625" style="54" customWidth="1"/>
    <col min="9732" max="9732" width="17.125" style="54" customWidth="1"/>
    <col min="9733" max="9733" width="8.125" style="54" customWidth="1"/>
    <col min="9734" max="9734" width="4" style="54" customWidth="1"/>
    <col min="9735" max="9735" width="0" style="54" hidden="1" customWidth="1"/>
    <col min="9736" max="9736" width="23.25" style="54" customWidth="1"/>
    <col min="9737" max="9737" width="17.125" style="54" customWidth="1"/>
    <col min="9738" max="9738" width="8.125" style="54" customWidth="1"/>
    <col min="9739" max="9739" width="4" style="54" customWidth="1"/>
    <col min="9740" max="9740" width="0" style="54" hidden="1" customWidth="1"/>
    <col min="9741" max="9741" width="8.25" style="54" customWidth="1"/>
    <col min="9742" max="9742" width="0" style="54" hidden="1" customWidth="1"/>
    <col min="9743" max="9743" width="97.75" style="54" customWidth="1"/>
    <col min="9744" max="9744" width="14.125" style="54" customWidth="1"/>
    <col min="9745" max="9745" width="16" style="54" customWidth="1"/>
    <col min="9746" max="9748" width="10.125" style="54" customWidth="1"/>
    <col min="9749" max="9749" width="5.125" style="54" customWidth="1"/>
    <col min="9750" max="9984" width="9" style="54"/>
    <col min="9985" max="9985" width="4.125" style="54" customWidth="1"/>
    <col min="9986" max="9986" width="22.5" style="54" customWidth="1"/>
    <col min="9987" max="9987" width="26.625" style="54" customWidth="1"/>
    <col min="9988" max="9988" width="17.125" style="54" customWidth="1"/>
    <col min="9989" max="9989" width="8.125" style="54" customWidth="1"/>
    <col min="9990" max="9990" width="4" style="54" customWidth="1"/>
    <col min="9991" max="9991" width="0" style="54" hidden="1" customWidth="1"/>
    <col min="9992" max="9992" width="23.25" style="54" customWidth="1"/>
    <col min="9993" max="9993" width="17.125" style="54" customWidth="1"/>
    <col min="9994" max="9994" width="8.125" style="54" customWidth="1"/>
    <col min="9995" max="9995" width="4" style="54" customWidth="1"/>
    <col min="9996" max="9996" width="0" style="54" hidden="1" customWidth="1"/>
    <col min="9997" max="9997" width="8.25" style="54" customWidth="1"/>
    <col min="9998" max="9998" width="0" style="54" hidden="1" customWidth="1"/>
    <col min="9999" max="9999" width="97.75" style="54" customWidth="1"/>
    <col min="10000" max="10000" width="14.125" style="54" customWidth="1"/>
    <col min="10001" max="10001" width="16" style="54" customWidth="1"/>
    <col min="10002" max="10004" width="10.125" style="54" customWidth="1"/>
    <col min="10005" max="10005" width="5.125" style="54" customWidth="1"/>
    <col min="10006" max="10240" width="9" style="54"/>
    <col min="10241" max="10241" width="4.125" style="54" customWidth="1"/>
    <col min="10242" max="10242" width="22.5" style="54" customWidth="1"/>
    <col min="10243" max="10243" width="26.625" style="54" customWidth="1"/>
    <col min="10244" max="10244" width="17.125" style="54" customWidth="1"/>
    <col min="10245" max="10245" width="8.125" style="54" customWidth="1"/>
    <col min="10246" max="10246" width="4" style="54" customWidth="1"/>
    <col min="10247" max="10247" width="0" style="54" hidden="1" customWidth="1"/>
    <col min="10248" max="10248" width="23.25" style="54" customWidth="1"/>
    <col min="10249" max="10249" width="17.125" style="54" customWidth="1"/>
    <col min="10250" max="10250" width="8.125" style="54" customWidth="1"/>
    <col min="10251" max="10251" width="4" style="54" customWidth="1"/>
    <col min="10252" max="10252" width="0" style="54" hidden="1" customWidth="1"/>
    <col min="10253" max="10253" width="8.25" style="54" customWidth="1"/>
    <col min="10254" max="10254" width="0" style="54" hidden="1" customWidth="1"/>
    <col min="10255" max="10255" width="97.75" style="54" customWidth="1"/>
    <col min="10256" max="10256" width="14.125" style="54" customWidth="1"/>
    <col min="10257" max="10257" width="16" style="54" customWidth="1"/>
    <col min="10258" max="10260" width="10.125" style="54" customWidth="1"/>
    <col min="10261" max="10261" width="5.125" style="54" customWidth="1"/>
    <col min="10262" max="10496" width="9" style="54"/>
    <col min="10497" max="10497" width="4.125" style="54" customWidth="1"/>
    <col min="10498" max="10498" width="22.5" style="54" customWidth="1"/>
    <col min="10499" max="10499" width="26.625" style="54" customWidth="1"/>
    <col min="10500" max="10500" width="17.125" style="54" customWidth="1"/>
    <col min="10501" max="10501" width="8.125" style="54" customWidth="1"/>
    <col min="10502" max="10502" width="4" style="54" customWidth="1"/>
    <col min="10503" max="10503" width="0" style="54" hidden="1" customWidth="1"/>
    <col min="10504" max="10504" width="23.25" style="54" customWidth="1"/>
    <col min="10505" max="10505" width="17.125" style="54" customWidth="1"/>
    <col min="10506" max="10506" width="8.125" style="54" customWidth="1"/>
    <col min="10507" max="10507" width="4" style="54" customWidth="1"/>
    <col min="10508" max="10508" width="0" style="54" hidden="1" customWidth="1"/>
    <col min="10509" max="10509" width="8.25" style="54" customWidth="1"/>
    <col min="10510" max="10510" width="0" style="54" hidden="1" customWidth="1"/>
    <col min="10511" max="10511" width="97.75" style="54" customWidth="1"/>
    <col min="10512" max="10512" width="14.125" style="54" customWidth="1"/>
    <col min="10513" max="10513" width="16" style="54" customWidth="1"/>
    <col min="10514" max="10516" width="10.125" style="54" customWidth="1"/>
    <col min="10517" max="10517" width="5.125" style="54" customWidth="1"/>
    <col min="10518" max="10752" width="9" style="54"/>
    <col min="10753" max="10753" width="4.125" style="54" customWidth="1"/>
    <col min="10754" max="10754" width="22.5" style="54" customWidth="1"/>
    <col min="10755" max="10755" width="26.625" style="54" customWidth="1"/>
    <col min="10756" max="10756" width="17.125" style="54" customWidth="1"/>
    <col min="10757" max="10757" width="8.125" style="54" customWidth="1"/>
    <col min="10758" max="10758" width="4" style="54" customWidth="1"/>
    <col min="10759" max="10759" width="0" style="54" hidden="1" customWidth="1"/>
    <col min="10760" max="10760" width="23.25" style="54" customWidth="1"/>
    <col min="10761" max="10761" width="17.125" style="54" customWidth="1"/>
    <col min="10762" max="10762" width="8.125" style="54" customWidth="1"/>
    <col min="10763" max="10763" width="4" style="54" customWidth="1"/>
    <col min="10764" max="10764" width="0" style="54" hidden="1" customWidth="1"/>
    <col min="10765" max="10765" width="8.25" style="54" customWidth="1"/>
    <col min="10766" max="10766" width="0" style="54" hidden="1" customWidth="1"/>
    <col min="10767" max="10767" width="97.75" style="54" customWidth="1"/>
    <col min="10768" max="10768" width="14.125" style="54" customWidth="1"/>
    <col min="10769" max="10769" width="16" style="54" customWidth="1"/>
    <col min="10770" max="10772" width="10.125" style="54" customWidth="1"/>
    <col min="10773" max="10773" width="5.125" style="54" customWidth="1"/>
    <col min="10774" max="11008" width="9" style="54"/>
    <col min="11009" max="11009" width="4.125" style="54" customWidth="1"/>
    <col min="11010" max="11010" width="22.5" style="54" customWidth="1"/>
    <col min="11011" max="11011" width="26.625" style="54" customWidth="1"/>
    <col min="11012" max="11012" width="17.125" style="54" customWidth="1"/>
    <col min="11013" max="11013" width="8.125" style="54" customWidth="1"/>
    <col min="11014" max="11014" width="4" style="54" customWidth="1"/>
    <col min="11015" max="11015" width="0" style="54" hidden="1" customWidth="1"/>
    <col min="11016" max="11016" width="23.25" style="54" customWidth="1"/>
    <col min="11017" max="11017" width="17.125" style="54" customWidth="1"/>
    <col min="11018" max="11018" width="8.125" style="54" customWidth="1"/>
    <col min="11019" max="11019" width="4" style="54" customWidth="1"/>
    <col min="11020" max="11020" width="0" style="54" hidden="1" customWidth="1"/>
    <col min="11021" max="11021" width="8.25" style="54" customWidth="1"/>
    <col min="11022" max="11022" width="0" style="54" hidden="1" customWidth="1"/>
    <col min="11023" max="11023" width="97.75" style="54" customWidth="1"/>
    <col min="11024" max="11024" width="14.125" style="54" customWidth="1"/>
    <col min="11025" max="11025" width="16" style="54" customWidth="1"/>
    <col min="11026" max="11028" width="10.125" style="54" customWidth="1"/>
    <col min="11029" max="11029" width="5.125" style="54" customWidth="1"/>
    <col min="11030" max="11264" width="9" style="54"/>
    <col min="11265" max="11265" width="4.125" style="54" customWidth="1"/>
    <col min="11266" max="11266" width="22.5" style="54" customWidth="1"/>
    <col min="11267" max="11267" width="26.625" style="54" customWidth="1"/>
    <col min="11268" max="11268" width="17.125" style="54" customWidth="1"/>
    <col min="11269" max="11269" width="8.125" style="54" customWidth="1"/>
    <col min="11270" max="11270" width="4" style="54" customWidth="1"/>
    <col min="11271" max="11271" width="0" style="54" hidden="1" customWidth="1"/>
    <col min="11272" max="11272" width="23.25" style="54" customWidth="1"/>
    <col min="11273" max="11273" width="17.125" style="54" customWidth="1"/>
    <col min="11274" max="11274" width="8.125" style="54" customWidth="1"/>
    <col min="11275" max="11275" width="4" style="54" customWidth="1"/>
    <col min="11276" max="11276" width="0" style="54" hidden="1" customWidth="1"/>
    <col min="11277" max="11277" width="8.25" style="54" customWidth="1"/>
    <col min="11278" max="11278" width="0" style="54" hidden="1" customWidth="1"/>
    <col min="11279" max="11279" width="97.75" style="54" customWidth="1"/>
    <col min="11280" max="11280" width="14.125" style="54" customWidth="1"/>
    <col min="11281" max="11281" width="16" style="54" customWidth="1"/>
    <col min="11282" max="11284" width="10.125" style="54" customWidth="1"/>
    <col min="11285" max="11285" width="5.125" style="54" customWidth="1"/>
    <col min="11286" max="11520" width="9" style="54"/>
    <col min="11521" max="11521" width="4.125" style="54" customWidth="1"/>
    <col min="11522" max="11522" width="22.5" style="54" customWidth="1"/>
    <col min="11523" max="11523" width="26.625" style="54" customWidth="1"/>
    <col min="11524" max="11524" width="17.125" style="54" customWidth="1"/>
    <col min="11525" max="11525" width="8.125" style="54" customWidth="1"/>
    <col min="11526" max="11526" width="4" style="54" customWidth="1"/>
    <col min="11527" max="11527" width="0" style="54" hidden="1" customWidth="1"/>
    <col min="11528" max="11528" width="23.25" style="54" customWidth="1"/>
    <col min="11529" max="11529" width="17.125" style="54" customWidth="1"/>
    <col min="11530" max="11530" width="8.125" style="54" customWidth="1"/>
    <col min="11531" max="11531" width="4" style="54" customWidth="1"/>
    <col min="11532" max="11532" width="0" style="54" hidden="1" customWidth="1"/>
    <col min="11533" max="11533" width="8.25" style="54" customWidth="1"/>
    <col min="11534" max="11534" width="0" style="54" hidden="1" customWidth="1"/>
    <col min="11535" max="11535" width="97.75" style="54" customWidth="1"/>
    <col min="11536" max="11536" width="14.125" style="54" customWidth="1"/>
    <col min="11537" max="11537" width="16" style="54" customWidth="1"/>
    <col min="11538" max="11540" width="10.125" style="54" customWidth="1"/>
    <col min="11541" max="11541" width="5.125" style="54" customWidth="1"/>
    <col min="11542" max="11776" width="9" style="54"/>
    <col min="11777" max="11777" width="4.125" style="54" customWidth="1"/>
    <col min="11778" max="11778" width="22.5" style="54" customWidth="1"/>
    <col min="11779" max="11779" width="26.625" style="54" customWidth="1"/>
    <col min="11780" max="11780" width="17.125" style="54" customWidth="1"/>
    <col min="11781" max="11781" width="8.125" style="54" customWidth="1"/>
    <col min="11782" max="11782" width="4" style="54" customWidth="1"/>
    <col min="11783" max="11783" width="0" style="54" hidden="1" customWidth="1"/>
    <col min="11784" max="11784" width="23.25" style="54" customWidth="1"/>
    <col min="11785" max="11785" width="17.125" style="54" customWidth="1"/>
    <col min="11786" max="11786" width="8.125" style="54" customWidth="1"/>
    <col min="11787" max="11787" width="4" style="54" customWidth="1"/>
    <col min="11788" max="11788" width="0" style="54" hidden="1" customWidth="1"/>
    <col min="11789" max="11789" width="8.25" style="54" customWidth="1"/>
    <col min="11790" max="11790" width="0" style="54" hidden="1" customWidth="1"/>
    <col min="11791" max="11791" width="97.75" style="54" customWidth="1"/>
    <col min="11792" max="11792" width="14.125" style="54" customWidth="1"/>
    <col min="11793" max="11793" width="16" style="54" customWidth="1"/>
    <col min="11794" max="11796" width="10.125" style="54" customWidth="1"/>
    <col min="11797" max="11797" width="5.125" style="54" customWidth="1"/>
    <col min="11798" max="12032" width="9" style="54"/>
    <col min="12033" max="12033" width="4.125" style="54" customWidth="1"/>
    <col min="12034" max="12034" width="22.5" style="54" customWidth="1"/>
    <col min="12035" max="12035" width="26.625" style="54" customWidth="1"/>
    <col min="12036" max="12036" width="17.125" style="54" customWidth="1"/>
    <col min="12037" max="12037" width="8.125" style="54" customWidth="1"/>
    <col min="12038" max="12038" width="4" style="54" customWidth="1"/>
    <col min="12039" max="12039" width="0" style="54" hidden="1" customWidth="1"/>
    <col min="12040" max="12040" width="23.25" style="54" customWidth="1"/>
    <col min="12041" max="12041" width="17.125" style="54" customWidth="1"/>
    <col min="12042" max="12042" width="8.125" style="54" customWidth="1"/>
    <col min="12043" max="12043" width="4" style="54" customWidth="1"/>
    <col min="12044" max="12044" width="0" style="54" hidden="1" customWidth="1"/>
    <col min="12045" max="12045" width="8.25" style="54" customWidth="1"/>
    <col min="12046" max="12046" width="0" style="54" hidden="1" customWidth="1"/>
    <col min="12047" max="12047" width="97.75" style="54" customWidth="1"/>
    <col min="12048" max="12048" width="14.125" style="54" customWidth="1"/>
    <col min="12049" max="12049" width="16" style="54" customWidth="1"/>
    <col min="12050" max="12052" width="10.125" style="54" customWidth="1"/>
    <col min="12053" max="12053" width="5.125" style="54" customWidth="1"/>
    <col min="12054" max="12288" width="9" style="54"/>
    <col min="12289" max="12289" width="4.125" style="54" customWidth="1"/>
    <col min="12290" max="12290" width="22.5" style="54" customWidth="1"/>
    <col min="12291" max="12291" width="26.625" style="54" customWidth="1"/>
    <col min="12292" max="12292" width="17.125" style="54" customWidth="1"/>
    <col min="12293" max="12293" width="8.125" style="54" customWidth="1"/>
    <col min="12294" max="12294" width="4" style="54" customWidth="1"/>
    <col min="12295" max="12295" width="0" style="54" hidden="1" customWidth="1"/>
    <col min="12296" max="12296" width="23.25" style="54" customWidth="1"/>
    <col min="12297" max="12297" width="17.125" style="54" customWidth="1"/>
    <col min="12298" max="12298" width="8.125" style="54" customWidth="1"/>
    <col min="12299" max="12299" width="4" style="54" customWidth="1"/>
    <col min="12300" max="12300" width="0" style="54" hidden="1" customWidth="1"/>
    <col min="12301" max="12301" width="8.25" style="54" customWidth="1"/>
    <col min="12302" max="12302" width="0" style="54" hidden="1" customWidth="1"/>
    <col min="12303" max="12303" width="97.75" style="54" customWidth="1"/>
    <col min="12304" max="12304" width="14.125" style="54" customWidth="1"/>
    <col min="12305" max="12305" width="16" style="54" customWidth="1"/>
    <col min="12306" max="12308" width="10.125" style="54" customWidth="1"/>
    <col min="12309" max="12309" width="5.125" style="54" customWidth="1"/>
    <col min="12310" max="12544" width="9" style="54"/>
    <col min="12545" max="12545" width="4.125" style="54" customWidth="1"/>
    <col min="12546" max="12546" width="22.5" style="54" customWidth="1"/>
    <col min="12547" max="12547" width="26.625" style="54" customWidth="1"/>
    <col min="12548" max="12548" width="17.125" style="54" customWidth="1"/>
    <col min="12549" max="12549" width="8.125" style="54" customWidth="1"/>
    <col min="12550" max="12550" width="4" style="54" customWidth="1"/>
    <col min="12551" max="12551" width="0" style="54" hidden="1" customWidth="1"/>
    <col min="12552" max="12552" width="23.25" style="54" customWidth="1"/>
    <col min="12553" max="12553" width="17.125" style="54" customWidth="1"/>
    <col min="12554" max="12554" width="8.125" style="54" customWidth="1"/>
    <col min="12555" max="12555" width="4" style="54" customWidth="1"/>
    <col min="12556" max="12556" width="0" style="54" hidden="1" customWidth="1"/>
    <col min="12557" max="12557" width="8.25" style="54" customWidth="1"/>
    <col min="12558" max="12558" width="0" style="54" hidden="1" customWidth="1"/>
    <col min="12559" max="12559" width="97.75" style="54" customWidth="1"/>
    <col min="12560" max="12560" width="14.125" style="54" customWidth="1"/>
    <col min="12561" max="12561" width="16" style="54" customWidth="1"/>
    <col min="12562" max="12564" width="10.125" style="54" customWidth="1"/>
    <col min="12565" max="12565" width="5.125" style="54" customWidth="1"/>
    <col min="12566" max="12800" width="9" style="54"/>
    <col min="12801" max="12801" width="4.125" style="54" customWidth="1"/>
    <col min="12802" max="12802" width="22.5" style="54" customWidth="1"/>
    <col min="12803" max="12803" width="26.625" style="54" customWidth="1"/>
    <col min="12804" max="12804" width="17.125" style="54" customWidth="1"/>
    <col min="12805" max="12805" width="8.125" style="54" customWidth="1"/>
    <col min="12806" max="12806" width="4" style="54" customWidth="1"/>
    <col min="12807" max="12807" width="0" style="54" hidden="1" customWidth="1"/>
    <col min="12808" max="12808" width="23.25" style="54" customWidth="1"/>
    <col min="12809" max="12809" width="17.125" style="54" customWidth="1"/>
    <col min="12810" max="12810" width="8.125" style="54" customWidth="1"/>
    <col min="12811" max="12811" width="4" style="54" customWidth="1"/>
    <col min="12812" max="12812" width="0" style="54" hidden="1" customWidth="1"/>
    <col min="12813" max="12813" width="8.25" style="54" customWidth="1"/>
    <col min="12814" max="12814" width="0" style="54" hidden="1" customWidth="1"/>
    <col min="12815" max="12815" width="97.75" style="54" customWidth="1"/>
    <col min="12816" max="12816" width="14.125" style="54" customWidth="1"/>
    <col min="12817" max="12817" width="16" style="54" customWidth="1"/>
    <col min="12818" max="12820" width="10.125" style="54" customWidth="1"/>
    <col min="12821" max="12821" width="5.125" style="54" customWidth="1"/>
    <col min="12822" max="13056" width="9" style="54"/>
    <col min="13057" max="13057" width="4.125" style="54" customWidth="1"/>
    <col min="13058" max="13058" width="22.5" style="54" customWidth="1"/>
    <col min="13059" max="13059" width="26.625" style="54" customWidth="1"/>
    <col min="13060" max="13060" width="17.125" style="54" customWidth="1"/>
    <col min="13061" max="13061" width="8.125" style="54" customWidth="1"/>
    <col min="13062" max="13062" width="4" style="54" customWidth="1"/>
    <col min="13063" max="13063" width="0" style="54" hidden="1" customWidth="1"/>
    <col min="13064" max="13064" width="23.25" style="54" customWidth="1"/>
    <col min="13065" max="13065" width="17.125" style="54" customWidth="1"/>
    <col min="13066" max="13066" width="8.125" style="54" customWidth="1"/>
    <col min="13067" max="13067" width="4" style="54" customWidth="1"/>
    <col min="13068" max="13068" width="0" style="54" hidden="1" customWidth="1"/>
    <col min="13069" max="13069" width="8.25" style="54" customWidth="1"/>
    <col min="13070" max="13070" width="0" style="54" hidden="1" customWidth="1"/>
    <col min="13071" max="13071" width="97.75" style="54" customWidth="1"/>
    <col min="13072" max="13072" width="14.125" style="54" customWidth="1"/>
    <col min="13073" max="13073" width="16" style="54" customWidth="1"/>
    <col min="13074" max="13076" width="10.125" style="54" customWidth="1"/>
    <col min="13077" max="13077" width="5.125" style="54" customWidth="1"/>
    <col min="13078" max="13312" width="9" style="54"/>
    <col min="13313" max="13313" width="4.125" style="54" customWidth="1"/>
    <col min="13314" max="13314" width="22.5" style="54" customWidth="1"/>
    <col min="13315" max="13315" width="26.625" style="54" customWidth="1"/>
    <col min="13316" max="13316" width="17.125" style="54" customWidth="1"/>
    <col min="13317" max="13317" width="8.125" style="54" customWidth="1"/>
    <col min="13318" max="13318" width="4" style="54" customWidth="1"/>
    <col min="13319" max="13319" width="0" style="54" hidden="1" customWidth="1"/>
    <col min="13320" max="13320" width="23.25" style="54" customWidth="1"/>
    <col min="13321" max="13321" width="17.125" style="54" customWidth="1"/>
    <col min="13322" max="13322" width="8.125" style="54" customWidth="1"/>
    <col min="13323" max="13323" width="4" style="54" customWidth="1"/>
    <col min="13324" max="13324" width="0" style="54" hidden="1" customWidth="1"/>
    <col min="13325" max="13325" width="8.25" style="54" customWidth="1"/>
    <col min="13326" max="13326" width="0" style="54" hidden="1" customWidth="1"/>
    <col min="13327" max="13327" width="97.75" style="54" customWidth="1"/>
    <col min="13328" max="13328" width="14.125" style="54" customWidth="1"/>
    <col min="13329" max="13329" width="16" style="54" customWidth="1"/>
    <col min="13330" max="13332" width="10.125" style="54" customWidth="1"/>
    <col min="13333" max="13333" width="5.125" style="54" customWidth="1"/>
    <col min="13334" max="13568" width="9" style="54"/>
    <col min="13569" max="13569" width="4.125" style="54" customWidth="1"/>
    <col min="13570" max="13570" width="22.5" style="54" customWidth="1"/>
    <col min="13571" max="13571" width="26.625" style="54" customWidth="1"/>
    <col min="13572" max="13572" width="17.125" style="54" customWidth="1"/>
    <col min="13573" max="13573" width="8.125" style="54" customWidth="1"/>
    <col min="13574" max="13574" width="4" style="54" customWidth="1"/>
    <col min="13575" max="13575" width="0" style="54" hidden="1" customWidth="1"/>
    <col min="13576" max="13576" width="23.25" style="54" customWidth="1"/>
    <col min="13577" max="13577" width="17.125" style="54" customWidth="1"/>
    <col min="13578" max="13578" width="8.125" style="54" customWidth="1"/>
    <col min="13579" max="13579" width="4" style="54" customWidth="1"/>
    <col min="13580" max="13580" width="0" style="54" hidden="1" customWidth="1"/>
    <col min="13581" max="13581" width="8.25" style="54" customWidth="1"/>
    <col min="13582" max="13582" width="0" style="54" hidden="1" customWidth="1"/>
    <col min="13583" max="13583" width="97.75" style="54" customWidth="1"/>
    <col min="13584" max="13584" width="14.125" style="54" customWidth="1"/>
    <col min="13585" max="13585" width="16" style="54" customWidth="1"/>
    <col min="13586" max="13588" width="10.125" style="54" customWidth="1"/>
    <col min="13589" max="13589" width="5.125" style="54" customWidth="1"/>
    <col min="13590" max="13824" width="9" style="54"/>
    <col min="13825" max="13825" width="4.125" style="54" customWidth="1"/>
    <col min="13826" max="13826" width="22.5" style="54" customWidth="1"/>
    <col min="13827" max="13827" width="26.625" style="54" customWidth="1"/>
    <col min="13828" max="13828" width="17.125" style="54" customWidth="1"/>
    <col min="13829" max="13829" width="8.125" style="54" customWidth="1"/>
    <col min="13830" max="13830" width="4" style="54" customWidth="1"/>
    <col min="13831" max="13831" width="0" style="54" hidden="1" customWidth="1"/>
    <col min="13832" max="13832" width="23.25" style="54" customWidth="1"/>
    <col min="13833" max="13833" width="17.125" style="54" customWidth="1"/>
    <col min="13834" max="13834" width="8.125" style="54" customWidth="1"/>
    <col min="13835" max="13835" width="4" style="54" customWidth="1"/>
    <col min="13836" max="13836" width="0" style="54" hidden="1" customWidth="1"/>
    <col min="13837" max="13837" width="8.25" style="54" customWidth="1"/>
    <col min="13838" max="13838" width="0" style="54" hidden="1" customWidth="1"/>
    <col min="13839" max="13839" width="97.75" style="54" customWidth="1"/>
    <col min="13840" max="13840" width="14.125" style="54" customWidth="1"/>
    <col min="13841" max="13841" width="16" style="54" customWidth="1"/>
    <col min="13842" max="13844" width="10.125" style="54" customWidth="1"/>
    <col min="13845" max="13845" width="5.125" style="54" customWidth="1"/>
    <col min="13846" max="14080" width="9" style="54"/>
    <col min="14081" max="14081" width="4.125" style="54" customWidth="1"/>
    <col min="14082" max="14082" width="22.5" style="54" customWidth="1"/>
    <col min="14083" max="14083" width="26.625" style="54" customWidth="1"/>
    <col min="14084" max="14084" width="17.125" style="54" customWidth="1"/>
    <col min="14085" max="14085" width="8.125" style="54" customWidth="1"/>
    <col min="14086" max="14086" width="4" style="54" customWidth="1"/>
    <col min="14087" max="14087" width="0" style="54" hidden="1" customWidth="1"/>
    <col min="14088" max="14088" width="23.25" style="54" customWidth="1"/>
    <col min="14089" max="14089" width="17.125" style="54" customWidth="1"/>
    <col min="14090" max="14090" width="8.125" style="54" customWidth="1"/>
    <col min="14091" max="14091" width="4" style="54" customWidth="1"/>
    <col min="14092" max="14092" width="0" style="54" hidden="1" customWidth="1"/>
    <col min="14093" max="14093" width="8.25" style="54" customWidth="1"/>
    <col min="14094" max="14094" width="0" style="54" hidden="1" customWidth="1"/>
    <col min="14095" max="14095" width="97.75" style="54" customWidth="1"/>
    <col min="14096" max="14096" width="14.125" style="54" customWidth="1"/>
    <col min="14097" max="14097" width="16" style="54" customWidth="1"/>
    <col min="14098" max="14100" width="10.125" style="54" customWidth="1"/>
    <col min="14101" max="14101" width="5.125" style="54" customWidth="1"/>
    <col min="14102" max="14336" width="9" style="54"/>
    <col min="14337" max="14337" width="4.125" style="54" customWidth="1"/>
    <col min="14338" max="14338" width="22.5" style="54" customWidth="1"/>
    <col min="14339" max="14339" width="26.625" style="54" customWidth="1"/>
    <col min="14340" max="14340" width="17.125" style="54" customWidth="1"/>
    <col min="14341" max="14341" width="8.125" style="54" customWidth="1"/>
    <col min="14342" max="14342" width="4" style="54" customWidth="1"/>
    <col min="14343" max="14343" width="0" style="54" hidden="1" customWidth="1"/>
    <col min="14344" max="14344" width="23.25" style="54" customWidth="1"/>
    <col min="14345" max="14345" width="17.125" style="54" customWidth="1"/>
    <col min="14346" max="14346" width="8.125" style="54" customWidth="1"/>
    <col min="14347" max="14347" width="4" style="54" customWidth="1"/>
    <col min="14348" max="14348" width="0" style="54" hidden="1" customWidth="1"/>
    <col min="14349" max="14349" width="8.25" style="54" customWidth="1"/>
    <col min="14350" max="14350" width="0" style="54" hidden="1" customWidth="1"/>
    <col min="14351" max="14351" width="97.75" style="54" customWidth="1"/>
    <col min="14352" max="14352" width="14.125" style="54" customWidth="1"/>
    <col min="14353" max="14353" width="16" style="54" customWidth="1"/>
    <col min="14354" max="14356" width="10.125" style="54" customWidth="1"/>
    <col min="14357" max="14357" width="5.125" style="54" customWidth="1"/>
    <col min="14358" max="14592" width="9" style="54"/>
    <col min="14593" max="14593" width="4.125" style="54" customWidth="1"/>
    <col min="14594" max="14594" width="22.5" style="54" customWidth="1"/>
    <col min="14595" max="14595" width="26.625" style="54" customWidth="1"/>
    <col min="14596" max="14596" width="17.125" style="54" customWidth="1"/>
    <col min="14597" max="14597" width="8.125" style="54" customWidth="1"/>
    <col min="14598" max="14598" width="4" style="54" customWidth="1"/>
    <col min="14599" max="14599" width="0" style="54" hidden="1" customWidth="1"/>
    <col min="14600" max="14600" width="23.25" style="54" customWidth="1"/>
    <col min="14601" max="14601" width="17.125" style="54" customWidth="1"/>
    <col min="14602" max="14602" width="8.125" style="54" customWidth="1"/>
    <col min="14603" max="14603" width="4" style="54" customWidth="1"/>
    <col min="14604" max="14604" width="0" style="54" hidden="1" customWidth="1"/>
    <col min="14605" max="14605" width="8.25" style="54" customWidth="1"/>
    <col min="14606" max="14606" width="0" style="54" hidden="1" customWidth="1"/>
    <col min="14607" max="14607" width="97.75" style="54" customWidth="1"/>
    <col min="14608" max="14608" width="14.125" style="54" customWidth="1"/>
    <col min="14609" max="14609" width="16" style="54" customWidth="1"/>
    <col min="14610" max="14612" width="10.125" style="54" customWidth="1"/>
    <col min="14613" max="14613" width="5.125" style="54" customWidth="1"/>
    <col min="14614" max="14848" width="9" style="54"/>
    <col min="14849" max="14849" width="4.125" style="54" customWidth="1"/>
    <col min="14850" max="14850" width="22.5" style="54" customWidth="1"/>
    <col min="14851" max="14851" width="26.625" style="54" customWidth="1"/>
    <col min="14852" max="14852" width="17.125" style="54" customWidth="1"/>
    <col min="14853" max="14853" width="8.125" style="54" customWidth="1"/>
    <col min="14854" max="14854" width="4" style="54" customWidth="1"/>
    <col min="14855" max="14855" width="0" style="54" hidden="1" customWidth="1"/>
    <col min="14856" max="14856" width="23.25" style="54" customWidth="1"/>
    <col min="14857" max="14857" width="17.125" style="54" customWidth="1"/>
    <col min="14858" max="14858" width="8.125" style="54" customWidth="1"/>
    <col min="14859" max="14859" width="4" style="54" customWidth="1"/>
    <col min="14860" max="14860" width="0" style="54" hidden="1" customWidth="1"/>
    <col min="14861" max="14861" width="8.25" style="54" customWidth="1"/>
    <col min="14862" max="14862" width="0" style="54" hidden="1" customWidth="1"/>
    <col min="14863" max="14863" width="97.75" style="54" customWidth="1"/>
    <col min="14864" max="14864" width="14.125" style="54" customWidth="1"/>
    <col min="14865" max="14865" width="16" style="54" customWidth="1"/>
    <col min="14866" max="14868" width="10.125" style="54" customWidth="1"/>
    <col min="14869" max="14869" width="5.125" style="54" customWidth="1"/>
    <col min="14870" max="15104" width="9" style="54"/>
    <col min="15105" max="15105" width="4.125" style="54" customWidth="1"/>
    <col min="15106" max="15106" width="22.5" style="54" customWidth="1"/>
    <col min="15107" max="15107" width="26.625" style="54" customWidth="1"/>
    <col min="15108" max="15108" width="17.125" style="54" customWidth="1"/>
    <col min="15109" max="15109" width="8.125" style="54" customWidth="1"/>
    <col min="15110" max="15110" width="4" style="54" customWidth="1"/>
    <col min="15111" max="15111" width="0" style="54" hidden="1" customWidth="1"/>
    <col min="15112" max="15112" width="23.25" style="54" customWidth="1"/>
    <col min="15113" max="15113" width="17.125" style="54" customWidth="1"/>
    <col min="15114" max="15114" width="8.125" style="54" customWidth="1"/>
    <col min="15115" max="15115" width="4" style="54" customWidth="1"/>
    <col min="15116" max="15116" width="0" style="54" hidden="1" customWidth="1"/>
    <col min="15117" max="15117" width="8.25" style="54" customWidth="1"/>
    <col min="15118" max="15118" width="0" style="54" hidden="1" customWidth="1"/>
    <col min="15119" max="15119" width="97.75" style="54" customWidth="1"/>
    <col min="15120" max="15120" width="14.125" style="54" customWidth="1"/>
    <col min="15121" max="15121" width="16" style="54" customWidth="1"/>
    <col min="15122" max="15124" width="10.125" style="54" customWidth="1"/>
    <col min="15125" max="15125" width="5.125" style="54" customWidth="1"/>
    <col min="15126" max="15360" width="9" style="54"/>
    <col min="15361" max="15361" width="4.125" style="54" customWidth="1"/>
    <col min="15362" max="15362" width="22.5" style="54" customWidth="1"/>
    <col min="15363" max="15363" width="26.625" style="54" customWidth="1"/>
    <col min="15364" max="15364" width="17.125" style="54" customWidth="1"/>
    <col min="15365" max="15365" width="8.125" style="54" customWidth="1"/>
    <col min="15366" max="15366" width="4" style="54" customWidth="1"/>
    <col min="15367" max="15367" width="0" style="54" hidden="1" customWidth="1"/>
    <col min="15368" max="15368" width="23.25" style="54" customWidth="1"/>
    <col min="15369" max="15369" width="17.125" style="54" customWidth="1"/>
    <col min="15370" max="15370" width="8.125" style="54" customWidth="1"/>
    <col min="15371" max="15371" width="4" style="54" customWidth="1"/>
    <col min="15372" max="15372" width="0" style="54" hidden="1" customWidth="1"/>
    <col min="15373" max="15373" width="8.25" style="54" customWidth="1"/>
    <col min="15374" max="15374" width="0" style="54" hidden="1" customWidth="1"/>
    <col min="15375" max="15375" width="97.75" style="54" customWidth="1"/>
    <col min="15376" max="15376" width="14.125" style="54" customWidth="1"/>
    <col min="15377" max="15377" width="16" style="54" customWidth="1"/>
    <col min="15378" max="15380" width="10.125" style="54" customWidth="1"/>
    <col min="15381" max="15381" width="5.125" style="54" customWidth="1"/>
    <col min="15382" max="15616" width="9" style="54"/>
    <col min="15617" max="15617" width="4.125" style="54" customWidth="1"/>
    <col min="15618" max="15618" width="22.5" style="54" customWidth="1"/>
    <col min="15619" max="15619" width="26.625" style="54" customWidth="1"/>
    <col min="15620" max="15620" width="17.125" style="54" customWidth="1"/>
    <col min="15621" max="15621" width="8.125" style="54" customWidth="1"/>
    <col min="15622" max="15622" width="4" style="54" customWidth="1"/>
    <col min="15623" max="15623" width="0" style="54" hidden="1" customWidth="1"/>
    <col min="15624" max="15624" width="23.25" style="54" customWidth="1"/>
    <col min="15625" max="15625" width="17.125" style="54" customWidth="1"/>
    <col min="15626" max="15626" width="8.125" style="54" customWidth="1"/>
    <col min="15627" max="15627" width="4" style="54" customWidth="1"/>
    <col min="15628" max="15628" width="0" style="54" hidden="1" customWidth="1"/>
    <col min="15629" max="15629" width="8.25" style="54" customWidth="1"/>
    <col min="15630" max="15630" width="0" style="54" hidden="1" customWidth="1"/>
    <col min="15631" max="15631" width="97.75" style="54" customWidth="1"/>
    <col min="15632" max="15632" width="14.125" style="54" customWidth="1"/>
    <col min="15633" max="15633" width="16" style="54" customWidth="1"/>
    <col min="15634" max="15636" width="10.125" style="54" customWidth="1"/>
    <col min="15637" max="15637" width="5.125" style="54" customWidth="1"/>
    <col min="15638" max="15872" width="9" style="54"/>
    <col min="15873" max="15873" width="4.125" style="54" customWidth="1"/>
    <col min="15874" max="15874" width="22.5" style="54" customWidth="1"/>
    <col min="15875" max="15875" width="26.625" style="54" customWidth="1"/>
    <col min="15876" max="15876" width="17.125" style="54" customWidth="1"/>
    <col min="15877" max="15877" width="8.125" style="54" customWidth="1"/>
    <col min="15878" max="15878" width="4" style="54" customWidth="1"/>
    <col min="15879" max="15879" width="0" style="54" hidden="1" customWidth="1"/>
    <col min="15880" max="15880" width="23.25" style="54" customWidth="1"/>
    <col min="15881" max="15881" width="17.125" style="54" customWidth="1"/>
    <col min="15882" max="15882" width="8.125" style="54" customWidth="1"/>
    <col min="15883" max="15883" width="4" style="54" customWidth="1"/>
    <col min="15884" max="15884" width="0" style="54" hidden="1" customWidth="1"/>
    <col min="15885" max="15885" width="8.25" style="54" customWidth="1"/>
    <col min="15886" max="15886" width="0" style="54" hidden="1" customWidth="1"/>
    <col min="15887" max="15887" width="97.75" style="54" customWidth="1"/>
    <col min="15888" max="15888" width="14.125" style="54" customWidth="1"/>
    <col min="15889" max="15889" width="16" style="54" customWidth="1"/>
    <col min="15890" max="15892" width="10.125" style="54" customWidth="1"/>
    <col min="15893" max="15893" width="5.125" style="54" customWidth="1"/>
    <col min="15894" max="16128" width="9" style="54"/>
    <col min="16129" max="16129" width="4.125" style="54" customWidth="1"/>
    <col min="16130" max="16130" width="22.5" style="54" customWidth="1"/>
    <col min="16131" max="16131" width="26.625" style="54" customWidth="1"/>
    <col min="16132" max="16132" width="17.125" style="54" customWidth="1"/>
    <col min="16133" max="16133" width="8.125" style="54" customWidth="1"/>
    <col min="16134" max="16134" width="4" style="54" customWidth="1"/>
    <col min="16135" max="16135" width="0" style="54" hidden="1" customWidth="1"/>
    <col min="16136" max="16136" width="23.25" style="54" customWidth="1"/>
    <col min="16137" max="16137" width="17.125" style="54" customWidth="1"/>
    <col min="16138" max="16138" width="8.125" style="54" customWidth="1"/>
    <col min="16139" max="16139" width="4" style="54" customWidth="1"/>
    <col min="16140" max="16140" width="0" style="54" hidden="1" customWidth="1"/>
    <col min="16141" max="16141" width="8.25" style="54" customWidth="1"/>
    <col min="16142" max="16142" width="0" style="54" hidden="1" customWidth="1"/>
    <col min="16143" max="16143" width="97.75" style="54" customWidth="1"/>
    <col min="16144" max="16144" width="14.125" style="54" customWidth="1"/>
    <col min="16145" max="16145" width="16" style="54" customWidth="1"/>
    <col min="16146" max="16148" width="10.125" style="54" customWidth="1"/>
    <col min="16149" max="16149" width="5.125" style="54" customWidth="1"/>
    <col min="16150" max="16384" width="9" style="54"/>
  </cols>
  <sheetData>
    <row r="1" spans="1:21" ht="36.75" customHeight="1" x14ac:dyDescent="0.4">
      <c r="A1" s="52" t="s">
        <v>0</v>
      </c>
      <c r="B1" s="52"/>
      <c r="C1" s="53"/>
      <c r="D1" s="54"/>
      <c r="E1" s="53"/>
      <c r="F1" s="53"/>
      <c r="G1" s="53"/>
      <c r="H1" s="213"/>
      <c r="I1" s="213"/>
      <c r="J1" s="214"/>
      <c r="K1" s="214"/>
      <c r="L1" s="214"/>
      <c r="M1" s="214"/>
      <c r="N1" s="214"/>
      <c r="O1" s="214"/>
      <c r="P1" s="53"/>
      <c r="Q1" s="53"/>
      <c r="R1" s="54"/>
      <c r="S1" s="54"/>
      <c r="T1" s="54"/>
      <c r="U1" s="54"/>
    </row>
    <row r="2" spans="1:21" ht="36.75" customHeight="1" x14ac:dyDescent="0.4">
      <c r="A2" s="213" t="s">
        <v>161</v>
      </c>
      <c r="B2" s="213"/>
      <c r="C2" s="214"/>
      <c r="D2" s="214"/>
      <c r="E2" s="214"/>
      <c r="F2" s="214"/>
      <c r="G2" s="214"/>
      <c r="H2" s="214"/>
      <c r="I2" s="214"/>
      <c r="J2" s="214"/>
      <c r="K2" s="214"/>
      <c r="L2" s="214"/>
      <c r="M2" s="214"/>
      <c r="N2" s="214"/>
      <c r="O2" s="214"/>
      <c r="P2" s="214"/>
      <c r="Q2" s="214"/>
      <c r="R2" s="214"/>
      <c r="S2" s="214"/>
      <c r="T2" s="214"/>
      <c r="U2" s="54"/>
    </row>
    <row r="3" spans="1:21" ht="18.75" customHeight="1" x14ac:dyDescent="0.4">
      <c r="A3" s="55"/>
      <c r="B3" s="55"/>
      <c r="C3" s="53"/>
      <c r="D3" s="54"/>
      <c r="E3" s="56"/>
      <c r="F3" s="53"/>
      <c r="G3" s="53"/>
      <c r="H3" s="53"/>
      <c r="I3" s="54"/>
      <c r="J3" s="53"/>
      <c r="K3" s="56"/>
      <c r="L3" s="56"/>
      <c r="M3" s="56"/>
      <c r="N3" s="56"/>
      <c r="O3" s="53"/>
      <c r="P3" s="57"/>
      <c r="Q3" s="215" t="s">
        <v>162</v>
      </c>
      <c r="R3" s="216"/>
      <c r="S3" s="216"/>
      <c r="T3" s="217"/>
      <c r="U3" s="54"/>
    </row>
    <row r="4" spans="1:21" ht="15.75" customHeight="1" x14ac:dyDescent="0.4">
      <c r="A4" s="55"/>
      <c r="B4" s="55"/>
      <c r="C4" s="53"/>
      <c r="D4" s="54"/>
      <c r="E4" s="56"/>
      <c r="F4" s="53"/>
      <c r="G4" s="53"/>
      <c r="H4" s="53"/>
      <c r="I4" s="54"/>
      <c r="J4" s="53"/>
      <c r="K4" s="56"/>
      <c r="L4" s="56"/>
      <c r="M4" s="56"/>
      <c r="N4" s="58"/>
      <c r="O4" s="53"/>
      <c r="P4" s="59"/>
      <c r="Q4" s="60"/>
      <c r="R4" s="61" t="s">
        <v>163</v>
      </c>
      <c r="S4" s="61" t="s">
        <v>6</v>
      </c>
      <c r="T4" s="61" t="s">
        <v>164</v>
      </c>
      <c r="U4" s="54"/>
    </row>
    <row r="5" spans="1:21" ht="22.5" customHeight="1" x14ac:dyDescent="0.4">
      <c r="A5" s="55"/>
      <c r="B5" s="55"/>
      <c r="C5" s="53"/>
      <c r="D5" s="54"/>
      <c r="E5" s="56"/>
      <c r="F5" s="53"/>
      <c r="G5" s="53"/>
      <c r="H5" s="53"/>
      <c r="I5" s="54"/>
      <c r="J5" s="53"/>
      <c r="K5" s="56"/>
      <c r="L5" s="56"/>
      <c r="M5" s="56"/>
      <c r="N5" s="58"/>
      <c r="O5" s="53"/>
      <c r="P5" s="62"/>
      <c r="Q5" s="63" t="s">
        <v>165</v>
      </c>
      <c r="R5" s="61"/>
      <c r="S5" s="61"/>
      <c r="T5" s="61"/>
      <c r="U5" s="54"/>
    </row>
    <row r="6" spans="1:21" ht="22.5" customHeight="1" x14ac:dyDescent="0.15">
      <c r="A6" s="55"/>
      <c r="B6" s="55"/>
      <c r="C6" s="53"/>
      <c r="D6" s="64"/>
      <c r="E6" s="56"/>
      <c r="F6" s="53"/>
      <c r="G6" s="53"/>
      <c r="H6" s="53"/>
      <c r="I6" s="64"/>
      <c r="J6" s="53"/>
      <c r="K6" s="56"/>
      <c r="L6" s="56"/>
      <c r="M6" s="56"/>
      <c r="N6" s="58"/>
      <c r="O6" s="53"/>
      <c r="P6" s="62"/>
      <c r="Q6" s="63" t="s">
        <v>166</v>
      </c>
      <c r="R6" s="61"/>
      <c r="S6" s="61"/>
      <c r="T6" s="61"/>
      <c r="U6" s="54"/>
    </row>
    <row r="7" spans="1:21" ht="22.5" customHeight="1" x14ac:dyDescent="0.15">
      <c r="A7" s="55"/>
      <c r="B7" s="55"/>
      <c r="C7" s="53"/>
      <c r="D7" s="65"/>
      <c r="E7" s="56"/>
      <c r="F7" s="53"/>
      <c r="G7" s="53"/>
      <c r="I7" s="65"/>
      <c r="J7" s="53"/>
      <c r="K7" s="56"/>
      <c r="L7" s="56"/>
      <c r="M7" s="56"/>
      <c r="N7" s="67"/>
      <c r="O7" s="53"/>
      <c r="P7" s="62"/>
      <c r="Q7" s="63" t="s">
        <v>167</v>
      </c>
      <c r="R7" s="61"/>
      <c r="S7" s="61"/>
      <c r="T7" s="61"/>
      <c r="U7" s="68"/>
    </row>
    <row r="8" spans="1:21" ht="27.75" customHeight="1" thickBot="1" x14ac:dyDescent="0.3">
      <c r="A8" s="218" t="s">
        <v>402</v>
      </c>
      <c r="B8" s="219"/>
      <c r="C8" s="219"/>
      <c r="D8" s="219"/>
      <c r="E8" s="219"/>
      <c r="F8" s="219"/>
      <c r="G8" s="53"/>
      <c r="H8" s="53"/>
      <c r="I8" s="69"/>
      <c r="J8" s="53"/>
      <c r="K8" s="56"/>
      <c r="L8" s="56"/>
      <c r="M8" s="56"/>
      <c r="N8" s="67"/>
      <c r="O8" s="53"/>
      <c r="P8" s="70"/>
      <c r="Q8" s="69"/>
      <c r="R8" s="70"/>
      <c r="S8" s="70"/>
      <c r="T8" s="71"/>
      <c r="U8" s="68"/>
    </row>
    <row r="9" spans="1:21" customFormat="1" ht="42" customHeight="1" thickBot="1" x14ac:dyDescent="0.45">
      <c r="A9" s="72"/>
      <c r="B9" s="73" t="s">
        <v>169</v>
      </c>
      <c r="C9" s="74" t="s">
        <v>170</v>
      </c>
      <c r="D9" s="75" t="s">
        <v>171</v>
      </c>
      <c r="E9" s="76" t="s">
        <v>172</v>
      </c>
      <c r="F9" s="76" t="s">
        <v>173</v>
      </c>
      <c r="G9" s="74" t="s">
        <v>174</v>
      </c>
      <c r="H9" s="73" t="s">
        <v>170</v>
      </c>
      <c r="I9" s="75" t="s">
        <v>171</v>
      </c>
      <c r="J9" s="76" t="s">
        <v>175</v>
      </c>
      <c r="K9" s="76" t="s">
        <v>173</v>
      </c>
      <c r="L9" s="76" t="s">
        <v>174</v>
      </c>
      <c r="M9" s="76" t="s">
        <v>176</v>
      </c>
      <c r="N9" s="77" t="s">
        <v>177</v>
      </c>
      <c r="O9" s="78" t="s">
        <v>178</v>
      </c>
      <c r="P9" s="76" t="s">
        <v>179</v>
      </c>
      <c r="Q9" s="79" t="s">
        <v>171</v>
      </c>
      <c r="R9" s="76" t="s">
        <v>180</v>
      </c>
      <c r="S9" s="74" t="s">
        <v>181</v>
      </c>
      <c r="T9" s="77" t="s">
        <v>182</v>
      </c>
      <c r="U9" s="80"/>
    </row>
    <row r="10" spans="1:21" ht="18.75" customHeight="1" x14ac:dyDescent="0.4">
      <c r="A10" s="220" t="s">
        <v>183</v>
      </c>
      <c r="B10" s="81" t="s">
        <v>82</v>
      </c>
      <c r="C10" s="82" t="s">
        <v>287</v>
      </c>
      <c r="D10" s="83" t="s">
        <v>288</v>
      </c>
      <c r="E10" s="84">
        <v>0.5</v>
      </c>
      <c r="F10" s="85" t="s">
        <v>186</v>
      </c>
      <c r="G10" s="86"/>
      <c r="H10" s="87" t="s">
        <v>287</v>
      </c>
      <c r="I10" s="83" t="s">
        <v>288</v>
      </c>
      <c r="J10" s="85">
        <f>ROUNDUP(E10*0.75,2)</f>
        <v>0.38</v>
      </c>
      <c r="K10" s="85" t="s">
        <v>186</v>
      </c>
      <c r="L10" s="85"/>
      <c r="M10" s="85">
        <f>ROUNDUP((R5*E10)+(R6*J10)+(R7*(E10*2)),2)</f>
        <v>0</v>
      </c>
      <c r="N10" s="88">
        <f>M10</f>
        <v>0</v>
      </c>
      <c r="O10" s="81"/>
      <c r="P10" s="89" t="s">
        <v>22</v>
      </c>
      <c r="Q10" s="83"/>
      <c r="R10" s="90">
        <v>110</v>
      </c>
      <c r="S10" s="91">
        <f>ROUNDUP(R10*0.75,2)</f>
        <v>82.5</v>
      </c>
      <c r="T10" s="92">
        <f>ROUNDUP((R5*R10)+(R6*S10)+(R7*(R10*2)),2)</f>
        <v>0</v>
      </c>
    </row>
    <row r="11" spans="1:21" ht="18.75" customHeight="1" x14ac:dyDescent="0.4">
      <c r="A11" s="221"/>
      <c r="B11" s="94"/>
      <c r="C11" s="95"/>
      <c r="D11" s="96"/>
      <c r="E11" s="97"/>
      <c r="F11" s="98"/>
      <c r="G11" s="99"/>
      <c r="H11" s="100"/>
      <c r="I11" s="96"/>
      <c r="J11" s="98"/>
      <c r="K11" s="98"/>
      <c r="L11" s="98"/>
      <c r="M11" s="98"/>
      <c r="N11" s="101"/>
      <c r="O11" s="94"/>
      <c r="P11" s="102"/>
      <c r="Q11" s="96"/>
      <c r="R11" s="103"/>
      <c r="S11" s="97"/>
      <c r="T11" s="104"/>
    </row>
    <row r="12" spans="1:21" ht="18.75" customHeight="1" x14ac:dyDescent="0.4">
      <c r="A12" s="221"/>
      <c r="B12" s="105" t="s">
        <v>88</v>
      </c>
      <c r="C12" s="106" t="s">
        <v>264</v>
      </c>
      <c r="D12" s="107"/>
      <c r="E12" s="108">
        <v>1</v>
      </c>
      <c r="F12" s="109" t="s">
        <v>218</v>
      </c>
      <c r="G12" s="110" t="s">
        <v>219</v>
      </c>
      <c r="H12" s="111" t="s">
        <v>264</v>
      </c>
      <c r="I12" s="107"/>
      <c r="J12" s="109">
        <f>ROUNDUP(E12*0.75,2)</f>
        <v>0.75</v>
      </c>
      <c r="K12" s="109" t="s">
        <v>218</v>
      </c>
      <c r="L12" s="109" t="s">
        <v>219</v>
      </c>
      <c r="M12" s="109">
        <f>ROUNDUP((R5*E12)+(R6*J12)+(R7*(E12*2)),2)</f>
        <v>0</v>
      </c>
      <c r="N12" s="112">
        <f>M12</f>
        <v>0</v>
      </c>
      <c r="O12" s="105" t="s">
        <v>289</v>
      </c>
      <c r="P12" s="113" t="s">
        <v>290</v>
      </c>
      <c r="Q12" s="107" t="s">
        <v>40</v>
      </c>
      <c r="R12" s="114">
        <v>3</v>
      </c>
      <c r="S12" s="108">
        <f t="shared" ref="S12:S19" si="0">ROUNDUP(R12*0.75,2)</f>
        <v>2.25</v>
      </c>
      <c r="T12" s="115">
        <f>ROUNDUP((R5*R12)+(R6*S12)+(R7*(R12*2)),2)</f>
        <v>0</v>
      </c>
    </row>
    <row r="13" spans="1:21" ht="18.75" customHeight="1" x14ac:dyDescent="0.4">
      <c r="A13" s="221"/>
      <c r="B13" s="105"/>
      <c r="C13" s="106" t="s">
        <v>291</v>
      </c>
      <c r="D13" s="107"/>
      <c r="E13" s="108">
        <v>20</v>
      </c>
      <c r="F13" s="109" t="s">
        <v>189</v>
      </c>
      <c r="G13" s="110"/>
      <c r="H13" s="111" t="s">
        <v>291</v>
      </c>
      <c r="I13" s="107"/>
      <c r="J13" s="109">
        <f>ROUNDUP(E13*0.75,2)</f>
        <v>15</v>
      </c>
      <c r="K13" s="109" t="s">
        <v>189</v>
      </c>
      <c r="L13" s="109"/>
      <c r="M13" s="109">
        <f>ROUNDUP((R5*E13)+(R6*J13)+(R7*(E13*2)),2)</f>
        <v>0</v>
      </c>
      <c r="N13" s="112">
        <f>ROUND(M13+(M13*15/100),2)</f>
        <v>0</v>
      </c>
      <c r="O13" s="105" t="s">
        <v>292</v>
      </c>
      <c r="P13" s="113" t="s">
        <v>192</v>
      </c>
      <c r="Q13" s="107"/>
      <c r="R13" s="114">
        <v>2</v>
      </c>
      <c r="S13" s="108">
        <f t="shared" si="0"/>
        <v>1.5</v>
      </c>
      <c r="T13" s="115">
        <f>ROUNDUP((R5*R13)+(R6*S13)+(R7*(R13*2)),2)</f>
        <v>0</v>
      </c>
    </row>
    <row r="14" spans="1:21" ht="18.75" customHeight="1" x14ac:dyDescent="0.4">
      <c r="A14" s="221"/>
      <c r="B14" s="105"/>
      <c r="C14" s="106"/>
      <c r="D14" s="107"/>
      <c r="E14" s="108"/>
      <c r="F14" s="109"/>
      <c r="G14" s="110"/>
      <c r="H14" s="111"/>
      <c r="I14" s="107"/>
      <c r="J14" s="109"/>
      <c r="K14" s="109"/>
      <c r="L14" s="109"/>
      <c r="M14" s="109"/>
      <c r="N14" s="112"/>
      <c r="O14" s="105" t="s">
        <v>293</v>
      </c>
      <c r="P14" s="113" t="s">
        <v>21</v>
      </c>
      <c r="Q14" s="107"/>
      <c r="R14" s="114">
        <v>3</v>
      </c>
      <c r="S14" s="108">
        <f t="shared" si="0"/>
        <v>2.25</v>
      </c>
      <c r="T14" s="115">
        <f>ROUNDUP((R5*R14)+(R6*S14)+(R7*(R14*2)),2)</f>
        <v>0</v>
      </c>
    </row>
    <row r="15" spans="1:21" ht="18.75" customHeight="1" x14ac:dyDescent="0.4">
      <c r="A15" s="221"/>
      <c r="B15" s="105"/>
      <c r="C15" s="106"/>
      <c r="D15" s="107"/>
      <c r="E15" s="108"/>
      <c r="F15" s="109"/>
      <c r="G15" s="110"/>
      <c r="H15" s="111"/>
      <c r="I15" s="107"/>
      <c r="J15" s="109"/>
      <c r="K15" s="109"/>
      <c r="L15" s="109"/>
      <c r="M15" s="109"/>
      <c r="N15" s="112"/>
      <c r="O15" s="105" t="s">
        <v>202</v>
      </c>
      <c r="P15" s="113" t="s">
        <v>209</v>
      </c>
      <c r="Q15" s="107"/>
      <c r="R15" s="114">
        <v>1.5</v>
      </c>
      <c r="S15" s="108">
        <f t="shared" si="0"/>
        <v>1.1300000000000001</v>
      </c>
      <c r="T15" s="115">
        <f>ROUNDUP((R5*R15)+(R6*S15)+(R7*(R15*2)),2)</f>
        <v>0</v>
      </c>
    </row>
    <row r="16" spans="1:21" ht="18.75" customHeight="1" x14ac:dyDescent="0.4">
      <c r="A16" s="221"/>
      <c r="B16" s="105"/>
      <c r="C16" s="106"/>
      <c r="D16" s="107"/>
      <c r="E16" s="108"/>
      <c r="F16" s="109"/>
      <c r="G16" s="110"/>
      <c r="H16" s="111"/>
      <c r="I16" s="107"/>
      <c r="J16" s="109"/>
      <c r="K16" s="109"/>
      <c r="L16" s="109"/>
      <c r="M16" s="109"/>
      <c r="N16" s="112"/>
      <c r="O16" s="105"/>
      <c r="P16" s="113" t="s">
        <v>213</v>
      </c>
      <c r="Q16" s="107" t="s">
        <v>40</v>
      </c>
      <c r="R16" s="114">
        <v>1</v>
      </c>
      <c r="S16" s="108">
        <f t="shared" si="0"/>
        <v>0.75</v>
      </c>
      <c r="T16" s="115">
        <f>ROUNDUP((R5*R16)+(R6*S16)+(R7*(R16*2)),2)</f>
        <v>0</v>
      </c>
    </row>
    <row r="17" spans="1:20" ht="18.75" customHeight="1" x14ac:dyDescent="0.4">
      <c r="A17" s="221"/>
      <c r="B17" s="105"/>
      <c r="C17" s="106"/>
      <c r="D17" s="107"/>
      <c r="E17" s="108"/>
      <c r="F17" s="109"/>
      <c r="G17" s="110"/>
      <c r="H17" s="111"/>
      <c r="I17" s="107"/>
      <c r="J17" s="109"/>
      <c r="K17" s="109"/>
      <c r="L17" s="109"/>
      <c r="M17" s="109"/>
      <c r="N17" s="112"/>
      <c r="O17" s="105"/>
      <c r="P17" s="113" t="s">
        <v>221</v>
      </c>
      <c r="Q17" s="107"/>
      <c r="R17" s="114">
        <v>1</v>
      </c>
      <c r="S17" s="108">
        <f t="shared" si="0"/>
        <v>0.75</v>
      </c>
      <c r="T17" s="115">
        <f>ROUNDUP((R5*R17)+(R6*S17)+(R7*(R17*2)),2)</f>
        <v>0</v>
      </c>
    </row>
    <row r="18" spans="1:20" ht="18.75" customHeight="1" x14ac:dyDescent="0.4">
      <c r="A18" s="221"/>
      <c r="B18" s="105"/>
      <c r="C18" s="106"/>
      <c r="D18" s="107"/>
      <c r="E18" s="108"/>
      <c r="F18" s="109"/>
      <c r="G18" s="110"/>
      <c r="H18" s="111"/>
      <c r="I18" s="107"/>
      <c r="J18" s="109"/>
      <c r="K18" s="109"/>
      <c r="L18" s="109"/>
      <c r="M18" s="109"/>
      <c r="N18" s="112"/>
      <c r="O18" s="105"/>
      <c r="P18" s="113" t="s">
        <v>192</v>
      </c>
      <c r="Q18" s="107"/>
      <c r="R18" s="114">
        <v>1</v>
      </c>
      <c r="S18" s="108">
        <f t="shared" si="0"/>
        <v>0.75</v>
      </c>
      <c r="T18" s="115">
        <f>ROUNDUP((R5*R18)+(R6*S18)+(R7*(R18*2)),2)</f>
        <v>0</v>
      </c>
    </row>
    <row r="19" spans="1:20" ht="18.75" customHeight="1" x14ac:dyDescent="0.4">
      <c r="A19" s="221"/>
      <c r="B19" s="105"/>
      <c r="C19" s="106"/>
      <c r="D19" s="107"/>
      <c r="E19" s="108"/>
      <c r="F19" s="109"/>
      <c r="G19" s="110"/>
      <c r="H19" s="111"/>
      <c r="I19" s="107"/>
      <c r="J19" s="109"/>
      <c r="K19" s="109"/>
      <c r="L19" s="109"/>
      <c r="M19" s="109"/>
      <c r="N19" s="112"/>
      <c r="O19" s="105"/>
      <c r="P19" s="113" t="s">
        <v>227</v>
      </c>
      <c r="Q19" s="107"/>
      <c r="R19" s="114">
        <v>0.05</v>
      </c>
      <c r="S19" s="108">
        <f t="shared" si="0"/>
        <v>0.04</v>
      </c>
      <c r="T19" s="115">
        <f>ROUNDUP((R5*R19)+(R6*S19)+(R7*(R19*2)),2)</f>
        <v>0</v>
      </c>
    </row>
    <row r="20" spans="1:20" ht="18.75" customHeight="1" x14ac:dyDescent="0.4">
      <c r="A20" s="221"/>
      <c r="B20" s="94"/>
      <c r="C20" s="95"/>
      <c r="D20" s="96"/>
      <c r="E20" s="97"/>
      <c r="F20" s="98"/>
      <c r="G20" s="99"/>
      <c r="H20" s="100"/>
      <c r="I20" s="96"/>
      <c r="J20" s="98"/>
      <c r="K20" s="98"/>
      <c r="L20" s="98"/>
      <c r="M20" s="98"/>
      <c r="N20" s="101"/>
      <c r="O20" s="94"/>
      <c r="P20" s="102"/>
      <c r="Q20" s="96"/>
      <c r="R20" s="103"/>
      <c r="S20" s="97"/>
      <c r="T20" s="104"/>
    </row>
    <row r="21" spans="1:20" ht="18.75" customHeight="1" x14ac:dyDescent="0.4">
      <c r="A21" s="221"/>
      <c r="B21" s="105" t="s">
        <v>89</v>
      </c>
      <c r="C21" s="106" t="s">
        <v>294</v>
      </c>
      <c r="D21" s="107"/>
      <c r="E21" s="108">
        <v>5</v>
      </c>
      <c r="F21" s="109" t="s">
        <v>189</v>
      </c>
      <c r="G21" s="110"/>
      <c r="H21" s="111" t="s">
        <v>294</v>
      </c>
      <c r="I21" s="107"/>
      <c r="J21" s="109">
        <f>ROUNDUP(E21*0.75,2)</f>
        <v>3.75</v>
      </c>
      <c r="K21" s="109" t="s">
        <v>189</v>
      </c>
      <c r="L21" s="109"/>
      <c r="M21" s="109">
        <f>ROUNDUP((R5*E21)+(R6*J21)+(R7*(E21*2)),2)</f>
        <v>0</v>
      </c>
      <c r="N21" s="112">
        <f>M21</f>
        <v>0</v>
      </c>
      <c r="O21" s="133" t="s">
        <v>295</v>
      </c>
      <c r="P21" s="113" t="s">
        <v>225</v>
      </c>
      <c r="Q21" s="107"/>
      <c r="R21" s="114">
        <v>0.5</v>
      </c>
      <c r="S21" s="108">
        <f t="shared" ref="S21:S26" si="1">ROUNDUP(R21*0.75,2)</f>
        <v>0.38</v>
      </c>
      <c r="T21" s="115">
        <f>ROUNDUP((R5*R21)+(R6*S21)+(R7*(R21*2)),2)</f>
        <v>0</v>
      </c>
    </row>
    <row r="22" spans="1:20" ht="18.75" customHeight="1" x14ac:dyDescent="0.4">
      <c r="A22" s="221"/>
      <c r="B22" s="105"/>
      <c r="C22" s="106" t="s">
        <v>296</v>
      </c>
      <c r="D22" s="107"/>
      <c r="E22" s="108">
        <v>10</v>
      </c>
      <c r="F22" s="109" t="s">
        <v>189</v>
      </c>
      <c r="G22" s="110"/>
      <c r="H22" s="111" t="s">
        <v>296</v>
      </c>
      <c r="I22" s="107"/>
      <c r="J22" s="109">
        <f>ROUNDUP(E22*0.75,2)</f>
        <v>7.5</v>
      </c>
      <c r="K22" s="109" t="s">
        <v>189</v>
      </c>
      <c r="L22" s="109"/>
      <c r="M22" s="109">
        <f>ROUNDUP((R5*E22)+(R6*J22)+(R7*(E22*2)),2)</f>
        <v>0</v>
      </c>
      <c r="N22" s="112">
        <f>M22</f>
        <v>0</v>
      </c>
      <c r="O22" s="128" t="s">
        <v>297</v>
      </c>
      <c r="P22" s="113" t="s">
        <v>192</v>
      </c>
      <c r="Q22" s="107"/>
      <c r="R22" s="114">
        <v>1.5</v>
      </c>
      <c r="S22" s="108">
        <f t="shared" si="1"/>
        <v>1.1300000000000001</v>
      </c>
      <c r="T22" s="115">
        <f>ROUNDUP((R5*R22)+(R6*S22)+(R7*(R22*2)),2)</f>
        <v>0</v>
      </c>
    </row>
    <row r="23" spans="1:20" ht="18.75" customHeight="1" x14ac:dyDescent="0.4">
      <c r="A23" s="221"/>
      <c r="B23" s="105"/>
      <c r="C23" s="106" t="s">
        <v>268</v>
      </c>
      <c r="D23" s="107"/>
      <c r="E23" s="108">
        <v>5</v>
      </c>
      <c r="F23" s="109" t="s">
        <v>189</v>
      </c>
      <c r="G23" s="110"/>
      <c r="H23" s="111" t="s">
        <v>268</v>
      </c>
      <c r="I23" s="107"/>
      <c r="J23" s="109">
        <f>ROUNDUP(E23*0.75,2)</f>
        <v>3.75</v>
      </c>
      <c r="K23" s="109" t="s">
        <v>189</v>
      </c>
      <c r="L23" s="109"/>
      <c r="M23" s="109">
        <f>ROUNDUP((R5*E23)+(R6*J23)+(R7*(E23*2)),2)</f>
        <v>0</v>
      </c>
      <c r="N23" s="112">
        <f>ROUND(M23+(M23*10/100),2)</f>
        <v>0</v>
      </c>
      <c r="O23" s="105" t="s">
        <v>298</v>
      </c>
      <c r="P23" s="113" t="s">
        <v>233</v>
      </c>
      <c r="Q23" s="107"/>
      <c r="R23" s="114">
        <v>20</v>
      </c>
      <c r="S23" s="108">
        <f t="shared" si="1"/>
        <v>15</v>
      </c>
      <c r="T23" s="115">
        <f>ROUNDUP((R5*R23)+(R6*S23)+(R7*(R23*2)),2)</f>
        <v>0</v>
      </c>
    </row>
    <row r="24" spans="1:20" ht="18.75" customHeight="1" x14ac:dyDescent="0.4">
      <c r="A24" s="221"/>
      <c r="B24" s="105"/>
      <c r="C24" s="106" t="s">
        <v>255</v>
      </c>
      <c r="D24" s="107"/>
      <c r="E24" s="108">
        <v>5</v>
      </c>
      <c r="F24" s="109" t="s">
        <v>189</v>
      </c>
      <c r="G24" s="110"/>
      <c r="H24" s="111" t="s">
        <v>255</v>
      </c>
      <c r="I24" s="107"/>
      <c r="J24" s="109">
        <f>ROUNDUP(E24*0.75,2)</f>
        <v>3.75</v>
      </c>
      <c r="K24" s="109" t="s">
        <v>189</v>
      </c>
      <c r="L24" s="109"/>
      <c r="M24" s="109">
        <f>ROUNDUP((R5*E24)+(R6*J24)+(R7*(E24*2)),2)</f>
        <v>0</v>
      </c>
      <c r="N24" s="112">
        <f>M24</f>
        <v>0</v>
      </c>
      <c r="O24" s="105" t="s">
        <v>256</v>
      </c>
      <c r="P24" s="113" t="s">
        <v>209</v>
      </c>
      <c r="Q24" s="107"/>
      <c r="R24" s="114">
        <v>1</v>
      </c>
      <c r="S24" s="108">
        <f t="shared" si="1"/>
        <v>0.75</v>
      </c>
      <c r="T24" s="115">
        <f>ROUNDUP((R5*R24)+(R6*S24)+(R7*(R24*2)),2)</f>
        <v>0</v>
      </c>
    </row>
    <row r="25" spans="1:20" ht="18.75" customHeight="1" x14ac:dyDescent="0.4">
      <c r="A25" s="221"/>
      <c r="B25" s="105"/>
      <c r="C25" s="106"/>
      <c r="D25" s="107"/>
      <c r="E25" s="108"/>
      <c r="F25" s="109"/>
      <c r="G25" s="110"/>
      <c r="H25" s="111"/>
      <c r="I25" s="107"/>
      <c r="J25" s="109"/>
      <c r="K25" s="109"/>
      <c r="L25" s="109"/>
      <c r="M25" s="109"/>
      <c r="N25" s="112"/>
      <c r="O25" s="105" t="s">
        <v>202</v>
      </c>
      <c r="P25" s="113" t="s">
        <v>213</v>
      </c>
      <c r="Q25" s="107" t="s">
        <v>40</v>
      </c>
      <c r="R25" s="114">
        <v>1</v>
      </c>
      <c r="S25" s="108">
        <f t="shared" si="1"/>
        <v>0.75</v>
      </c>
      <c r="T25" s="115">
        <f>ROUNDUP((R5*R25)+(R6*S25)+(R7*(R25*2)),2)</f>
        <v>0</v>
      </c>
    </row>
    <row r="26" spans="1:20" ht="18.75" customHeight="1" x14ac:dyDescent="0.4">
      <c r="A26" s="221"/>
      <c r="B26" s="105"/>
      <c r="C26" s="106"/>
      <c r="D26" s="107"/>
      <c r="E26" s="108"/>
      <c r="F26" s="109"/>
      <c r="G26" s="110"/>
      <c r="H26" s="111"/>
      <c r="I26" s="107"/>
      <c r="J26" s="109"/>
      <c r="K26" s="109"/>
      <c r="L26" s="109"/>
      <c r="M26" s="109"/>
      <c r="N26" s="112"/>
      <c r="O26" s="105"/>
      <c r="P26" s="113" t="s">
        <v>221</v>
      </c>
      <c r="Q26" s="107"/>
      <c r="R26" s="114">
        <v>1</v>
      </c>
      <c r="S26" s="108">
        <f t="shared" si="1"/>
        <v>0.75</v>
      </c>
      <c r="T26" s="115">
        <f>ROUNDUP((R5*R26)+(R6*S26)+(R7*(R26*2)),2)</f>
        <v>0</v>
      </c>
    </row>
    <row r="27" spans="1:20" ht="18.75" customHeight="1" x14ac:dyDescent="0.4">
      <c r="A27" s="221"/>
      <c r="B27" s="94"/>
      <c r="C27" s="95"/>
      <c r="D27" s="96"/>
      <c r="E27" s="97"/>
      <c r="F27" s="98"/>
      <c r="G27" s="99"/>
      <c r="H27" s="100"/>
      <c r="I27" s="96"/>
      <c r="J27" s="98"/>
      <c r="K27" s="98"/>
      <c r="L27" s="98"/>
      <c r="M27" s="98"/>
      <c r="N27" s="101"/>
      <c r="O27" s="94"/>
      <c r="P27" s="102"/>
      <c r="Q27" s="96"/>
      <c r="R27" s="103"/>
      <c r="S27" s="97"/>
      <c r="T27" s="104"/>
    </row>
    <row r="28" spans="1:20" ht="18.75" customHeight="1" x14ac:dyDescent="0.4">
      <c r="A28" s="221"/>
      <c r="B28" s="105" t="s">
        <v>34</v>
      </c>
      <c r="C28" s="106" t="s">
        <v>194</v>
      </c>
      <c r="D28" s="107"/>
      <c r="E28" s="108">
        <v>20</v>
      </c>
      <c r="F28" s="109" t="s">
        <v>189</v>
      </c>
      <c r="G28" s="110"/>
      <c r="H28" s="111" t="s">
        <v>194</v>
      </c>
      <c r="I28" s="107"/>
      <c r="J28" s="109">
        <f>ROUNDUP(E28*0.75,2)</f>
        <v>15</v>
      </c>
      <c r="K28" s="109" t="s">
        <v>189</v>
      </c>
      <c r="L28" s="109"/>
      <c r="M28" s="109">
        <f>ROUNDUP((R5*E28)+(R6*J28)+(R7*(E28*2)),2)</f>
        <v>0</v>
      </c>
      <c r="N28" s="112">
        <f>ROUND(M28+(M28*6/100),2)</f>
        <v>0</v>
      </c>
      <c r="O28" s="105" t="s">
        <v>202</v>
      </c>
      <c r="P28" s="113" t="s">
        <v>233</v>
      </c>
      <c r="Q28" s="107"/>
      <c r="R28" s="114">
        <v>100</v>
      </c>
      <c r="S28" s="108">
        <f>ROUNDUP(R28*0.75,2)</f>
        <v>75</v>
      </c>
      <c r="T28" s="115">
        <f>ROUNDUP((R5*R28)+(R6*S28)+(R7*(R28*2)),2)</f>
        <v>0</v>
      </c>
    </row>
    <row r="29" spans="1:20" ht="18.75" customHeight="1" x14ac:dyDescent="0.4">
      <c r="A29" s="221"/>
      <c r="B29" s="105"/>
      <c r="C29" s="106" t="s">
        <v>299</v>
      </c>
      <c r="D29" s="107"/>
      <c r="E29" s="108">
        <v>0.5</v>
      </c>
      <c r="F29" s="109" t="s">
        <v>189</v>
      </c>
      <c r="G29" s="110"/>
      <c r="H29" s="111" t="s">
        <v>299</v>
      </c>
      <c r="I29" s="107"/>
      <c r="J29" s="109">
        <f>ROUNDUP(E29*0.75,2)</f>
        <v>0.38</v>
      </c>
      <c r="K29" s="109" t="s">
        <v>189</v>
      </c>
      <c r="L29" s="109"/>
      <c r="M29" s="109">
        <f>ROUNDUP((R5*E29)+(R6*J29)+(R7*(E29*2)),2)</f>
        <v>0</v>
      </c>
      <c r="N29" s="112">
        <f>M29</f>
        <v>0</v>
      </c>
      <c r="O29" s="105"/>
      <c r="P29" s="113" t="s">
        <v>237</v>
      </c>
      <c r="Q29" s="107"/>
      <c r="R29" s="114">
        <v>3</v>
      </c>
      <c r="S29" s="108">
        <f>ROUNDUP(R29*0.75,2)</f>
        <v>2.25</v>
      </c>
      <c r="T29" s="115">
        <f>ROUNDUP((R5*R29)+(R6*S29)+(R7*(R29*2)),2)</f>
        <v>0</v>
      </c>
    </row>
    <row r="30" spans="1:20" ht="18.75" customHeight="1" x14ac:dyDescent="0.4">
      <c r="A30" s="221"/>
      <c r="B30" s="94"/>
      <c r="C30" s="95"/>
      <c r="D30" s="96"/>
      <c r="E30" s="97"/>
      <c r="F30" s="98"/>
      <c r="G30" s="99"/>
      <c r="H30" s="100"/>
      <c r="I30" s="96"/>
      <c r="J30" s="98"/>
      <c r="K30" s="98"/>
      <c r="L30" s="98"/>
      <c r="M30" s="98"/>
      <c r="N30" s="101"/>
      <c r="O30" s="94"/>
      <c r="P30" s="102"/>
      <c r="Q30" s="96"/>
      <c r="R30" s="103"/>
      <c r="S30" s="97"/>
      <c r="T30" s="104"/>
    </row>
    <row r="31" spans="1:20" ht="18.75" customHeight="1" x14ac:dyDescent="0.4">
      <c r="A31" s="221"/>
      <c r="B31" s="105" t="s">
        <v>90</v>
      </c>
      <c r="C31" s="106" t="s">
        <v>300</v>
      </c>
      <c r="D31" s="107"/>
      <c r="E31" s="137">
        <v>0.16666666666666666</v>
      </c>
      <c r="F31" s="109" t="s">
        <v>272</v>
      </c>
      <c r="G31" s="110"/>
      <c r="H31" s="111" t="s">
        <v>300</v>
      </c>
      <c r="I31" s="107"/>
      <c r="J31" s="109">
        <f>ROUNDUP(E31*0.75,2)</f>
        <v>0.13</v>
      </c>
      <c r="K31" s="109" t="s">
        <v>272</v>
      </c>
      <c r="L31" s="109"/>
      <c r="M31" s="109">
        <f>ROUNDUP((R5*E31)+(R6*J31)+(R7*(E31*2)),2)</f>
        <v>0</v>
      </c>
      <c r="N31" s="112">
        <f>M31</f>
        <v>0</v>
      </c>
      <c r="O31" s="105" t="s">
        <v>285</v>
      </c>
      <c r="P31" s="113"/>
      <c r="Q31" s="107"/>
      <c r="R31" s="114"/>
      <c r="S31" s="108"/>
      <c r="T31" s="115"/>
    </row>
    <row r="32" spans="1:20" ht="18.75" customHeight="1" thickBot="1" x14ac:dyDescent="0.45">
      <c r="A32" s="222"/>
      <c r="B32" s="116"/>
      <c r="C32" s="117"/>
      <c r="D32" s="118"/>
      <c r="E32" s="119"/>
      <c r="F32" s="120"/>
      <c r="G32" s="121"/>
      <c r="H32" s="122"/>
      <c r="I32" s="118"/>
      <c r="J32" s="120"/>
      <c r="K32" s="120"/>
      <c r="L32" s="120"/>
      <c r="M32" s="120"/>
      <c r="N32" s="123"/>
      <c r="O32" s="116"/>
      <c r="P32" s="124"/>
      <c r="Q32" s="118"/>
      <c r="R32" s="125"/>
      <c r="S32" s="119"/>
      <c r="T32" s="126"/>
    </row>
  </sheetData>
  <mergeCells count="5">
    <mergeCell ref="H1:O1"/>
    <mergeCell ref="A2:T2"/>
    <mergeCell ref="Q3:T3"/>
    <mergeCell ref="A8:F8"/>
    <mergeCell ref="A10:A32"/>
  </mergeCells>
  <phoneticPr fontId="17"/>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1F3B1-0AAF-43DB-82E1-C5095A460DDC}">
  <sheetPr>
    <pageSetUpPr fitToPage="1"/>
  </sheetPr>
  <dimension ref="A1:AB25"/>
  <sheetViews>
    <sheetView showZeros="0" zoomScale="60" zoomScaleNormal="60" zoomScaleSheetLayoutView="80" workbookViewId="0"/>
  </sheetViews>
  <sheetFormatPr defaultRowHeight="18.75" customHeight="1" x14ac:dyDescent="0.4"/>
  <cols>
    <col min="1" max="1" width="4.125" style="127" customWidth="1"/>
    <col min="2" max="2" width="22.5" style="128" customWidth="1"/>
    <col min="3" max="3" width="26.625" style="128" customWidth="1"/>
    <col min="4" max="4" width="17.125" style="93" customWidth="1"/>
    <col min="5" max="5" width="8.125" style="129" customWidth="1"/>
    <col min="6" max="6" width="4" style="130" customWidth="1"/>
    <col min="7" max="7" width="10.25" style="130" hidden="1" customWidth="1"/>
    <col min="8" max="8" width="23.25" style="66" customWidth="1"/>
    <col min="9" max="9" width="17.125" style="93" customWidth="1"/>
    <col min="10" max="10" width="8.125" style="130" customWidth="1"/>
    <col min="11" max="11" width="4" style="130" customWidth="1"/>
    <col min="12" max="12" width="10.25" style="130" hidden="1" customWidth="1"/>
    <col min="13" max="13" width="8.25" style="130" customWidth="1"/>
    <col min="14" max="14" width="8.625" style="131" hidden="1" customWidth="1"/>
    <col min="15" max="15" width="97.75" style="128" customWidth="1"/>
    <col min="16" max="16" width="14.125" style="66" customWidth="1"/>
    <col min="17" max="17" width="16" style="93" customWidth="1"/>
    <col min="18" max="18" width="10.125" style="131" customWidth="1"/>
    <col min="19" max="19" width="10.125" style="129" customWidth="1"/>
    <col min="20" max="20" width="10.125" style="93" customWidth="1"/>
    <col min="21" max="21" width="5.125" style="93" customWidth="1"/>
    <col min="29" max="256" width="9" style="54"/>
    <col min="257" max="257" width="4.125" style="54" customWidth="1"/>
    <col min="258" max="258" width="22.5" style="54" customWidth="1"/>
    <col min="259" max="259" width="26.625" style="54" customWidth="1"/>
    <col min="260" max="260" width="17.125" style="54" customWidth="1"/>
    <col min="261" max="261" width="8.125" style="54" customWidth="1"/>
    <col min="262" max="262" width="4" style="54" customWidth="1"/>
    <col min="263" max="263" width="0" style="54" hidden="1" customWidth="1"/>
    <col min="264" max="264" width="23.25" style="54" customWidth="1"/>
    <col min="265" max="265" width="17.125" style="54" customWidth="1"/>
    <col min="266" max="266" width="8.125" style="54" customWidth="1"/>
    <col min="267" max="267" width="4" style="54" customWidth="1"/>
    <col min="268" max="268" width="0" style="54" hidden="1" customWidth="1"/>
    <col min="269" max="269" width="8.25" style="54" customWidth="1"/>
    <col min="270" max="270" width="0" style="54" hidden="1" customWidth="1"/>
    <col min="271" max="271" width="97.75" style="54" customWidth="1"/>
    <col min="272" max="272" width="14.125" style="54" customWidth="1"/>
    <col min="273" max="273" width="16" style="54" customWidth="1"/>
    <col min="274" max="276" width="10.125" style="54" customWidth="1"/>
    <col min="277" max="277" width="5.125" style="54" customWidth="1"/>
    <col min="278" max="512" width="9" style="54"/>
    <col min="513" max="513" width="4.125" style="54" customWidth="1"/>
    <col min="514" max="514" width="22.5" style="54" customWidth="1"/>
    <col min="515" max="515" width="26.625" style="54" customWidth="1"/>
    <col min="516" max="516" width="17.125" style="54" customWidth="1"/>
    <col min="517" max="517" width="8.125" style="54" customWidth="1"/>
    <col min="518" max="518" width="4" style="54" customWidth="1"/>
    <col min="519" max="519" width="0" style="54" hidden="1" customWidth="1"/>
    <col min="520" max="520" width="23.25" style="54" customWidth="1"/>
    <col min="521" max="521" width="17.125" style="54" customWidth="1"/>
    <col min="522" max="522" width="8.125" style="54" customWidth="1"/>
    <col min="523" max="523" width="4" style="54" customWidth="1"/>
    <col min="524" max="524" width="0" style="54" hidden="1" customWidth="1"/>
    <col min="525" max="525" width="8.25" style="54" customWidth="1"/>
    <col min="526" max="526" width="0" style="54" hidden="1" customWidth="1"/>
    <col min="527" max="527" width="97.75" style="54" customWidth="1"/>
    <col min="528" max="528" width="14.125" style="54" customWidth="1"/>
    <col min="529" max="529" width="16" style="54" customWidth="1"/>
    <col min="530" max="532" width="10.125" style="54" customWidth="1"/>
    <col min="533" max="533" width="5.125" style="54" customWidth="1"/>
    <col min="534" max="768" width="9" style="54"/>
    <col min="769" max="769" width="4.125" style="54" customWidth="1"/>
    <col min="770" max="770" width="22.5" style="54" customWidth="1"/>
    <col min="771" max="771" width="26.625" style="54" customWidth="1"/>
    <col min="772" max="772" width="17.125" style="54" customWidth="1"/>
    <col min="773" max="773" width="8.125" style="54" customWidth="1"/>
    <col min="774" max="774" width="4" style="54" customWidth="1"/>
    <col min="775" max="775" width="0" style="54" hidden="1" customWidth="1"/>
    <col min="776" max="776" width="23.25" style="54" customWidth="1"/>
    <col min="777" max="777" width="17.125" style="54" customWidth="1"/>
    <col min="778" max="778" width="8.125" style="54" customWidth="1"/>
    <col min="779" max="779" width="4" style="54" customWidth="1"/>
    <col min="780" max="780" width="0" style="54" hidden="1" customWidth="1"/>
    <col min="781" max="781" width="8.25" style="54" customWidth="1"/>
    <col min="782" max="782" width="0" style="54" hidden="1" customWidth="1"/>
    <col min="783" max="783" width="97.75" style="54" customWidth="1"/>
    <col min="784" max="784" width="14.125" style="54" customWidth="1"/>
    <col min="785" max="785" width="16" style="54" customWidth="1"/>
    <col min="786" max="788" width="10.125" style="54" customWidth="1"/>
    <col min="789" max="789" width="5.125" style="54" customWidth="1"/>
    <col min="790" max="1024" width="9" style="54"/>
    <col min="1025" max="1025" width="4.125" style="54" customWidth="1"/>
    <col min="1026" max="1026" width="22.5" style="54" customWidth="1"/>
    <col min="1027" max="1027" width="26.625" style="54" customWidth="1"/>
    <col min="1028" max="1028" width="17.125" style="54" customWidth="1"/>
    <col min="1029" max="1029" width="8.125" style="54" customWidth="1"/>
    <col min="1030" max="1030" width="4" style="54" customWidth="1"/>
    <col min="1031" max="1031" width="0" style="54" hidden="1" customWidth="1"/>
    <col min="1032" max="1032" width="23.25" style="54" customWidth="1"/>
    <col min="1033" max="1033" width="17.125" style="54" customWidth="1"/>
    <col min="1034" max="1034" width="8.125" style="54" customWidth="1"/>
    <col min="1035" max="1035" width="4" style="54" customWidth="1"/>
    <col min="1036" max="1036" width="0" style="54" hidden="1" customWidth="1"/>
    <col min="1037" max="1037" width="8.25" style="54" customWidth="1"/>
    <col min="1038" max="1038" width="0" style="54" hidden="1" customWidth="1"/>
    <col min="1039" max="1039" width="97.75" style="54" customWidth="1"/>
    <col min="1040" max="1040" width="14.125" style="54" customWidth="1"/>
    <col min="1041" max="1041" width="16" style="54" customWidth="1"/>
    <col min="1042" max="1044" width="10.125" style="54" customWidth="1"/>
    <col min="1045" max="1045" width="5.125" style="54" customWidth="1"/>
    <col min="1046" max="1280" width="9" style="54"/>
    <col min="1281" max="1281" width="4.125" style="54" customWidth="1"/>
    <col min="1282" max="1282" width="22.5" style="54" customWidth="1"/>
    <col min="1283" max="1283" width="26.625" style="54" customWidth="1"/>
    <col min="1284" max="1284" width="17.125" style="54" customWidth="1"/>
    <col min="1285" max="1285" width="8.125" style="54" customWidth="1"/>
    <col min="1286" max="1286" width="4" style="54" customWidth="1"/>
    <col min="1287" max="1287" width="0" style="54" hidden="1" customWidth="1"/>
    <col min="1288" max="1288" width="23.25" style="54" customWidth="1"/>
    <col min="1289" max="1289" width="17.125" style="54" customWidth="1"/>
    <col min="1290" max="1290" width="8.125" style="54" customWidth="1"/>
    <col min="1291" max="1291" width="4" style="54" customWidth="1"/>
    <col min="1292" max="1292" width="0" style="54" hidden="1" customWidth="1"/>
    <col min="1293" max="1293" width="8.25" style="54" customWidth="1"/>
    <col min="1294" max="1294" width="0" style="54" hidden="1" customWidth="1"/>
    <col min="1295" max="1295" width="97.75" style="54" customWidth="1"/>
    <col min="1296" max="1296" width="14.125" style="54" customWidth="1"/>
    <col min="1297" max="1297" width="16" style="54" customWidth="1"/>
    <col min="1298" max="1300" width="10.125" style="54" customWidth="1"/>
    <col min="1301" max="1301" width="5.125" style="54" customWidth="1"/>
    <col min="1302" max="1536" width="9" style="54"/>
    <col min="1537" max="1537" width="4.125" style="54" customWidth="1"/>
    <col min="1538" max="1538" width="22.5" style="54" customWidth="1"/>
    <col min="1539" max="1539" width="26.625" style="54" customWidth="1"/>
    <col min="1540" max="1540" width="17.125" style="54" customWidth="1"/>
    <col min="1541" max="1541" width="8.125" style="54" customWidth="1"/>
    <col min="1542" max="1542" width="4" style="54" customWidth="1"/>
    <col min="1543" max="1543" width="0" style="54" hidden="1" customWidth="1"/>
    <col min="1544" max="1544" width="23.25" style="54" customWidth="1"/>
    <col min="1545" max="1545" width="17.125" style="54" customWidth="1"/>
    <col min="1546" max="1546" width="8.125" style="54" customWidth="1"/>
    <col min="1547" max="1547" width="4" style="54" customWidth="1"/>
    <col min="1548" max="1548" width="0" style="54" hidden="1" customWidth="1"/>
    <col min="1549" max="1549" width="8.25" style="54" customWidth="1"/>
    <col min="1550" max="1550" width="0" style="54" hidden="1" customWidth="1"/>
    <col min="1551" max="1551" width="97.75" style="54" customWidth="1"/>
    <col min="1552" max="1552" width="14.125" style="54" customWidth="1"/>
    <col min="1553" max="1553" width="16" style="54" customWidth="1"/>
    <col min="1554" max="1556" width="10.125" style="54" customWidth="1"/>
    <col min="1557" max="1557" width="5.125" style="54" customWidth="1"/>
    <col min="1558" max="1792" width="9" style="54"/>
    <col min="1793" max="1793" width="4.125" style="54" customWidth="1"/>
    <col min="1794" max="1794" width="22.5" style="54" customWidth="1"/>
    <col min="1795" max="1795" width="26.625" style="54" customWidth="1"/>
    <col min="1796" max="1796" width="17.125" style="54" customWidth="1"/>
    <col min="1797" max="1797" width="8.125" style="54" customWidth="1"/>
    <col min="1798" max="1798" width="4" style="54" customWidth="1"/>
    <col min="1799" max="1799" width="0" style="54" hidden="1" customWidth="1"/>
    <col min="1800" max="1800" width="23.25" style="54" customWidth="1"/>
    <col min="1801" max="1801" width="17.125" style="54" customWidth="1"/>
    <col min="1802" max="1802" width="8.125" style="54" customWidth="1"/>
    <col min="1803" max="1803" width="4" style="54" customWidth="1"/>
    <col min="1804" max="1804" width="0" style="54" hidden="1" customWidth="1"/>
    <col min="1805" max="1805" width="8.25" style="54" customWidth="1"/>
    <col min="1806" max="1806" width="0" style="54" hidden="1" customWidth="1"/>
    <col min="1807" max="1807" width="97.75" style="54" customWidth="1"/>
    <col min="1808" max="1808" width="14.125" style="54" customWidth="1"/>
    <col min="1809" max="1809" width="16" style="54" customWidth="1"/>
    <col min="1810" max="1812" width="10.125" style="54" customWidth="1"/>
    <col min="1813" max="1813" width="5.125" style="54" customWidth="1"/>
    <col min="1814" max="2048" width="9" style="54"/>
    <col min="2049" max="2049" width="4.125" style="54" customWidth="1"/>
    <col min="2050" max="2050" width="22.5" style="54" customWidth="1"/>
    <col min="2051" max="2051" width="26.625" style="54" customWidth="1"/>
    <col min="2052" max="2052" width="17.125" style="54" customWidth="1"/>
    <col min="2053" max="2053" width="8.125" style="54" customWidth="1"/>
    <col min="2054" max="2054" width="4" style="54" customWidth="1"/>
    <col min="2055" max="2055" width="0" style="54" hidden="1" customWidth="1"/>
    <col min="2056" max="2056" width="23.25" style="54" customWidth="1"/>
    <col min="2057" max="2057" width="17.125" style="54" customWidth="1"/>
    <col min="2058" max="2058" width="8.125" style="54" customWidth="1"/>
    <col min="2059" max="2059" width="4" style="54" customWidth="1"/>
    <col min="2060" max="2060" width="0" style="54" hidden="1" customWidth="1"/>
    <col min="2061" max="2061" width="8.25" style="54" customWidth="1"/>
    <col min="2062" max="2062" width="0" style="54" hidden="1" customWidth="1"/>
    <col min="2063" max="2063" width="97.75" style="54" customWidth="1"/>
    <col min="2064" max="2064" width="14.125" style="54" customWidth="1"/>
    <col min="2065" max="2065" width="16" style="54" customWidth="1"/>
    <col min="2066" max="2068" width="10.125" style="54" customWidth="1"/>
    <col min="2069" max="2069" width="5.125" style="54" customWidth="1"/>
    <col min="2070" max="2304" width="9" style="54"/>
    <col min="2305" max="2305" width="4.125" style="54" customWidth="1"/>
    <col min="2306" max="2306" width="22.5" style="54" customWidth="1"/>
    <col min="2307" max="2307" width="26.625" style="54" customWidth="1"/>
    <col min="2308" max="2308" width="17.125" style="54" customWidth="1"/>
    <col min="2309" max="2309" width="8.125" style="54" customWidth="1"/>
    <col min="2310" max="2310" width="4" style="54" customWidth="1"/>
    <col min="2311" max="2311" width="0" style="54" hidden="1" customWidth="1"/>
    <col min="2312" max="2312" width="23.25" style="54" customWidth="1"/>
    <col min="2313" max="2313" width="17.125" style="54" customWidth="1"/>
    <col min="2314" max="2314" width="8.125" style="54" customWidth="1"/>
    <col min="2315" max="2315" width="4" style="54" customWidth="1"/>
    <col min="2316" max="2316" width="0" style="54" hidden="1" customWidth="1"/>
    <col min="2317" max="2317" width="8.25" style="54" customWidth="1"/>
    <col min="2318" max="2318" width="0" style="54" hidden="1" customWidth="1"/>
    <col min="2319" max="2319" width="97.75" style="54" customWidth="1"/>
    <col min="2320" max="2320" width="14.125" style="54" customWidth="1"/>
    <col min="2321" max="2321" width="16" style="54" customWidth="1"/>
    <col min="2322" max="2324" width="10.125" style="54" customWidth="1"/>
    <col min="2325" max="2325" width="5.125" style="54" customWidth="1"/>
    <col min="2326" max="2560" width="9" style="54"/>
    <col min="2561" max="2561" width="4.125" style="54" customWidth="1"/>
    <col min="2562" max="2562" width="22.5" style="54" customWidth="1"/>
    <col min="2563" max="2563" width="26.625" style="54" customWidth="1"/>
    <col min="2564" max="2564" width="17.125" style="54" customWidth="1"/>
    <col min="2565" max="2565" width="8.125" style="54" customWidth="1"/>
    <col min="2566" max="2566" width="4" style="54" customWidth="1"/>
    <col min="2567" max="2567" width="0" style="54" hidden="1" customWidth="1"/>
    <col min="2568" max="2568" width="23.25" style="54" customWidth="1"/>
    <col min="2569" max="2569" width="17.125" style="54" customWidth="1"/>
    <col min="2570" max="2570" width="8.125" style="54" customWidth="1"/>
    <col min="2571" max="2571" width="4" style="54" customWidth="1"/>
    <col min="2572" max="2572" width="0" style="54" hidden="1" customWidth="1"/>
    <col min="2573" max="2573" width="8.25" style="54" customWidth="1"/>
    <col min="2574" max="2574" width="0" style="54" hidden="1" customWidth="1"/>
    <col min="2575" max="2575" width="97.75" style="54" customWidth="1"/>
    <col min="2576" max="2576" width="14.125" style="54" customWidth="1"/>
    <col min="2577" max="2577" width="16" style="54" customWidth="1"/>
    <col min="2578" max="2580" width="10.125" style="54" customWidth="1"/>
    <col min="2581" max="2581" width="5.125" style="54" customWidth="1"/>
    <col min="2582" max="2816" width="9" style="54"/>
    <col min="2817" max="2817" width="4.125" style="54" customWidth="1"/>
    <col min="2818" max="2818" width="22.5" style="54" customWidth="1"/>
    <col min="2819" max="2819" width="26.625" style="54" customWidth="1"/>
    <col min="2820" max="2820" width="17.125" style="54" customWidth="1"/>
    <col min="2821" max="2821" width="8.125" style="54" customWidth="1"/>
    <col min="2822" max="2822" width="4" style="54" customWidth="1"/>
    <col min="2823" max="2823" width="0" style="54" hidden="1" customWidth="1"/>
    <col min="2824" max="2824" width="23.25" style="54" customWidth="1"/>
    <col min="2825" max="2825" width="17.125" style="54" customWidth="1"/>
    <col min="2826" max="2826" width="8.125" style="54" customWidth="1"/>
    <col min="2827" max="2827" width="4" style="54" customWidth="1"/>
    <col min="2828" max="2828" width="0" style="54" hidden="1" customWidth="1"/>
    <col min="2829" max="2829" width="8.25" style="54" customWidth="1"/>
    <col min="2830" max="2830" width="0" style="54" hidden="1" customWidth="1"/>
    <col min="2831" max="2831" width="97.75" style="54" customWidth="1"/>
    <col min="2832" max="2832" width="14.125" style="54" customWidth="1"/>
    <col min="2833" max="2833" width="16" style="54" customWidth="1"/>
    <col min="2834" max="2836" width="10.125" style="54" customWidth="1"/>
    <col min="2837" max="2837" width="5.125" style="54" customWidth="1"/>
    <col min="2838" max="3072" width="9" style="54"/>
    <col min="3073" max="3073" width="4.125" style="54" customWidth="1"/>
    <col min="3074" max="3074" width="22.5" style="54" customWidth="1"/>
    <col min="3075" max="3075" width="26.625" style="54" customWidth="1"/>
    <col min="3076" max="3076" width="17.125" style="54" customWidth="1"/>
    <col min="3077" max="3077" width="8.125" style="54" customWidth="1"/>
    <col min="3078" max="3078" width="4" style="54" customWidth="1"/>
    <col min="3079" max="3079" width="0" style="54" hidden="1" customWidth="1"/>
    <col min="3080" max="3080" width="23.25" style="54" customWidth="1"/>
    <col min="3081" max="3081" width="17.125" style="54" customWidth="1"/>
    <col min="3082" max="3082" width="8.125" style="54" customWidth="1"/>
    <col min="3083" max="3083" width="4" style="54" customWidth="1"/>
    <col min="3084" max="3084" width="0" style="54" hidden="1" customWidth="1"/>
    <col min="3085" max="3085" width="8.25" style="54" customWidth="1"/>
    <col min="3086" max="3086" width="0" style="54" hidden="1" customWidth="1"/>
    <col min="3087" max="3087" width="97.75" style="54" customWidth="1"/>
    <col min="3088" max="3088" width="14.125" style="54" customWidth="1"/>
    <col min="3089" max="3089" width="16" style="54" customWidth="1"/>
    <col min="3090" max="3092" width="10.125" style="54" customWidth="1"/>
    <col min="3093" max="3093" width="5.125" style="54" customWidth="1"/>
    <col min="3094" max="3328" width="9" style="54"/>
    <col min="3329" max="3329" width="4.125" style="54" customWidth="1"/>
    <col min="3330" max="3330" width="22.5" style="54" customWidth="1"/>
    <col min="3331" max="3331" width="26.625" style="54" customWidth="1"/>
    <col min="3332" max="3332" width="17.125" style="54" customWidth="1"/>
    <col min="3333" max="3333" width="8.125" style="54" customWidth="1"/>
    <col min="3334" max="3334" width="4" style="54" customWidth="1"/>
    <col min="3335" max="3335" width="0" style="54" hidden="1" customWidth="1"/>
    <col min="3336" max="3336" width="23.25" style="54" customWidth="1"/>
    <col min="3337" max="3337" width="17.125" style="54" customWidth="1"/>
    <col min="3338" max="3338" width="8.125" style="54" customWidth="1"/>
    <col min="3339" max="3339" width="4" style="54" customWidth="1"/>
    <col min="3340" max="3340" width="0" style="54" hidden="1" customWidth="1"/>
    <col min="3341" max="3341" width="8.25" style="54" customWidth="1"/>
    <col min="3342" max="3342" width="0" style="54" hidden="1" customWidth="1"/>
    <col min="3343" max="3343" width="97.75" style="54" customWidth="1"/>
    <col min="3344" max="3344" width="14.125" style="54" customWidth="1"/>
    <col min="3345" max="3345" width="16" style="54" customWidth="1"/>
    <col min="3346" max="3348" width="10.125" style="54" customWidth="1"/>
    <col min="3349" max="3349" width="5.125" style="54" customWidth="1"/>
    <col min="3350" max="3584" width="9" style="54"/>
    <col min="3585" max="3585" width="4.125" style="54" customWidth="1"/>
    <col min="3586" max="3586" width="22.5" style="54" customWidth="1"/>
    <col min="3587" max="3587" width="26.625" style="54" customWidth="1"/>
    <col min="3588" max="3588" width="17.125" style="54" customWidth="1"/>
    <col min="3589" max="3589" width="8.125" style="54" customWidth="1"/>
    <col min="3590" max="3590" width="4" style="54" customWidth="1"/>
    <col min="3591" max="3591" width="0" style="54" hidden="1" customWidth="1"/>
    <col min="3592" max="3592" width="23.25" style="54" customWidth="1"/>
    <col min="3593" max="3593" width="17.125" style="54" customWidth="1"/>
    <col min="3594" max="3594" width="8.125" style="54" customWidth="1"/>
    <col min="3595" max="3595" width="4" style="54" customWidth="1"/>
    <col min="3596" max="3596" width="0" style="54" hidden="1" customWidth="1"/>
    <col min="3597" max="3597" width="8.25" style="54" customWidth="1"/>
    <col min="3598" max="3598" width="0" style="54" hidden="1" customWidth="1"/>
    <col min="3599" max="3599" width="97.75" style="54" customWidth="1"/>
    <col min="3600" max="3600" width="14.125" style="54" customWidth="1"/>
    <col min="3601" max="3601" width="16" style="54" customWidth="1"/>
    <col min="3602" max="3604" width="10.125" style="54" customWidth="1"/>
    <col min="3605" max="3605" width="5.125" style="54" customWidth="1"/>
    <col min="3606" max="3840" width="9" style="54"/>
    <col min="3841" max="3841" width="4.125" style="54" customWidth="1"/>
    <col min="3842" max="3842" width="22.5" style="54" customWidth="1"/>
    <col min="3843" max="3843" width="26.625" style="54" customWidth="1"/>
    <col min="3844" max="3844" width="17.125" style="54" customWidth="1"/>
    <col min="3845" max="3845" width="8.125" style="54" customWidth="1"/>
    <col min="3846" max="3846" width="4" style="54" customWidth="1"/>
    <col min="3847" max="3847" width="0" style="54" hidden="1" customWidth="1"/>
    <col min="3848" max="3848" width="23.25" style="54" customWidth="1"/>
    <col min="3849" max="3849" width="17.125" style="54" customWidth="1"/>
    <col min="3850" max="3850" width="8.125" style="54" customWidth="1"/>
    <col min="3851" max="3851" width="4" style="54" customWidth="1"/>
    <col min="3852" max="3852" width="0" style="54" hidden="1" customWidth="1"/>
    <col min="3853" max="3853" width="8.25" style="54" customWidth="1"/>
    <col min="3854" max="3854" width="0" style="54" hidden="1" customWidth="1"/>
    <col min="3855" max="3855" width="97.75" style="54" customWidth="1"/>
    <col min="3856" max="3856" width="14.125" style="54" customWidth="1"/>
    <col min="3857" max="3857" width="16" style="54" customWidth="1"/>
    <col min="3858" max="3860" width="10.125" style="54" customWidth="1"/>
    <col min="3861" max="3861" width="5.125" style="54" customWidth="1"/>
    <col min="3862" max="4096" width="9" style="54"/>
    <col min="4097" max="4097" width="4.125" style="54" customWidth="1"/>
    <col min="4098" max="4098" width="22.5" style="54" customWidth="1"/>
    <col min="4099" max="4099" width="26.625" style="54" customWidth="1"/>
    <col min="4100" max="4100" width="17.125" style="54" customWidth="1"/>
    <col min="4101" max="4101" width="8.125" style="54" customWidth="1"/>
    <col min="4102" max="4102" width="4" style="54" customWidth="1"/>
    <col min="4103" max="4103" width="0" style="54" hidden="1" customWidth="1"/>
    <col min="4104" max="4104" width="23.25" style="54" customWidth="1"/>
    <col min="4105" max="4105" width="17.125" style="54" customWidth="1"/>
    <col min="4106" max="4106" width="8.125" style="54" customWidth="1"/>
    <col min="4107" max="4107" width="4" style="54" customWidth="1"/>
    <col min="4108" max="4108" width="0" style="54" hidden="1" customWidth="1"/>
    <col min="4109" max="4109" width="8.25" style="54" customWidth="1"/>
    <col min="4110" max="4110" width="0" style="54" hidden="1" customWidth="1"/>
    <col min="4111" max="4111" width="97.75" style="54" customWidth="1"/>
    <col min="4112" max="4112" width="14.125" style="54" customWidth="1"/>
    <col min="4113" max="4113" width="16" style="54" customWidth="1"/>
    <col min="4114" max="4116" width="10.125" style="54" customWidth="1"/>
    <col min="4117" max="4117" width="5.125" style="54" customWidth="1"/>
    <col min="4118" max="4352" width="9" style="54"/>
    <col min="4353" max="4353" width="4.125" style="54" customWidth="1"/>
    <col min="4354" max="4354" width="22.5" style="54" customWidth="1"/>
    <col min="4355" max="4355" width="26.625" style="54" customWidth="1"/>
    <col min="4356" max="4356" width="17.125" style="54" customWidth="1"/>
    <col min="4357" max="4357" width="8.125" style="54" customWidth="1"/>
    <col min="4358" max="4358" width="4" style="54" customWidth="1"/>
    <col min="4359" max="4359" width="0" style="54" hidden="1" customWidth="1"/>
    <col min="4360" max="4360" width="23.25" style="54" customWidth="1"/>
    <col min="4361" max="4361" width="17.125" style="54" customWidth="1"/>
    <col min="4362" max="4362" width="8.125" style="54" customWidth="1"/>
    <col min="4363" max="4363" width="4" style="54" customWidth="1"/>
    <col min="4364" max="4364" width="0" style="54" hidden="1" customWidth="1"/>
    <col min="4365" max="4365" width="8.25" style="54" customWidth="1"/>
    <col min="4366" max="4366" width="0" style="54" hidden="1" customWidth="1"/>
    <col min="4367" max="4367" width="97.75" style="54" customWidth="1"/>
    <col min="4368" max="4368" width="14.125" style="54" customWidth="1"/>
    <col min="4369" max="4369" width="16" style="54" customWidth="1"/>
    <col min="4370" max="4372" width="10.125" style="54" customWidth="1"/>
    <col min="4373" max="4373" width="5.125" style="54" customWidth="1"/>
    <col min="4374" max="4608" width="9" style="54"/>
    <col min="4609" max="4609" width="4.125" style="54" customWidth="1"/>
    <col min="4610" max="4610" width="22.5" style="54" customWidth="1"/>
    <col min="4611" max="4611" width="26.625" style="54" customWidth="1"/>
    <col min="4612" max="4612" width="17.125" style="54" customWidth="1"/>
    <col min="4613" max="4613" width="8.125" style="54" customWidth="1"/>
    <col min="4614" max="4614" width="4" style="54" customWidth="1"/>
    <col min="4615" max="4615" width="0" style="54" hidden="1" customWidth="1"/>
    <col min="4616" max="4616" width="23.25" style="54" customWidth="1"/>
    <col min="4617" max="4617" width="17.125" style="54" customWidth="1"/>
    <col min="4618" max="4618" width="8.125" style="54" customWidth="1"/>
    <col min="4619" max="4619" width="4" style="54" customWidth="1"/>
    <col min="4620" max="4620" width="0" style="54" hidden="1" customWidth="1"/>
    <col min="4621" max="4621" width="8.25" style="54" customWidth="1"/>
    <col min="4622" max="4622" width="0" style="54" hidden="1" customWidth="1"/>
    <col min="4623" max="4623" width="97.75" style="54" customWidth="1"/>
    <col min="4624" max="4624" width="14.125" style="54" customWidth="1"/>
    <col min="4625" max="4625" width="16" style="54" customWidth="1"/>
    <col min="4626" max="4628" width="10.125" style="54" customWidth="1"/>
    <col min="4629" max="4629" width="5.125" style="54" customWidth="1"/>
    <col min="4630" max="4864" width="9" style="54"/>
    <col min="4865" max="4865" width="4.125" style="54" customWidth="1"/>
    <col min="4866" max="4866" width="22.5" style="54" customWidth="1"/>
    <col min="4867" max="4867" width="26.625" style="54" customWidth="1"/>
    <col min="4868" max="4868" width="17.125" style="54" customWidth="1"/>
    <col min="4869" max="4869" width="8.125" style="54" customWidth="1"/>
    <col min="4870" max="4870" width="4" style="54" customWidth="1"/>
    <col min="4871" max="4871" width="0" style="54" hidden="1" customWidth="1"/>
    <col min="4872" max="4872" width="23.25" style="54" customWidth="1"/>
    <col min="4873" max="4873" width="17.125" style="54" customWidth="1"/>
    <col min="4874" max="4874" width="8.125" style="54" customWidth="1"/>
    <col min="4875" max="4875" width="4" style="54" customWidth="1"/>
    <col min="4876" max="4876" width="0" style="54" hidden="1" customWidth="1"/>
    <col min="4877" max="4877" width="8.25" style="54" customWidth="1"/>
    <col min="4878" max="4878" width="0" style="54" hidden="1" customWidth="1"/>
    <col min="4879" max="4879" width="97.75" style="54" customWidth="1"/>
    <col min="4880" max="4880" width="14.125" style="54" customWidth="1"/>
    <col min="4881" max="4881" width="16" style="54" customWidth="1"/>
    <col min="4882" max="4884" width="10.125" style="54" customWidth="1"/>
    <col min="4885" max="4885" width="5.125" style="54" customWidth="1"/>
    <col min="4886" max="5120" width="9" style="54"/>
    <col min="5121" max="5121" width="4.125" style="54" customWidth="1"/>
    <col min="5122" max="5122" width="22.5" style="54" customWidth="1"/>
    <col min="5123" max="5123" width="26.625" style="54" customWidth="1"/>
    <col min="5124" max="5124" width="17.125" style="54" customWidth="1"/>
    <col min="5125" max="5125" width="8.125" style="54" customWidth="1"/>
    <col min="5126" max="5126" width="4" style="54" customWidth="1"/>
    <col min="5127" max="5127" width="0" style="54" hidden="1" customWidth="1"/>
    <col min="5128" max="5128" width="23.25" style="54" customWidth="1"/>
    <col min="5129" max="5129" width="17.125" style="54" customWidth="1"/>
    <col min="5130" max="5130" width="8.125" style="54" customWidth="1"/>
    <col min="5131" max="5131" width="4" style="54" customWidth="1"/>
    <col min="5132" max="5132" width="0" style="54" hidden="1" customWidth="1"/>
    <col min="5133" max="5133" width="8.25" style="54" customWidth="1"/>
    <col min="5134" max="5134" width="0" style="54" hidden="1" customWidth="1"/>
    <col min="5135" max="5135" width="97.75" style="54" customWidth="1"/>
    <col min="5136" max="5136" width="14.125" style="54" customWidth="1"/>
    <col min="5137" max="5137" width="16" style="54" customWidth="1"/>
    <col min="5138" max="5140" width="10.125" style="54" customWidth="1"/>
    <col min="5141" max="5141" width="5.125" style="54" customWidth="1"/>
    <col min="5142" max="5376" width="9" style="54"/>
    <col min="5377" max="5377" width="4.125" style="54" customWidth="1"/>
    <col min="5378" max="5378" width="22.5" style="54" customWidth="1"/>
    <col min="5379" max="5379" width="26.625" style="54" customWidth="1"/>
    <col min="5380" max="5380" width="17.125" style="54" customWidth="1"/>
    <col min="5381" max="5381" width="8.125" style="54" customWidth="1"/>
    <col min="5382" max="5382" width="4" style="54" customWidth="1"/>
    <col min="5383" max="5383" width="0" style="54" hidden="1" customWidth="1"/>
    <col min="5384" max="5384" width="23.25" style="54" customWidth="1"/>
    <col min="5385" max="5385" width="17.125" style="54" customWidth="1"/>
    <col min="5386" max="5386" width="8.125" style="54" customWidth="1"/>
    <col min="5387" max="5387" width="4" style="54" customWidth="1"/>
    <col min="5388" max="5388" width="0" style="54" hidden="1" customWidth="1"/>
    <col min="5389" max="5389" width="8.25" style="54" customWidth="1"/>
    <col min="5390" max="5390" width="0" style="54" hidden="1" customWidth="1"/>
    <col min="5391" max="5391" width="97.75" style="54" customWidth="1"/>
    <col min="5392" max="5392" width="14.125" style="54" customWidth="1"/>
    <col min="5393" max="5393" width="16" style="54" customWidth="1"/>
    <col min="5394" max="5396" width="10.125" style="54" customWidth="1"/>
    <col min="5397" max="5397" width="5.125" style="54" customWidth="1"/>
    <col min="5398" max="5632" width="9" style="54"/>
    <col min="5633" max="5633" width="4.125" style="54" customWidth="1"/>
    <col min="5634" max="5634" width="22.5" style="54" customWidth="1"/>
    <col min="5635" max="5635" width="26.625" style="54" customWidth="1"/>
    <col min="5636" max="5636" width="17.125" style="54" customWidth="1"/>
    <col min="5637" max="5637" width="8.125" style="54" customWidth="1"/>
    <col min="5638" max="5638" width="4" style="54" customWidth="1"/>
    <col min="5639" max="5639" width="0" style="54" hidden="1" customWidth="1"/>
    <col min="5640" max="5640" width="23.25" style="54" customWidth="1"/>
    <col min="5641" max="5641" width="17.125" style="54" customWidth="1"/>
    <col min="5642" max="5642" width="8.125" style="54" customWidth="1"/>
    <col min="5643" max="5643" width="4" style="54" customWidth="1"/>
    <col min="5644" max="5644" width="0" style="54" hidden="1" customWidth="1"/>
    <col min="5645" max="5645" width="8.25" style="54" customWidth="1"/>
    <col min="5646" max="5646" width="0" style="54" hidden="1" customWidth="1"/>
    <col min="5647" max="5647" width="97.75" style="54" customWidth="1"/>
    <col min="5648" max="5648" width="14.125" style="54" customWidth="1"/>
    <col min="5649" max="5649" width="16" style="54" customWidth="1"/>
    <col min="5650" max="5652" width="10.125" style="54" customWidth="1"/>
    <col min="5653" max="5653" width="5.125" style="54" customWidth="1"/>
    <col min="5654" max="5888" width="9" style="54"/>
    <col min="5889" max="5889" width="4.125" style="54" customWidth="1"/>
    <col min="5890" max="5890" width="22.5" style="54" customWidth="1"/>
    <col min="5891" max="5891" width="26.625" style="54" customWidth="1"/>
    <col min="5892" max="5892" width="17.125" style="54" customWidth="1"/>
    <col min="5893" max="5893" width="8.125" style="54" customWidth="1"/>
    <col min="5894" max="5894" width="4" style="54" customWidth="1"/>
    <col min="5895" max="5895" width="0" style="54" hidden="1" customWidth="1"/>
    <col min="5896" max="5896" width="23.25" style="54" customWidth="1"/>
    <col min="5897" max="5897" width="17.125" style="54" customWidth="1"/>
    <col min="5898" max="5898" width="8.125" style="54" customWidth="1"/>
    <col min="5899" max="5899" width="4" style="54" customWidth="1"/>
    <col min="5900" max="5900" width="0" style="54" hidden="1" customWidth="1"/>
    <col min="5901" max="5901" width="8.25" style="54" customWidth="1"/>
    <col min="5902" max="5902" width="0" style="54" hidden="1" customWidth="1"/>
    <col min="5903" max="5903" width="97.75" style="54" customWidth="1"/>
    <col min="5904" max="5904" width="14.125" style="54" customWidth="1"/>
    <col min="5905" max="5905" width="16" style="54" customWidth="1"/>
    <col min="5906" max="5908" width="10.125" style="54" customWidth="1"/>
    <col min="5909" max="5909" width="5.125" style="54" customWidth="1"/>
    <col min="5910" max="6144" width="9" style="54"/>
    <col min="6145" max="6145" width="4.125" style="54" customWidth="1"/>
    <col min="6146" max="6146" width="22.5" style="54" customWidth="1"/>
    <col min="6147" max="6147" width="26.625" style="54" customWidth="1"/>
    <col min="6148" max="6148" width="17.125" style="54" customWidth="1"/>
    <col min="6149" max="6149" width="8.125" style="54" customWidth="1"/>
    <col min="6150" max="6150" width="4" style="54" customWidth="1"/>
    <col min="6151" max="6151" width="0" style="54" hidden="1" customWidth="1"/>
    <col min="6152" max="6152" width="23.25" style="54" customWidth="1"/>
    <col min="6153" max="6153" width="17.125" style="54" customWidth="1"/>
    <col min="6154" max="6154" width="8.125" style="54" customWidth="1"/>
    <col min="6155" max="6155" width="4" style="54" customWidth="1"/>
    <col min="6156" max="6156" width="0" style="54" hidden="1" customWidth="1"/>
    <col min="6157" max="6157" width="8.25" style="54" customWidth="1"/>
    <col min="6158" max="6158" width="0" style="54" hidden="1" customWidth="1"/>
    <col min="6159" max="6159" width="97.75" style="54" customWidth="1"/>
    <col min="6160" max="6160" width="14.125" style="54" customWidth="1"/>
    <col min="6161" max="6161" width="16" style="54" customWidth="1"/>
    <col min="6162" max="6164" width="10.125" style="54" customWidth="1"/>
    <col min="6165" max="6165" width="5.125" style="54" customWidth="1"/>
    <col min="6166" max="6400" width="9" style="54"/>
    <col min="6401" max="6401" width="4.125" style="54" customWidth="1"/>
    <col min="6402" max="6402" width="22.5" style="54" customWidth="1"/>
    <col min="6403" max="6403" width="26.625" style="54" customWidth="1"/>
    <col min="6404" max="6404" width="17.125" style="54" customWidth="1"/>
    <col min="6405" max="6405" width="8.125" style="54" customWidth="1"/>
    <col min="6406" max="6406" width="4" style="54" customWidth="1"/>
    <col min="6407" max="6407" width="0" style="54" hidden="1" customWidth="1"/>
    <col min="6408" max="6408" width="23.25" style="54" customWidth="1"/>
    <col min="6409" max="6409" width="17.125" style="54" customWidth="1"/>
    <col min="6410" max="6410" width="8.125" style="54" customWidth="1"/>
    <col min="6411" max="6411" width="4" style="54" customWidth="1"/>
    <col min="6412" max="6412" width="0" style="54" hidden="1" customWidth="1"/>
    <col min="6413" max="6413" width="8.25" style="54" customWidth="1"/>
    <col min="6414" max="6414" width="0" style="54" hidden="1" customWidth="1"/>
    <col min="6415" max="6415" width="97.75" style="54" customWidth="1"/>
    <col min="6416" max="6416" width="14.125" style="54" customWidth="1"/>
    <col min="6417" max="6417" width="16" style="54" customWidth="1"/>
    <col min="6418" max="6420" width="10.125" style="54" customWidth="1"/>
    <col min="6421" max="6421" width="5.125" style="54" customWidth="1"/>
    <col min="6422" max="6656" width="9" style="54"/>
    <col min="6657" max="6657" width="4.125" style="54" customWidth="1"/>
    <col min="6658" max="6658" width="22.5" style="54" customWidth="1"/>
    <col min="6659" max="6659" width="26.625" style="54" customWidth="1"/>
    <col min="6660" max="6660" width="17.125" style="54" customWidth="1"/>
    <col min="6661" max="6661" width="8.125" style="54" customWidth="1"/>
    <col min="6662" max="6662" width="4" style="54" customWidth="1"/>
    <col min="6663" max="6663" width="0" style="54" hidden="1" customWidth="1"/>
    <col min="6664" max="6664" width="23.25" style="54" customWidth="1"/>
    <col min="6665" max="6665" width="17.125" style="54" customWidth="1"/>
    <col min="6666" max="6666" width="8.125" style="54" customWidth="1"/>
    <col min="6667" max="6667" width="4" style="54" customWidth="1"/>
    <col min="6668" max="6668" width="0" style="54" hidden="1" customWidth="1"/>
    <col min="6669" max="6669" width="8.25" style="54" customWidth="1"/>
    <col min="6670" max="6670" width="0" style="54" hidden="1" customWidth="1"/>
    <col min="6671" max="6671" width="97.75" style="54" customWidth="1"/>
    <col min="6672" max="6672" width="14.125" style="54" customWidth="1"/>
    <col min="6673" max="6673" width="16" style="54" customWidth="1"/>
    <col min="6674" max="6676" width="10.125" style="54" customWidth="1"/>
    <col min="6677" max="6677" width="5.125" style="54" customWidth="1"/>
    <col min="6678" max="6912" width="9" style="54"/>
    <col min="6913" max="6913" width="4.125" style="54" customWidth="1"/>
    <col min="6914" max="6914" width="22.5" style="54" customWidth="1"/>
    <col min="6915" max="6915" width="26.625" style="54" customWidth="1"/>
    <col min="6916" max="6916" width="17.125" style="54" customWidth="1"/>
    <col min="6917" max="6917" width="8.125" style="54" customWidth="1"/>
    <col min="6918" max="6918" width="4" style="54" customWidth="1"/>
    <col min="6919" max="6919" width="0" style="54" hidden="1" customWidth="1"/>
    <col min="6920" max="6920" width="23.25" style="54" customWidth="1"/>
    <col min="6921" max="6921" width="17.125" style="54" customWidth="1"/>
    <col min="6922" max="6922" width="8.125" style="54" customWidth="1"/>
    <col min="6923" max="6923" width="4" style="54" customWidth="1"/>
    <col min="6924" max="6924" width="0" style="54" hidden="1" customWidth="1"/>
    <col min="6925" max="6925" width="8.25" style="54" customWidth="1"/>
    <col min="6926" max="6926" width="0" style="54" hidden="1" customWidth="1"/>
    <col min="6927" max="6927" width="97.75" style="54" customWidth="1"/>
    <col min="6928" max="6928" width="14.125" style="54" customWidth="1"/>
    <col min="6929" max="6929" width="16" style="54" customWidth="1"/>
    <col min="6930" max="6932" width="10.125" style="54" customWidth="1"/>
    <col min="6933" max="6933" width="5.125" style="54" customWidth="1"/>
    <col min="6934" max="7168" width="9" style="54"/>
    <col min="7169" max="7169" width="4.125" style="54" customWidth="1"/>
    <col min="7170" max="7170" width="22.5" style="54" customWidth="1"/>
    <col min="7171" max="7171" width="26.625" style="54" customWidth="1"/>
    <col min="7172" max="7172" width="17.125" style="54" customWidth="1"/>
    <col min="7173" max="7173" width="8.125" style="54" customWidth="1"/>
    <col min="7174" max="7174" width="4" style="54" customWidth="1"/>
    <col min="7175" max="7175" width="0" style="54" hidden="1" customWidth="1"/>
    <col min="7176" max="7176" width="23.25" style="54" customWidth="1"/>
    <col min="7177" max="7177" width="17.125" style="54" customWidth="1"/>
    <col min="7178" max="7178" width="8.125" style="54" customWidth="1"/>
    <col min="7179" max="7179" width="4" style="54" customWidth="1"/>
    <col min="7180" max="7180" width="0" style="54" hidden="1" customWidth="1"/>
    <col min="7181" max="7181" width="8.25" style="54" customWidth="1"/>
    <col min="7182" max="7182" width="0" style="54" hidden="1" customWidth="1"/>
    <col min="7183" max="7183" width="97.75" style="54" customWidth="1"/>
    <col min="7184" max="7184" width="14.125" style="54" customWidth="1"/>
    <col min="7185" max="7185" width="16" style="54" customWidth="1"/>
    <col min="7186" max="7188" width="10.125" style="54" customWidth="1"/>
    <col min="7189" max="7189" width="5.125" style="54" customWidth="1"/>
    <col min="7190" max="7424" width="9" style="54"/>
    <col min="7425" max="7425" width="4.125" style="54" customWidth="1"/>
    <col min="7426" max="7426" width="22.5" style="54" customWidth="1"/>
    <col min="7427" max="7427" width="26.625" style="54" customWidth="1"/>
    <col min="7428" max="7428" width="17.125" style="54" customWidth="1"/>
    <col min="7429" max="7429" width="8.125" style="54" customWidth="1"/>
    <col min="7430" max="7430" width="4" style="54" customWidth="1"/>
    <col min="7431" max="7431" width="0" style="54" hidden="1" customWidth="1"/>
    <col min="7432" max="7432" width="23.25" style="54" customWidth="1"/>
    <col min="7433" max="7433" width="17.125" style="54" customWidth="1"/>
    <col min="7434" max="7434" width="8.125" style="54" customWidth="1"/>
    <col min="7435" max="7435" width="4" style="54" customWidth="1"/>
    <col min="7436" max="7436" width="0" style="54" hidden="1" customWidth="1"/>
    <col min="7437" max="7437" width="8.25" style="54" customWidth="1"/>
    <col min="7438" max="7438" width="0" style="54" hidden="1" customWidth="1"/>
    <col min="7439" max="7439" width="97.75" style="54" customWidth="1"/>
    <col min="7440" max="7440" width="14.125" style="54" customWidth="1"/>
    <col min="7441" max="7441" width="16" style="54" customWidth="1"/>
    <col min="7442" max="7444" width="10.125" style="54" customWidth="1"/>
    <col min="7445" max="7445" width="5.125" style="54" customWidth="1"/>
    <col min="7446" max="7680" width="9" style="54"/>
    <col min="7681" max="7681" width="4.125" style="54" customWidth="1"/>
    <col min="7682" max="7682" width="22.5" style="54" customWidth="1"/>
    <col min="7683" max="7683" width="26.625" style="54" customWidth="1"/>
    <col min="7684" max="7684" width="17.125" style="54" customWidth="1"/>
    <col min="7685" max="7685" width="8.125" style="54" customWidth="1"/>
    <col min="7686" max="7686" width="4" style="54" customWidth="1"/>
    <col min="7687" max="7687" width="0" style="54" hidden="1" customWidth="1"/>
    <col min="7688" max="7688" width="23.25" style="54" customWidth="1"/>
    <col min="7689" max="7689" width="17.125" style="54" customWidth="1"/>
    <col min="7690" max="7690" width="8.125" style="54" customWidth="1"/>
    <col min="7691" max="7691" width="4" style="54" customWidth="1"/>
    <col min="7692" max="7692" width="0" style="54" hidden="1" customWidth="1"/>
    <col min="7693" max="7693" width="8.25" style="54" customWidth="1"/>
    <col min="7694" max="7694" width="0" style="54" hidden="1" customWidth="1"/>
    <col min="7695" max="7695" width="97.75" style="54" customWidth="1"/>
    <col min="7696" max="7696" width="14.125" style="54" customWidth="1"/>
    <col min="7697" max="7697" width="16" style="54" customWidth="1"/>
    <col min="7698" max="7700" width="10.125" style="54" customWidth="1"/>
    <col min="7701" max="7701" width="5.125" style="54" customWidth="1"/>
    <col min="7702" max="7936" width="9" style="54"/>
    <col min="7937" max="7937" width="4.125" style="54" customWidth="1"/>
    <col min="7938" max="7938" width="22.5" style="54" customWidth="1"/>
    <col min="7939" max="7939" width="26.625" style="54" customWidth="1"/>
    <col min="7940" max="7940" width="17.125" style="54" customWidth="1"/>
    <col min="7941" max="7941" width="8.125" style="54" customWidth="1"/>
    <col min="7942" max="7942" width="4" style="54" customWidth="1"/>
    <col min="7943" max="7943" width="0" style="54" hidden="1" customWidth="1"/>
    <col min="7944" max="7944" width="23.25" style="54" customWidth="1"/>
    <col min="7945" max="7945" width="17.125" style="54" customWidth="1"/>
    <col min="7946" max="7946" width="8.125" style="54" customWidth="1"/>
    <col min="7947" max="7947" width="4" style="54" customWidth="1"/>
    <col min="7948" max="7948" width="0" style="54" hidden="1" customWidth="1"/>
    <col min="7949" max="7949" width="8.25" style="54" customWidth="1"/>
    <col min="7950" max="7950" width="0" style="54" hidden="1" customWidth="1"/>
    <col min="7951" max="7951" width="97.75" style="54" customWidth="1"/>
    <col min="7952" max="7952" width="14.125" style="54" customWidth="1"/>
    <col min="7953" max="7953" width="16" style="54" customWidth="1"/>
    <col min="7954" max="7956" width="10.125" style="54" customWidth="1"/>
    <col min="7957" max="7957" width="5.125" style="54" customWidth="1"/>
    <col min="7958" max="8192" width="9" style="54"/>
    <col min="8193" max="8193" width="4.125" style="54" customWidth="1"/>
    <col min="8194" max="8194" width="22.5" style="54" customWidth="1"/>
    <col min="8195" max="8195" width="26.625" style="54" customWidth="1"/>
    <col min="8196" max="8196" width="17.125" style="54" customWidth="1"/>
    <col min="8197" max="8197" width="8.125" style="54" customWidth="1"/>
    <col min="8198" max="8198" width="4" style="54" customWidth="1"/>
    <col min="8199" max="8199" width="0" style="54" hidden="1" customWidth="1"/>
    <col min="8200" max="8200" width="23.25" style="54" customWidth="1"/>
    <col min="8201" max="8201" width="17.125" style="54" customWidth="1"/>
    <col min="8202" max="8202" width="8.125" style="54" customWidth="1"/>
    <col min="8203" max="8203" width="4" style="54" customWidth="1"/>
    <col min="8204" max="8204" width="0" style="54" hidden="1" customWidth="1"/>
    <col min="8205" max="8205" width="8.25" style="54" customWidth="1"/>
    <col min="8206" max="8206" width="0" style="54" hidden="1" customWidth="1"/>
    <col min="8207" max="8207" width="97.75" style="54" customWidth="1"/>
    <col min="8208" max="8208" width="14.125" style="54" customWidth="1"/>
    <col min="8209" max="8209" width="16" style="54" customWidth="1"/>
    <col min="8210" max="8212" width="10.125" style="54" customWidth="1"/>
    <col min="8213" max="8213" width="5.125" style="54" customWidth="1"/>
    <col min="8214" max="8448" width="9" style="54"/>
    <col min="8449" max="8449" width="4.125" style="54" customWidth="1"/>
    <col min="8450" max="8450" width="22.5" style="54" customWidth="1"/>
    <col min="8451" max="8451" width="26.625" style="54" customWidth="1"/>
    <col min="8452" max="8452" width="17.125" style="54" customWidth="1"/>
    <col min="8453" max="8453" width="8.125" style="54" customWidth="1"/>
    <col min="8454" max="8454" width="4" style="54" customWidth="1"/>
    <col min="8455" max="8455" width="0" style="54" hidden="1" customWidth="1"/>
    <col min="8456" max="8456" width="23.25" style="54" customWidth="1"/>
    <col min="8457" max="8457" width="17.125" style="54" customWidth="1"/>
    <col min="8458" max="8458" width="8.125" style="54" customWidth="1"/>
    <col min="8459" max="8459" width="4" style="54" customWidth="1"/>
    <col min="8460" max="8460" width="0" style="54" hidden="1" customWidth="1"/>
    <col min="8461" max="8461" width="8.25" style="54" customWidth="1"/>
    <col min="8462" max="8462" width="0" style="54" hidden="1" customWidth="1"/>
    <col min="8463" max="8463" width="97.75" style="54" customWidth="1"/>
    <col min="8464" max="8464" width="14.125" style="54" customWidth="1"/>
    <col min="8465" max="8465" width="16" style="54" customWidth="1"/>
    <col min="8466" max="8468" width="10.125" style="54" customWidth="1"/>
    <col min="8469" max="8469" width="5.125" style="54" customWidth="1"/>
    <col min="8470" max="8704" width="9" style="54"/>
    <col min="8705" max="8705" width="4.125" style="54" customWidth="1"/>
    <col min="8706" max="8706" width="22.5" style="54" customWidth="1"/>
    <col min="8707" max="8707" width="26.625" style="54" customWidth="1"/>
    <col min="8708" max="8708" width="17.125" style="54" customWidth="1"/>
    <col min="8709" max="8709" width="8.125" style="54" customWidth="1"/>
    <col min="8710" max="8710" width="4" style="54" customWidth="1"/>
    <col min="8711" max="8711" width="0" style="54" hidden="1" customWidth="1"/>
    <col min="8712" max="8712" width="23.25" style="54" customWidth="1"/>
    <col min="8713" max="8713" width="17.125" style="54" customWidth="1"/>
    <col min="8714" max="8714" width="8.125" style="54" customWidth="1"/>
    <col min="8715" max="8715" width="4" style="54" customWidth="1"/>
    <col min="8716" max="8716" width="0" style="54" hidden="1" customWidth="1"/>
    <col min="8717" max="8717" width="8.25" style="54" customWidth="1"/>
    <col min="8718" max="8718" width="0" style="54" hidden="1" customWidth="1"/>
    <col min="8719" max="8719" width="97.75" style="54" customWidth="1"/>
    <col min="8720" max="8720" width="14.125" style="54" customWidth="1"/>
    <col min="8721" max="8721" width="16" style="54" customWidth="1"/>
    <col min="8722" max="8724" width="10.125" style="54" customWidth="1"/>
    <col min="8725" max="8725" width="5.125" style="54" customWidth="1"/>
    <col min="8726" max="8960" width="9" style="54"/>
    <col min="8961" max="8961" width="4.125" style="54" customWidth="1"/>
    <col min="8962" max="8962" width="22.5" style="54" customWidth="1"/>
    <col min="8963" max="8963" width="26.625" style="54" customWidth="1"/>
    <col min="8964" max="8964" width="17.125" style="54" customWidth="1"/>
    <col min="8965" max="8965" width="8.125" style="54" customWidth="1"/>
    <col min="8966" max="8966" width="4" style="54" customWidth="1"/>
    <col min="8967" max="8967" width="0" style="54" hidden="1" customWidth="1"/>
    <col min="8968" max="8968" width="23.25" style="54" customWidth="1"/>
    <col min="8969" max="8969" width="17.125" style="54" customWidth="1"/>
    <col min="8970" max="8970" width="8.125" style="54" customWidth="1"/>
    <col min="8971" max="8971" width="4" style="54" customWidth="1"/>
    <col min="8972" max="8972" width="0" style="54" hidden="1" customWidth="1"/>
    <col min="8973" max="8973" width="8.25" style="54" customWidth="1"/>
    <col min="8974" max="8974" width="0" style="54" hidden="1" customWidth="1"/>
    <col min="8975" max="8975" width="97.75" style="54" customWidth="1"/>
    <col min="8976" max="8976" width="14.125" style="54" customWidth="1"/>
    <col min="8977" max="8977" width="16" style="54" customWidth="1"/>
    <col min="8978" max="8980" width="10.125" style="54" customWidth="1"/>
    <col min="8981" max="8981" width="5.125" style="54" customWidth="1"/>
    <col min="8982" max="9216" width="9" style="54"/>
    <col min="9217" max="9217" width="4.125" style="54" customWidth="1"/>
    <col min="9218" max="9218" width="22.5" style="54" customWidth="1"/>
    <col min="9219" max="9219" width="26.625" style="54" customWidth="1"/>
    <col min="9220" max="9220" width="17.125" style="54" customWidth="1"/>
    <col min="9221" max="9221" width="8.125" style="54" customWidth="1"/>
    <col min="9222" max="9222" width="4" style="54" customWidth="1"/>
    <col min="9223" max="9223" width="0" style="54" hidden="1" customWidth="1"/>
    <col min="9224" max="9224" width="23.25" style="54" customWidth="1"/>
    <col min="9225" max="9225" width="17.125" style="54" customWidth="1"/>
    <col min="9226" max="9226" width="8.125" style="54" customWidth="1"/>
    <col min="9227" max="9227" width="4" style="54" customWidth="1"/>
    <col min="9228" max="9228" width="0" style="54" hidden="1" customWidth="1"/>
    <col min="9229" max="9229" width="8.25" style="54" customWidth="1"/>
    <col min="9230" max="9230" width="0" style="54" hidden="1" customWidth="1"/>
    <col min="9231" max="9231" width="97.75" style="54" customWidth="1"/>
    <col min="9232" max="9232" width="14.125" style="54" customWidth="1"/>
    <col min="9233" max="9233" width="16" style="54" customWidth="1"/>
    <col min="9234" max="9236" width="10.125" style="54" customWidth="1"/>
    <col min="9237" max="9237" width="5.125" style="54" customWidth="1"/>
    <col min="9238" max="9472" width="9" style="54"/>
    <col min="9473" max="9473" width="4.125" style="54" customWidth="1"/>
    <col min="9474" max="9474" width="22.5" style="54" customWidth="1"/>
    <col min="9475" max="9475" width="26.625" style="54" customWidth="1"/>
    <col min="9476" max="9476" width="17.125" style="54" customWidth="1"/>
    <col min="9477" max="9477" width="8.125" style="54" customWidth="1"/>
    <col min="9478" max="9478" width="4" style="54" customWidth="1"/>
    <col min="9479" max="9479" width="0" style="54" hidden="1" customWidth="1"/>
    <col min="9480" max="9480" width="23.25" style="54" customWidth="1"/>
    <col min="9481" max="9481" width="17.125" style="54" customWidth="1"/>
    <col min="9482" max="9482" width="8.125" style="54" customWidth="1"/>
    <col min="9483" max="9483" width="4" style="54" customWidth="1"/>
    <col min="9484" max="9484" width="0" style="54" hidden="1" customWidth="1"/>
    <col min="9485" max="9485" width="8.25" style="54" customWidth="1"/>
    <col min="9486" max="9486" width="0" style="54" hidden="1" customWidth="1"/>
    <col min="9487" max="9487" width="97.75" style="54" customWidth="1"/>
    <col min="9488" max="9488" width="14.125" style="54" customWidth="1"/>
    <col min="9489" max="9489" width="16" style="54" customWidth="1"/>
    <col min="9490" max="9492" width="10.125" style="54" customWidth="1"/>
    <col min="9493" max="9493" width="5.125" style="54" customWidth="1"/>
    <col min="9494" max="9728" width="9" style="54"/>
    <col min="9729" max="9729" width="4.125" style="54" customWidth="1"/>
    <col min="9730" max="9730" width="22.5" style="54" customWidth="1"/>
    <col min="9731" max="9731" width="26.625" style="54" customWidth="1"/>
    <col min="9732" max="9732" width="17.125" style="54" customWidth="1"/>
    <col min="9733" max="9733" width="8.125" style="54" customWidth="1"/>
    <col min="9734" max="9734" width="4" style="54" customWidth="1"/>
    <col min="9735" max="9735" width="0" style="54" hidden="1" customWidth="1"/>
    <col min="9736" max="9736" width="23.25" style="54" customWidth="1"/>
    <col min="9737" max="9737" width="17.125" style="54" customWidth="1"/>
    <col min="9738" max="9738" width="8.125" style="54" customWidth="1"/>
    <col min="9739" max="9739" width="4" style="54" customWidth="1"/>
    <col min="9740" max="9740" width="0" style="54" hidden="1" customWidth="1"/>
    <col min="9741" max="9741" width="8.25" style="54" customWidth="1"/>
    <col min="9742" max="9742" width="0" style="54" hidden="1" customWidth="1"/>
    <col min="9743" max="9743" width="97.75" style="54" customWidth="1"/>
    <col min="9744" max="9744" width="14.125" style="54" customWidth="1"/>
    <col min="9745" max="9745" width="16" style="54" customWidth="1"/>
    <col min="9746" max="9748" width="10.125" style="54" customWidth="1"/>
    <col min="9749" max="9749" width="5.125" style="54" customWidth="1"/>
    <col min="9750" max="9984" width="9" style="54"/>
    <col min="9985" max="9985" width="4.125" style="54" customWidth="1"/>
    <col min="9986" max="9986" width="22.5" style="54" customWidth="1"/>
    <col min="9987" max="9987" width="26.625" style="54" customWidth="1"/>
    <col min="9988" max="9988" width="17.125" style="54" customWidth="1"/>
    <col min="9989" max="9989" width="8.125" style="54" customWidth="1"/>
    <col min="9990" max="9990" width="4" style="54" customWidth="1"/>
    <col min="9991" max="9991" width="0" style="54" hidden="1" customWidth="1"/>
    <col min="9992" max="9992" width="23.25" style="54" customWidth="1"/>
    <col min="9993" max="9993" width="17.125" style="54" customWidth="1"/>
    <col min="9994" max="9994" width="8.125" style="54" customWidth="1"/>
    <col min="9995" max="9995" width="4" style="54" customWidth="1"/>
    <col min="9996" max="9996" width="0" style="54" hidden="1" customWidth="1"/>
    <col min="9997" max="9997" width="8.25" style="54" customWidth="1"/>
    <col min="9998" max="9998" width="0" style="54" hidden="1" customWidth="1"/>
    <col min="9999" max="9999" width="97.75" style="54" customWidth="1"/>
    <col min="10000" max="10000" width="14.125" style="54" customWidth="1"/>
    <col min="10001" max="10001" width="16" style="54" customWidth="1"/>
    <col min="10002" max="10004" width="10.125" style="54" customWidth="1"/>
    <col min="10005" max="10005" width="5.125" style="54" customWidth="1"/>
    <col min="10006" max="10240" width="9" style="54"/>
    <col min="10241" max="10241" width="4.125" style="54" customWidth="1"/>
    <col min="10242" max="10242" width="22.5" style="54" customWidth="1"/>
    <col min="10243" max="10243" width="26.625" style="54" customWidth="1"/>
    <col min="10244" max="10244" width="17.125" style="54" customWidth="1"/>
    <col min="10245" max="10245" width="8.125" style="54" customWidth="1"/>
    <col min="10246" max="10246" width="4" style="54" customWidth="1"/>
    <col min="10247" max="10247" width="0" style="54" hidden="1" customWidth="1"/>
    <col min="10248" max="10248" width="23.25" style="54" customWidth="1"/>
    <col min="10249" max="10249" width="17.125" style="54" customWidth="1"/>
    <col min="10250" max="10250" width="8.125" style="54" customWidth="1"/>
    <col min="10251" max="10251" width="4" style="54" customWidth="1"/>
    <col min="10252" max="10252" width="0" style="54" hidden="1" customWidth="1"/>
    <col min="10253" max="10253" width="8.25" style="54" customWidth="1"/>
    <col min="10254" max="10254" width="0" style="54" hidden="1" customWidth="1"/>
    <col min="10255" max="10255" width="97.75" style="54" customWidth="1"/>
    <col min="10256" max="10256" width="14.125" style="54" customWidth="1"/>
    <col min="10257" max="10257" width="16" style="54" customWidth="1"/>
    <col min="10258" max="10260" width="10.125" style="54" customWidth="1"/>
    <col min="10261" max="10261" width="5.125" style="54" customWidth="1"/>
    <col min="10262" max="10496" width="9" style="54"/>
    <col min="10497" max="10497" width="4.125" style="54" customWidth="1"/>
    <col min="10498" max="10498" width="22.5" style="54" customWidth="1"/>
    <col min="10499" max="10499" width="26.625" style="54" customWidth="1"/>
    <col min="10500" max="10500" width="17.125" style="54" customWidth="1"/>
    <col min="10501" max="10501" width="8.125" style="54" customWidth="1"/>
    <col min="10502" max="10502" width="4" style="54" customWidth="1"/>
    <col min="10503" max="10503" width="0" style="54" hidden="1" customWidth="1"/>
    <col min="10504" max="10504" width="23.25" style="54" customWidth="1"/>
    <col min="10505" max="10505" width="17.125" style="54" customWidth="1"/>
    <col min="10506" max="10506" width="8.125" style="54" customWidth="1"/>
    <col min="10507" max="10507" width="4" style="54" customWidth="1"/>
    <col min="10508" max="10508" width="0" style="54" hidden="1" customWidth="1"/>
    <col min="10509" max="10509" width="8.25" style="54" customWidth="1"/>
    <col min="10510" max="10510" width="0" style="54" hidden="1" customWidth="1"/>
    <col min="10511" max="10511" width="97.75" style="54" customWidth="1"/>
    <col min="10512" max="10512" width="14.125" style="54" customWidth="1"/>
    <col min="10513" max="10513" width="16" style="54" customWidth="1"/>
    <col min="10514" max="10516" width="10.125" style="54" customWidth="1"/>
    <col min="10517" max="10517" width="5.125" style="54" customWidth="1"/>
    <col min="10518" max="10752" width="9" style="54"/>
    <col min="10753" max="10753" width="4.125" style="54" customWidth="1"/>
    <col min="10754" max="10754" width="22.5" style="54" customWidth="1"/>
    <col min="10755" max="10755" width="26.625" style="54" customWidth="1"/>
    <col min="10756" max="10756" width="17.125" style="54" customWidth="1"/>
    <col min="10757" max="10757" width="8.125" style="54" customWidth="1"/>
    <col min="10758" max="10758" width="4" style="54" customWidth="1"/>
    <col min="10759" max="10759" width="0" style="54" hidden="1" customWidth="1"/>
    <col min="10760" max="10760" width="23.25" style="54" customWidth="1"/>
    <col min="10761" max="10761" width="17.125" style="54" customWidth="1"/>
    <col min="10762" max="10762" width="8.125" style="54" customWidth="1"/>
    <col min="10763" max="10763" width="4" style="54" customWidth="1"/>
    <col min="10764" max="10764" width="0" style="54" hidden="1" customWidth="1"/>
    <col min="10765" max="10765" width="8.25" style="54" customWidth="1"/>
    <col min="10766" max="10766" width="0" style="54" hidden="1" customWidth="1"/>
    <col min="10767" max="10767" width="97.75" style="54" customWidth="1"/>
    <col min="10768" max="10768" width="14.125" style="54" customWidth="1"/>
    <col min="10769" max="10769" width="16" style="54" customWidth="1"/>
    <col min="10770" max="10772" width="10.125" style="54" customWidth="1"/>
    <col min="10773" max="10773" width="5.125" style="54" customWidth="1"/>
    <col min="10774" max="11008" width="9" style="54"/>
    <col min="11009" max="11009" width="4.125" style="54" customWidth="1"/>
    <col min="11010" max="11010" width="22.5" style="54" customWidth="1"/>
    <col min="11011" max="11011" width="26.625" style="54" customWidth="1"/>
    <col min="11012" max="11012" width="17.125" style="54" customWidth="1"/>
    <col min="11013" max="11013" width="8.125" style="54" customWidth="1"/>
    <col min="11014" max="11014" width="4" style="54" customWidth="1"/>
    <col min="11015" max="11015" width="0" style="54" hidden="1" customWidth="1"/>
    <col min="11016" max="11016" width="23.25" style="54" customWidth="1"/>
    <col min="11017" max="11017" width="17.125" style="54" customWidth="1"/>
    <col min="11018" max="11018" width="8.125" style="54" customWidth="1"/>
    <col min="11019" max="11019" width="4" style="54" customWidth="1"/>
    <col min="11020" max="11020" width="0" style="54" hidden="1" customWidth="1"/>
    <col min="11021" max="11021" width="8.25" style="54" customWidth="1"/>
    <col min="11022" max="11022" width="0" style="54" hidden="1" customWidth="1"/>
    <col min="11023" max="11023" width="97.75" style="54" customWidth="1"/>
    <col min="11024" max="11024" width="14.125" style="54" customWidth="1"/>
    <col min="11025" max="11025" width="16" style="54" customWidth="1"/>
    <col min="11026" max="11028" width="10.125" style="54" customWidth="1"/>
    <col min="11029" max="11029" width="5.125" style="54" customWidth="1"/>
    <col min="11030" max="11264" width="9" style="54"/>
    <col min="11265" max="11265" width="4.125" style="54" customWidth="1"/>
    <col min="11266" max="11266" width="22.5" style="54" customWidth="1"/>
    <col min="11267" max="11267" width="26.625" style="54" customWidth="1"/>
    <col min="11268" max="11268" width="17.125" style="54" customWidth="1"/>
    <col min="11269" max="11269" width="8.125" style="54" customWidth="1"/>
    <col min="11270" max="11270" width="4" style="54" customWidth="1"/>
    <col min="11271" max="11271" width="0" style="54" hidden="1" customWidth="1"/>
    <col min="11272" max="11272" width="23.25" style="54" customWidth="1"/>
    <col min="11273" max="11273" width="17.125" style="54" customWidth="1"/>
    <col min="11274" max="11274" width="8.125" style="54" customWidth="1"/>
    <col min="11275" max="11275" width="4" style="54" customWidth="1"/>
    <col min="11276" max="11276" width="0" style="54" hidden="1" customWidth="1"/>
    <col min="11277" max="11277" width="8.25" style="54" customWidth="1"/>
    <col min="11278" max="11278" width="0" style="54" hidden="1" customWidth="1"/>
    <col min="11279" max="11279" width="97.75" style="54" customWidth="1"/>
    <col min="11280" max="11280" width="14.125" style="54" customWidth="1"/>
    <col min="11281" max="11281" width="16" style="54" customWidth="1"/>
    <col min="11282" max="11284" width="10.125" style="54" customWidth="1"/>
    <col min="11285" max="11285" width="5.125" style="54" customWidth="1"/>
    <col min="11286" max="11520" width="9" style="54"/>
    <col min="11521" max="11521" width="4.125" style="54" customWidth="1"/>
    <col min="11522" max="11522" width="22.5" style="54" customWidth="1"/>
    <col min="11523" max="11523" width="26.625" style="54" customWidth="1"/>
    <col min="11524" max="11524" width="17.125" style="54" customWidth="1"/>
    <col min="11525" max="11525" width="8.125" style="54" customWidth="1"/>
    <col min="11526" max="11526" width="4" style="54" customWidth="1"/>
    <col min="11527" max="11527" width="0" style="54" hidden="1" customWidth="1"/>
    <col min="11528" max="11528" width="23.25" style="54" customWidth="1"/>
    <col min="11529" max="11529" width="17.125" style="54" customWidth="1"/>
    <col min="11530" max="11530" width="8.125" style="54" customWidth="1"/>
    <col min="11531" max="11531" width="4" style="54" customWidth="1"/>
    <col min="11532" max="11532" width="0" style="54" hidden="1" customWidth="1"/>
    <col min="11533" max="11533" width="8.25" style="54" customWidth="1"/>
    <col min="11534" max="11534" width="0" style="54" hidden="1" customWidth="1"/>
    <col min="11535" max="11535" width="97.75" style="54" customWidth="1"/>
    <col min="11536" max="11536" width="14.125" style="54" customWidth="1"/>
    <col min="11537" max="11537" width="16" style="54" customWidth="1"/>
    <col min="11538" max="11540" width="10.125" style="54" customWidth="1"/>
    <col min="11541" max="11541" width="5.125" style="54" customWidth="1"/>
    <col min="11542" max="11776" width="9" style="54"/>
    <col min="11777" max="11777" width="4.125" style="54" customWidth="1"/>
    <col min="11778" max="11778" width="22.5" style="54" customWidth="1"/>
    <col min="11779" max="11779" width="26.625" style="54" customWidth="1"/>
    <col min="11780" max="11780" width="17.125" style="54" customWidth="1"/>
    <col min="11781" max="11781" width="8.125" style="54" customWidth="1"/>
    <col min="11782" max="11782" width="4" style="54" customWidth="1"/>
    <col min="11783" max="11783" width="0" style="54" hidden="1" customWidth="1"/>
    <col min="11784" max="11784" width="23.25" style="54" customWidth="1"/>
    <col min="11785" max="11785" width="17.125" style="54" customWidth="1"/>
    <col min="11786" max="11786" width="8.125" style="54" customWidth="1"/>
    <col min="11787" max="11787" width="4" style="54" customWidth="1"/>
    <col min="11788" max="11788" width="0" style="54" hidden="1" customWidth="1"/>
    <col min="11789" max="11789" width="8.25" style="54" customWidth="1"/>
    <col min="11790" max="11790" width="0" style="54" hidden="1" customWidth="1"/>
    <col min="11791" max="11791" width="97.75" style="54" customWidth="1"/>
    <col min="11792" max="11792" width="14.125" style="54" customWidth="1"/>
    <col min="11793" max="11793" width="16" style="54" customWidth="1"/>
    <col min="11794" max="11796" width="10.125" style="54" customWidth="1"/>
    <col min="11797" max="11797" width="5.125" style="54" customWidth="1"/>
    <col min="11798" max="12032" width="9" style="54"/>
    <col min="12033" max="12033" width="4.125" style="54" customWidth="1"/>
    <col min="12034" max="12034" width="22.5" style="54" customWidth="1"/>
    <col min="12035" max="12035" width="26.625" style="54" customWidth="1"/>
    <col min="12036" max="12036" width="17.125" style="54" customWidth="1"/>
    <col min="12037" max="12037" width="8.125" style="54" customWidth="1"/>
    <col min="12038" max="12038" width="4" style="54" customWidth="1"/>
    <col min="12039" max="12039" width="0" style="54" hidden="1" customWidth="1"/>
    <col min="12040" max="12040" width="23.25" style="54" customWidth="1"/>
    <col min="12041" max="12041" width="17.125" style="54" customWidth="1"/>
    <col min="12042" max="12042" width="8.125" style="54" customWidth="1"/>
    <col min="12043" max="12043" width="4" style="54" customWidth="1"/>
    <col min="12044" max="12044" width="0" style="54" hidden="1" customWidth="1"/>
    <col min="12045" max="12045" width="8.25" style="54" customWidth="1"/>
    <col min="12046" max="12046" width="0" style="54" hidden="1" customWidth="1"/>
    <col min="12047" max="12047" width="97.75" style="54" customWidth="1"/>
    <col min="12048" max="12048" width="14.125" style="54" customWidth="1"/>
    <col min="12049" max="12049" width="16" style="54" customWidth="1"/>
    <col min="12050" max="12052" width="10.125" style="54" customWidth="1"/>
    <col min="12053" max="12053" width="5.125" style="54" customWidth="1"/>
    <col min="12054" max="12288" width="9" style="54"/>
    <col min="12289" max="12289" width="4.125" style="54" customWidth="1"/>
    <col min="12290" max="12290" width="22.5" style="54" customWidth="1"/>
    <col min="12291" max="12291" width="26.625" style="54" customWidth="1"/>
    <col min="12292" max="12292" width="17.125" style="54" customWidth="1"/>
    <col min="12293" max="12293" width="8.125" style="54" customWidth="1"/>
    <col min="12294" max="12294" width="4" style="54" customWidth="1"/>
    <col min="12295" max="12295" width="0" style="54" hidden="1" customWidth="1"/>
    <col min="12296" max="12296" width="23.25" style="54" customWidth="1"/>
    <col min="12297" max="12297" width="17.125" style="54" customWidth="1"/>
    <col min="12298" max="12298" width="8.125" style="54" customWidth="1"/>
    <col min="12299" max="12299" width="4" style="54" customWidth="1"/>
    <col min="12300" max="12300" width="0" style="54" hidden="1" customWidth="1"/>
    <col min="12301" max="12301" width="8.25" style="54" customWidth="1"/>
    <col min="12302" max="12302" width="0" style="54" hidden="1" customWidth="1"/>
    <col min="12303" max="12303" width="97.75" style="54" customWidth="1"/>
    <col min="12304" max="12304" width="14.125" style="54" customWidth="1"/>
    <col min="12305" max="12305" width="16" style="54" customWidth="1"/>
    <col min="12306" max="12308" width="10.125" style="54" customWidth="1"/>
    <col min="12309" max="12309" width="5.125" style="54" customWidth="1"/>
    <col min="12310" max="12544" width="9" style="54"/>
    <col min="12545" max="12545" width="4.125" style="54" customWidth="1"/>
    <col min="12546" max="12546" width="22.5" style="54" customWidth="1"/>
    <col min="12547" max="12547" width="26.625" style="54" customWidth="1"/>
    <col min="12548" max="12548" width="17.125" style="54" customWidth="1"/>
    <col min="12549" max="12549" width="8.125" style="54" customWidth="1"/>
    <col min="12550" max="12550" width="4" style="54" customWidth="1"/>
    <col min="12551" max="12551" width="0" style="54" hidden="1" customWidth="1"/>
    <col min="12552" max="12552" width="23.25" style="54" customWidth="1"/>
    <col min="12553" max="12553" width="17.125" style="54" customWidth="1"/>
    <col min="12554" max="12554" width="8.125" style="54" customWidth="1"/>
    <col min="12555" max="12555" width="4" style="54" customWidth="1"/>
    <col min="12556" max="12556" width="0" style="54" hidden="1" customWidth="1"/>
    <col min="12557" max="12557" width="8.25" style="54" customWidth="1"/>
    <col min="12558" max="12558" width="0" style="54" hidden="1" customWidth="1"/>
    <col min="12559" max="12559" width="97.75" style="54" customWidth="1"/>
    <col min="12560" max="12560" width="14.125" style="54" customWidth="1"/>
    <col min="12561" max="12561" width="16" style="54" customWidth="1"/>
    <col min="12562" max="12564" width="10.125" style="54" customWidth="1"/>
    <col min="12565" max="12565" width="5.125" style="54" customWidth="1"/>
    <col min="12566" max="12800" width="9" style="54"/>
    <col min="12801" max="12801" width="4.125" style="54" customWidth="1"/>
    <col min="12802" max="12802" width="22.5" style="54" customWidth="1"/>
    <col min="12803" max="12803" width="26.625" style="54" customWidth="1"/>
    <col min="12804" max="12804" width="17.125" style="54" customWidth="1"/>
    <col min="12805" max="12805" width="8.125" style="54" customWidth="1"/>
    <col min="12806" max="12806" width="4" style="54" customWidth="1"/>
    <col min="12807" max="12807" width="0" style="54" hidden="1" customWidth="1"/>
    <col min="12808" max="12808" width="23.25" style="54" customWidth="1"/>
    <col min="12809" max="12809" width="17.125" style="54" customWidth="1"/>
    <col min="12810" max="12810" width="8.125" style="54" customWidth="1"/>
    <col min="12811" max="12811" width="4" style="54" customWidth="1"/>
    <col min="12812" max="12812" width="0" style="54" hidden="1" customWidth="1"/>
    <col min="12813" max="12813" width="8.25" style="54" customWidth="1"/>
    <col min="12814" max="12814" width="0" style="54" hidden="1" customWidth="1"/>
    <col min="12815" max="12815" width="97.75" style="54" customWidth="1"/>
    <col min="12816" max="12816" width="14.125" style="54" customWidth="1"/>
    <col min="12817" max="12817" width="16" style="54" customWidth="1"/>
    <col min="12818" max="12820" width="10.125" style="54" customWidth="1"/>
    <col min="12821" max="12821" width="5.125" style="54" customWidth="1"/>
    <col min="12822" max="13056" width="9" style="54"/>
    <col min="13057" max="13057" width="4.125" style="54" customWidth="1"/>
    <col min="13058" max="13058" width="22.5" style="54" customWidth="1"/>
    <col min="13059" max="13059" width="26.625" style="54" customWidth="1"/>
    <col min="13060" max="13060" width="17.125" style="54" customWidth="1"/>
    <col min="13061" max="13061" width="8.125" style="54" customWidth="1"/>
    <col min="13062" max="13062" width="4" style="54" customWidth="1"/>
    <col min="13063" max="13063" width="0" style="54" hidden="1" customWidth="1"/>
    <col min="13064" max="13064" width="23.25" style="54" customWidth="1"/>
    <col min="13065" max="13065" width="17.125" style="54" customWidth="1"/>
    <col min="13066" max="13066" width="8.125" style="54" customWidth="1"/>
    <col min="13067" max="13067" width="4" style="54" customWidth="1"/>
    <col min="13068" max="13068" width="0" style="54" hidden="1" customWidth="1"/>
    <col min="13069" max="13069" width="8.25" style="54" customWidth="1"/>
    <col min="13070" max="13070" width="0" style="54" hidden="1" customWidth="1"/>
    <col min="13071" max="13071" width="97.75" style="54" customWidth="1"/>
    <col min="13072" max="13072" width="14.125" style="54" customWidth="1"/>
    <col min="13073" max="13073" width="16" style="54" customWidth="1"/>
    <col min="13074" max="13076" width="10.125" style="54" customWidth="1"/>
    <col min="13077" max="13077" width="5.125" style="54" customWidth="1"/>
    <col min="13078" max="13312" width="9" style="54"/>
    <col min="13313" max="13313" width="4.125" style="54" customWidth="1"/>
    <col min="13314" max="13314" width="22.5" style="54" customWidth="1"/>
    <col min="13315" max="13315" width="26.625" style="54" customWidth="1"/>
    <col min="13316" max="13316" width="17.125" style="54" customWidth="1"/>
    <col min="13317" max="13317" width="8.125" style="54" customWidth="1"/>
    <col min="13318" max="13318" width="4" style="54" customWidth="1"/>
    <col min="13319" max="13319" width="0" style="54" hidden="1" customWidth="1"/>
    <col min="13320" max="13320" width="23.25" style="54" customWidth="1"/>
    <col min="13321" max="13321" width="17.125" style="54" customWidth="1"/>
    <col min="13322" max="13322" width="8.125" style="54" customWidth="1"/>
    <col min="13323" max="13323" width="4" style="54" customWidth="1"/>
    <col min="13324" max="13324" width="0" style="54" hidden="1" customWidth="1"/>
    <col min="13325" max="13325" width="8.25" style="54" customWidth="1"/>
    <col min="13326" max="13326" width="0" style="54" hidden="1" customWidth="1"/>
    <col min="13327" max="13327" width="97.75" style="54" customWidth="1"/>
    <col min="13328" max="13328" width="14.125" style="54" customWidth="1"/>
    <col min="13329" max="13329" width="16" style="54" customWidth="1"/>
    <col min="13330" max="13332" width="10.125" style="54" customWidth="1"/>
    <col min="13333" max="13333" width="5.125" style="54" customWidth="1"/>
    <col min="13334" max="13568" width="9" style="54"/>
    <col min="13569" max="13569" width="4.125" style="54" customWidth="1"/>
    <col min="13570" max="13570" width="22.5" style="54" customWidth="1"/>
    <col min="13571" max="13571" width="26.625" style="54" customWidth="1"/>
    <col min="13572" max="13572" width="17.125" style="54" customWidth="1"/>
    <col min="13573" max="13573" width="8.125" style="54" customWidth="1"/>
    <col min="13574" max="13574" width="4" style="54" customWidth="1"/>
    <col min="13575" max="13575" width="0" style="54" hidden="1" customWidth="1"/>
    <col min="13576" max="13576" width="23.25" style="54" customWidth="1"/>
    <col min="13577" max="13577" width="17.125" style="54" customWidth="1"/>
    <col min="13578" max="13578" width="8.125" style="54" customWidth="1"/>
    <col min="13579" max="13579" width="4" style="54" customWidth="1"/>
    <col min="13580" max="13580" width="0" style="54" hidden="1" customWidth="1"/>
    <col min="13581" max="13581" width="8.25" style="54" customWidth="1"/>
    <col min="13582" max="13582" width="0" style="54" hidden="1" customWidth="1"/>
    <col min="13583" max="13583" width="97.75" style="54" customWidth="1"/>
    <col min="13584" max="13584" width="14.125" style="54" customWidth="1"/>
    <col min="13585" max="13585" width="16" style="54" customWidth="1"/>
    <col min="13586" max="13588" width="10.125" style="54" customWidth="1"/>
    <col min="13589" max="13589" width="5.125" style="54" customWidth="1"/>
    <col min="13590" max="13824" width="9" style="54"/>
    <col min="13825" max="13825" width="4.125" style="54" customWidth="1"/>
    <col min="13826" max="13826" width="22.5" style="54" customWidth="1"/>
    <col min="13827" max="13827" width="26.625" style="54" customWidth="1"/>
    <col min="13828" max="13828" width="17.125" style="54" customWidth="1"/>
    <col min="13829" max="13829" width="8.125" style="54" customWidth="1"/>
    <col min="13830" max="13830" width="4" style="54" customWidth="1"/>
    <col min="13831" max="13831" width="0" style="54" hidden="1" customWidth="1"/>
    <col min="13832" max="13832" width="23.25" style="54" customWidth="1"/>
    <col min="13833" max="13833" width="17.125" style="54" customWidth="1"/>
    <col min="13834" max="13834" width="8.125" style="54" customWidth="1"/>
    <col min="13835" max="13835" width="4" style="54" customWidth="1"/>
    <col min="13836" max="13836" width="0" style="54" hidden="1" customWidth="1"/>
    <col min="13837" max="13837" width="8.25" style="54" customWidth="1"/>
    <col min="13838" max="13838" width="0" style="54" hidden="1" customWidth="1"/>
    <col min="13839" max="13839" width="97.75" style="54" customWidth="1"/>
    <col min="13840" max="13840" width="14.125" style="54" customWidth="1"/>
    <col min="13841" max="13841" width="16" style="54" customWidth="1"/>
    <col min="13842" max="13844" width="10.125" style="54" customWidth="1"/>
    <col min="13845" max="13845" width="5.125" style="54" customWidth="1"/>
    <col min="13846" max="14080" width="9" style="54"/>
    <col min="14081" max="14081" width="4.125" style="54" customWidth="1"/>
    <col min="14082" max="14082" width="22.5" style="54" customWidth="1"/>
    <col min="14083" max="14083" width="26.625" style="54" customWidth="1"/>
    <col min="14084" max="14084" width="17.125" style="54" customWidth="1"/>
    <col min="14085" max="14085" width="8.125" style="54" customWidth="1"/>
    <col min="14086" max="14086" width="4" style="54" customWidth="1"/>
    <col min="14087" max="14087" width="0" style="54" hidden="1" customWidth="1"/>
    <col min="14088" max="14088" width="23.25" style="54" customWidth="1"/>
    <col min="14089" max="14089" width="17.125" style="54" customWidth="1"/>
    <col min="14090" max="14090" width="8.125" style="54" customWidth="1"/>
    <col min="14091" max="14091" width="4" style="54" customWidth="1"/>
    <col min="14092" max="14092" width="0" style="54" hidden="1" customWidth="1"/>
    <col min="14093" max="14093" width="8.25" style="54" customWidth="1"/>
    <col min="14094" max="14094" width="0" style="54" hidden="1" customWidth="1"/>
    <col min="14095" max="14095" width="97.75" style="54" customWidth="1"/>
    <col min="14096" max="14096" width="14.125" style="54" customWidth="1"/>
    <col min="14097" max="14097" width="16" style="54" customWidth="1"/>
    <col min="14098" max="14100" width="10.125" style="54" customWidth="1"/>
    <col min="14101" max="14101" width="5.125" style="54" customWidth="1"/>
    <col min="14102" max="14336" width="9" style="54"/>
    <col min="14337" max="14337" width="4.125" style="54" customWidth="1"/>
    <col min="14338" max="14338" width="22.5" style="54" customWidth="1"/>
    <col min="14339" max="14339" width="26.625" style="54" customWidth="1"/>
    <col min="14340" max="14340" width="17.125" style="54" customWidth="1"/>
    <col min="14341" max="14341" width="8.125" style="54" customWidth="1"/>
    <col min="14342" max="14342" width="4" style="54" customWidth="1"/>
    <col min="14343" max="14343" width="0" style="54" hidden="1" customWidth="1"/>
    <col min="14344" max="14344" width="23.25" style="54" customWidth="1"/>
    <col min="14345" max="14345" width="17.125" style="54" customWidth="1"/>
    <col min="14346" max="14346" width="8.125" style="54" customWidth="1"/>
    <col min="14347" max="14347" width="4" style="54" customWidth="1"/>
    <col min="14348" max="14348" width="0" style="54" hidden="1" customWidth="1"/>
    <col min="14349" max="14349" width="8.25" style="54" customWidth="1"/>
    <col min="14350" max="14350" width="0" style="54" hidden="1" customWidth="1"/>
    <col min="14351" max="14351" width="97.75" style="54" customWidth="1"/>
    <col min="14352" max="14352" width="14.125" style="54" customWidth="1"/>
    <col min="14353" max="14353" width="16" style="54" customWidth="1"/>
    <col min="14354" max="14356" width="10.125" style="54" customWidth="1"/>
    <col min="14357" max="14357" width="5.125" style="54" customWidth="1"/>
    <col min="14358" max="14592" width="9" style="54"/>
    <col min="14593" max="14593" width="4.125" style="54" customWidth="1"/>
    <col min="14594" max="14594" width="22.5" style="54" customWidth="1"/>
    <col min="14595" max="14595" width="26.625" style="54" customWidth="1"/>
    <col min="14596" max="14596" width="17.125" style="54" customWidth="1"/>
    <col min="14597" max="14597" width="8.125" style="54" customWidth="1"/>
    <col min="14598" max="14598" width="4" style="54" customWidth="1"/>
    <col min="14599" max="14599" width="0" style="54" hidden="1" customWidth="1"/>
    <col min="14600" max="14600" width="23.25" style="54" customWidth="1"/>
    <col min="14601" max="14601" width="17.125" style="54" customWidth="1"/>
    <col min="14602" max="14602" width="8.125" style="54" customWidth="1"/>
    <col min="14603" max="14603" width="4" style="54" customWidth="1"/>
    <col min="14604" max="14604" width="0" style="54" hidden="1" customWidth="1"/>
    <col min="14605" max="14605" width="8.25" style="54" customWidth="1"/>
    <col min="14606" max="14606" width="0" style="54" hidden="1" customWidth="1"/>
    <col min="14607" max="14607" width="97.75" style="54" customWidth="1"/>
    <col min="14608" max="14608" width="14.125" style="54" customWidth="1"/>
    <col min="14609" max="14609" width="16" style="54" customWidth="1"/>
    <col min="14610" max="14612" width="10.125" style="54" customWidth="1"/>
    <col min="14613" max="14613" width="5.125" style="54" customWidth="1"/>
    <col min="14614" max="14848" width="9" style="54"/>
    <col min="14849" max="14849" width="4.125" style="54" customWidth="1"/>
    <col min="14850" max="14850" width="22.5" style="54" customWidth="1"/>
    <col min="14851" max="14851" width="26.625" style="54" customWidth="1"/>
    <col min="14852" max="14852" width="17.125" style="54" customWidth="1"/>
    <col min="14853" max="14853" width="8.125" style="54" customWidth="1"/>
    <col min="14854" max="14854" width="4" style="54" customWidth="1"/>
    <col min="14855" max="14855" width="0" style="54" hidden="1" customWidth="1"/>
    <col min="14856" max="14856" width="23.25" style="54" customWidth="1"/>
    <col min="14857" max="14857" width="17.125" style="54" customWidth="1"/>
    <col min="14858" max="14858" width="8.125" style="54" customWidth="1"/>
    <col min="14859" max="14859" width="4" style="54" customWidth="1"/>
    <col min="14860" max="14860" width="0" style="54" hidden="1" customWidth="1"/>
    <col min="14861" max="14861" width="8.25" style="54" customWidth="1"/>
    <col min="14862" max="14862" width="0" style="54" hidden="1" customWidth="1"/>
    <col min="14863" max="14863" width="97.75" style="54" customWidth="1"/>
    <col min="14864" max="14864" width="14.125" style="54" customWidth="1"/>
    <col min="14865" max="14865" width="16" style="54" customWidth="1"/>
    <col min="14866" max="14868" width="10.125" style="54" customWidth="1"/>
    <col min="14869" max="14869" width="5.125" style="54" customWidth="1"/>
    <col min="14870" max="15104" width="9" style="54"/>
    <col min="15105" max="15105" width="4.125" style="54" customWidth="1"/>
    <col min="15106" max="15106" width="22.5" style="54" customWidth="1"/>
    <col min="15107" max="15107" width="26.625" style="54" customWidth="1"/>
    <col min="15108" max="15108" width="17.125" style="54" customWidth="1"/>
    <col min="15109" max="15109" width="8.125" style="54" customWidth="1"/>
    <col min="15110" max="15110" width="4" style="54" customWidth="1"/>
    <col min="15111" max="15111" width="0" style="54" hidden="1" customWidth="1"/>
    <col min="15112" max="15112" width="23.25" style="54" customWidth="1"/>
    <col min="15113" max="15113" width="17.125" style="54" customWidth="1"/>
    <col min="15114" max="15114" width="8.125" style="54" customWidth="1"/>
    <col min="15115" max="15115" width="4" style="54" customWidth="1"/>
    <col min="15116" max="15116" width="0" style="54" hidden="1" customWidth="1"/>
    <col min="15117" max="15117" width="8.25" style="54" customWidth="1"/>
    <col min="15118" max="15118" width="0" style="54" hidden="1" customWidth="1"/>
    <col min="15119" max="15119" width="97.75" style="54" customWidth="1"/>
    <col min="15120" max="15120" width="14.125" style="54" customWidth="1"/>
    <col min="15121" max="15121" width="16" style="54" customWidth="1"/>
    <col min="15122" max="15124" width="10.125" style="54" customWidth="1"/>
    <col min="15125" max="15125" width="5.125" style="54" customWidth="1"/>
    <col min="15126" max="15360" width="9" style="54"/>
    <col min="15361" max="15361" width="4.125" style="54" customWidth="1"/>
    <col min="15362" max="15362" width="22.5" style="54" customWidth="1"/>
    <col min="15363" max="15363" width="26.625" style="54" customWidth="1"/>
    <col min="15364" max="15364" width="17.125" style="54" customWidth="1"/>
    <col min="15365" max="15365" width="8.125" style="54" customWidth="1"/>
    <col min="15366" max="15366" width="4" style="54" customWidth="1"/>
    <col min="15367" max="15367" width="0" style="54" hidden="1" customWidth="1"/>
    <col min="15368" max="15368" width="23.25" style="54" customWidth="1"/>
    <col min="15369" max="15369" width="17.125" style="54" customWidth="1"/>
    <col min="15370" max="15370" width="8.125" style="54" customWidth="1"/>
    <col min="15371" max="15371" width="4" style="54" customWidth="1"/>
    <col min="15372" max="15372" width="0" style="54" hidden="1" customWidth="1"/>
    <col min="15373" max="15373" width="8.25" style="54" customWidth="1"/>
    <col min="15374" max="15374" width="0" style="54" hidden="1" customWidth="1"/>
    <col min="15375" max="15375" width="97.75" style="54" customWidth="1"/>
    <col min="15376" max="15376" width="14.125" style="54" customWidth="1"/>
    <col min="15377" max="15377" width="16" style="54" customWidth="1"/>
    <col min="15378" max="15380" width="10.125" style="54" customWidth="1"/>
    <col min="15381" max="15381" width="5.125" style="54" customWidth="1"/>
    <col min="15382" max="15616" width="9" style="54"/>
    <col min="15617" max="15617" width="4.125" style="54" customWidth="1"/>
    <col min="15618" max="15618" width="22.5" style="54" customWidth="1"/>
    <col min="15619" max="15619" width="26.625" style="54" customWidth="1"/>
    <col min="15620" max="15620" width="17.125" style="54" customWidth="1"/>
    <col min="15621" max="15621" width="8.125" style="54" customWidth="1"/>
    <col min="15622" max="15622" width="4" style="54" customWidth="1"/>
    <col min="15623" max="15623" width="0" style="54" hidden="1" customWidth="1"/>
    <col min="15624" max="15624" width="23.25" style="54" customWidth="1"/>
    <col min="15625" max="15625" width="17.125" style="54" customWidth="1"/>
    <col min="15626" max="15626" width="8.125" style="54" customWidth="1"/>
    <col min="15627" max="15627" width="4" style="54" customWidth="1"/>
    <col min="15628" max="15628" width="0" style="54" hidden="1" customWidth="1"/>
    <col min="15629" max="15629" width="8.25" style="54" customWidth="1"/>
    <col min="15630" max="15630" width="0" style="54" hidden="1" customWidth="1"/>
    <col min="15631" max="15631" width="97.75" style="54" customWidth="1"/>
    <col min="15632" max="15632" width="14.125" style="54" customWidth="1"/>
    <col min="15633" max="15633" width="16" style="54" customWidth="1"/>
    <col min="15634" max="15636" width="10.125" style="54" customWidth="1"/>
    <col min="15637" max="15637" width="5.125" style="54" customWidth="1"/>
    <col min="15638" max="15872" width="9" style="54"/>
    <col min="15873" max="15873" width="4.125" style="54" customWidth="1"/>
    <col min="15874" max="15874" width="22.5" style="54" customWidth="1"/>
    <col min="15875" max="15875" width="26.625" style="54" customWidth="1"/>
    <col min="15876" max="15876" width="17.125" style="54" customWidth="1"/>
    <col min="15877" max="15877" width="8.125" style="54" customWidth="1"/>
    <col min="15878" max="15878" width="4" style="54" customWidth="1"/>
    <col min="15879" max="15879" width="0" style="54" hidden="1" customWidth="1"/>
    <col min="15880" max="15880" width="23.25" style="54" customWidth="1"/>
    <col min="15881" max="15881" width="17.125" style="54" customWidth="1"/>
    <col min="15882" max="15882" width="8.125" style="54" customWidth="1"/>
    <col min="15883" max="15883" width="4" style="54" customWidth="1"/>
    <col min="15884" max="15884" width="0" style="54" hidden="1" customWidth="1"/>
    <col min="15885" max="15885" width="8.25" style="54" customWidth="1"/>
    <col min="15886" max="15886" width="0" style="54" hidden="1" customWidth="1"/>
    <col min="15887" max="15887" width="97.75" style="54" customWidth="1"/>
    <col min="15888" max="15888" width="14.125" style="54" customWidth="1"/>
    <col min="15889" max="15889" width="16" style="54" customWidth="1"/>
    <col min="15890" max="15892" width="10.125" style="54" customWidth="1"/>
    <col min="15893" max="15893" width="5.125" style="54" customWidth="1"/>
    <col min="15894" max="16128" width="9" style="54"/>
    <col min="16129" max="16129" width="4.125" style="54" customWidth="1"/>
    <col min="16130" max="16130" width="22.5" style="54" customWidth="1"/>
    <col min="16131" max="16131" width="26.625" style="54" customWidth="1"/>
    <col min="16132" max="16132" width="17.125" style="54" customWidth="1"/>
    <col min="16133" max="16133" width="8.125" style="54" customWidth="1"/>
    <col min="16134" max="16134" width="4" style="54" customWidth="1"/>
    <col min="16135" max="16135" width="0" style="54" hidden="1" customWidth="1"/>
    <col min="16136" max="16136" width="23.25" style="54" customWidth="1"/>
    <col min="16137" max="16137" width="17.125" style="54" customWidth="1"/>
    <col min="16138" max="16138" width="8.125" style="54" customWidth="1"/>
    <col min="16139" max="16139" width="4" style="54" customWidth="1"/>
    <col min="16140" max="16140" width="0" style="54" hidden="1" customWidth="1"/>
    <col min="16141" max="16141" width="8.25" style="54" customWidth="1"/>
    <col min="16142" max="16142" width="0" style="54" hidden="1" customWidth="1"/>
    <col min="16143" max="16143" width="97.75" style="54" customWidth="1"/>
    <col min="16144" max="16144" width="14.125" style="54" customWidth="1"/>
    <col min="16145" max="16145" width="16" style="54" customWidth="1"/>
    <col min="16146" max="16148" width="10.125" style="54" customWidth="1"/>
    <col min="16149" max="16149" width="5.125" style="54" customWidth="1"/>
    <col min="16150" max="16384" width="9" style="54"/>
  </cols>
  <sheetData>
    <row r="1" spans="1:21" ht="36.75" customHeight="1" x14ac:dyDescent="0.4">
      <c r="A1" s="52" t="s">
        <v>0</v>
      </c>
      <c r="B1" s="52"/>
      <c r="C1" s="53"/>
      <c r="D1" s="54"/>
      <c r="E1" s="53"/>
      <c r="F1" s="53"/>
      <c r="G1" s="53"/>
      <c r="H1" s="213"/>
      <c r="I1" s="213"/>
      <c r="J1" s="214"/>
      <c r="K1" s="214"/>
      <c r="L1" s="214"/>
      <c r="M1" s="214"/>
      <c r="N1" s="214"/>
      <c r="O1" s="214"/>
      <c r="P1" s="53"/>
      <c r="Q1" s="53"/>
      <c r="R1" s="54"/>
      <c r="S1" s="54"/>
      <c r="T1" s="54"/>
      <c r="U1" s="54"/>
    </row>
    <row r="2" spans="1:21" ht="36.75" customHeight="1" x14ac:dyDescent="0.4">
      <c r="A2" s="213" t="s">
        <v>161</v>
      </c>
      <c r="B2" s="213"/>
      <c r="C2" s="214"/>
      <c r="D2" s="214"/>
      <c r="E2" s="214"/>
      <c r="F2" s="214"/>
      <c r="G2" s="214"/>
      <c r="H2" s="214"/>
      <c r="I2" s="214"/>
      <c r="J2" s="214"/>
      <c r="K2" s="214"/>
      <c r="L2" s="214"/>
      <c r="M2" s="214"/>
      <c r="N2" s="214"/>
      <c r="O2" s="214"/>
      <c r="P2" s="214"/>
      <c r="Q2" s="214"/>
      <c r="R2" s="214"/>
      <c r="S2" s="214"/>
      <c r="T2" s="214"/>
      <c r="U2" s="54"/>
    </row>
    <row r="3" spans="1:21" ht="18.75" customHeight="1" x14ac:dyDescent="0.4">
      <c r="A3" s="55"/>
      <c r="B3" s="55"/>
      <c r="C3" s="53"/>
      <c r="D3" s="54"/>
      <c r="E3" s="56"/>
      <c r="F3" s="53"/>
      <c r="G3" s="53"/>
      <c r="H3" s="53"/>
      <c r="I3" s="54"/>
      <c r="J3" s="53"/>
      <c r="K3" s="56"/>
      <c r="L3" s="56"/>
      <c r="M3" s="56"/>
      <c r="N3" s="56"/>
      <c r="O3" s="53"/>
      <c r="P3" s="57"/>
      <c r="Q3" s="215" t="s">
        <v>162</v>
      </c>
      <c r="R3" s="216"/>
      <c r="S3" s="216"/>
      <c r="T3" s="217"/>
      <c r="U3" s="54"/>
    </row>
    <row r="4" spans="1:21" ht="15.75" customHeight="1" x14ac:dyDescent="0.4">
      <c r="A4" s="55"/>
      <c r="B4" s="55"/>
      <c r="C4" s="53"/>
      <c r="D4" s="54"/>
      <c r="E4" s="56"/>
      <c r="F4" s="53"/>
      <c r="G4" s="53"/>
      <c r="H4" s="53"/>
      <c r="I4" s="54"/>
      <c r="J4" s="53"/>
      <c r="K4" s="56"/>
      <c r="L4" s="56"/>
      <c r="M4" s="56"/>
      <c r="N4" s="58"/>
      <c r="O4" s="53"/>
      <c r="P4" s="59"/>
      <c r="Q4" s="60"/>
      <c r="R4" s="61" t="s">
        <v>163</v>
      </c>
      <c r="S4" s="61" t="s">
        <v>6</v>
      </c>
      <c r="T4" s="61" t="s">
        <v>164</v>
      </c>
      <c r="U4" s="54"/>
    </row>
    <row r="5" spans="1:21" ht="22.5" customHeight="1" x14ac:dyDescent="0.4">
      <c r="A5" s="55"/>
      <c r="B5" s="55"/>
      <c r="C5" s="53"/>
      <c r="D5" s="54"/>
      <c r="E5" s="56"/>
      <c r="F5" s="53"/>
      <c r="G5" s="53"/>
      <c r="H5" s="53"/>
      <c r="I5" s="54"/>
      <c r="J5" s="53"/>
      <c r="K5" s="56"/>
      <c r="L5" s="56"/>
      <c r="M5" s="56"/>
      <c r="N5" s="58"/>
      <c r="O5" s="53"/>
      <c r="P5" s="62"/>
      <c r="Q5" s="63" t="s">
        <v>165</v>
      </c>
      <c r="R5" s="61"/>
      <c r="S5" s="61"/>
      <c r="T5" s="61"/>
      <c r="U5" s="54"/>
    </row>
    <row r="6" spans="1:21" ht="22.5" customHeight="1" x14ac:dyDescent="0.15">
      <c r="A6" s="55"/>
      <c r="B6" s="55"/>
      <c r="C6" s="53"/>
      <c r="D6" s="64"/>
      <c r="E6" s="56"/>
      <c r="F6" s="53"/>
      <c r="G6" s="53"/>
      <c r="H6" s="53"/>
      <c r="I6" s="64"/>
      <c r="J6" s="53"/>
      <c r="K6" s="56"/>
      <c r="L6" s="56"/>
      <c r="M6" s="56"/>
      <c r="N6" s="58"/>
      <c r="O6" s="53"/>
      <c r="P6" s="62"/>
      <c r="Q6" s="63" t="s">
        <v>166</v>
      </c>
      <c r="R6" s="61"/>
      <c r="S6" s="61"/>
      <c r="T6" s="61"/>
      <c r="U6" s="54"/>
    </row>
    <row r="7" spans="1:21" ht="22.5" customHeight="1" x14ac:dyDescent="0.15">
      <c r="A7" s="55"/>
      <c r="B7" s="55"/>
      <c r="C7" s="53"/>
      <c r="D7" s="65"/>
      <c r="E7" s="56"/>
      <c r="F7" s="53"/>
      <c r="G7" s="53"/>
      <c r="I7" s="65"/>
      <c r="J7" s="53"/>
      <c r="K7" s="56"/>
      <c r="L7" s="56"/>
      <c r="M7" s="56"/>
      <c r="N7" s="67"/>
      <c r="O7" s="53"/>
      <c r="P7" s="62"/>
      <c r="Q7" s="63" t="s">
        <v>167</v>
      </c>
      <c r="R7" s="61"/>
      <c r="S7" s="61"/>
      <c r="T7" s="61"/>
      <c r="U7" s="68"/>
    </row>
    <row r="8" spans="1:21" ht="27.75" customHeight="1" thickBot="1" x14ac:dyDescent="0.3">
      <c r="A8" s="218" t="s">
        <v>403</v>
      </c>
      <c r="B8" s="219"/>
      <c r="C8" s="219"/>
      <c r="D8" s="219"/>
      <c r="E8" s="219"/>
      <c r="F8" s="219"/>
      <c r="G8" s="53"/>
      <c r="H8" s="53"/>
      <c r="I8" s="69"/>
      <c r="J8" s="53"/>
      <c r="K8" s="56"/>
      <c r="L8" s="56"/>
      <c r="M8" s="56"/>
      <c r="N8" s="67"/>
      <c r="O8" s="53"/>
      <c r="P8" s="70"/>
      <c r="Q8" s="69"/>
      <c r="R8" s="70"/>
      <c r="S8" s="70"/>
      <c r="T8" s="71"/>
      <c r="U8" s="68"/>
    </row>
    <row r="9" spans="1:21" customFormat="1" ht="42" customHeight="1" thickBot="1" x14ac:dyDescent="0.45">
      <c r="A9" s="72"/>
      <c r="B9" s="73" t="s">
        <v>169</v>
      </c>
      <c r="C9" s="74" t="s">
        <v>170</v>
      </c>
      <c r="D9" s="75" t="s">
        <v>171</v>
      </c>
      <c r="E9" s="76" t="s">
        <v>172</v>
      </c>
      <c r="F9" s="76" t="s">
        <v>173</v>
      </c>
      <c r="G9" s="74" t="s">
        <v>174</v>
      </c>
      <c r="H9" s="73" t="s">
        <v>170</v>
      </c>
      <c r="I9" s="75" t="s">
        <v>171</v>
      </c>
      <c r="J9" s="76" t="s">
        <v>175</v>
      </c>
      <c r="K9" s="76" t="s">
        <v>173</v>
      </c>
      <c r="L9" s="76" t="s">
        <v>174</v>
      </c>
      <c r="M9" s="76" t="s">
        <v>176</v>
      </c>
      <c r="N9" s="77" t="s">
        <v>177</v>
      </c>
      <c r="O9" s="78" t="s">
        <v>178</v>
      </c>
      <c r="P9" s="76" t="s">
        <v>179</v>
      </c>
      <c r="Q9" s="79" t="s">
        <v>171</v>
      </c>
      <c r="R9" s="76" t="s">
        <v>180</v>
      </c>
      <c r="S9" s="74" t="s">
        <v>181</v>
      </c>
      <c r="T9" s="77" t="s">
        <v>182</v>
      </c>
      <c r="U9" s="80"/>
    </row>
    <row r="10" spans="1:21" ht="18.75" customHeight="1" x14ac:dyDescent="0.4">
      <c r="A10" s="220" t="s">
        <v>183</v>
      </c>
      <c r="B10" s="81" t="s">
        <v>22</v>
      </c>
      <c r="C10" s="82"/>
      <c r="D10" s="83"/>
      <c r="E10" s="91"/>
      <c r="F10" s="85"/>
      <c r="G10" s="86"/>
      <c r="H10" s="87"/>
      <c r="I10" s="83"/>
      <c r="J10" s="85"/>
      <c r="K10" s="85"/>
      <c r="L10" s="85"/>
      <c r="M10" s="85"/>
      <c r="N10" s="88"/>
      <c r="O10" s="81"/>
      <c r="P10" s="89" t="s">
        <v>22</v>
      </c>
      <c r="Q10" s="83"/>
      <c r="R10" s="90">
        <v>110</v>
      </c>
      <c r="S10" s="91">
        <f>ROUNDUP(R10*0.75,2)</f>
        <v>82.5</v>
      </c>
      <c r="T10" s="92">
        <f>ROUNDUP((R5*R10)+(R6*S10)+(R7*(R10*2)),2)</f>
        <v>0</v>
      </c>
    </row>
    <row r="11" spans="1:21" ht="18.75" customHeight="1" x14ac:dyDescent="0.4">
      <c r="A11" s="221"/>
      <c r="B11" s="94"/>
      <c r="C11" s="95"/>
      <c r="D11" s="96"/>
      <c r="E11" s="97"/>
      <c r="F11" s="98"/>
      <c r="G11" s="99"/>
      <c r="H11" s="100"/>
      <c r="I11" s="96"/>
      <c r="J11" s="98"/>
      <c r="K11" s="98"/>
      <c r="L11" s="98"/>
      <c r="M11" s="98"/>
      <c r="N11" s="101"/>
      <c r="O11" s="94"/>
      <c r="P11" s="102"/>
      <c r="Q11" s="96"/>
      <c r="R11" s="103"/>
      <c r="S11" s="97"/>
      <c r="T11" s="104"/>
    </row>
    <row r="12" spans="1:21" ht="18.75" customHeight="1" x14ac:dyDescent="0.4">
      <c r="A12" s="221"/>
      <c r="B12" s="105" t="s">
        <v>302</v>
      </c>
      <c r="C12" s="106" t="s">
        <v>188</v>
      </c>
      <c r="D12" s="107"/>
      <c r="E12" s="108">
        <v>10</v>
      </c>
      <c r="F12" s="109" t="s">
        <v>189</v>
      </c>
      <c r="G12" s="110" t="s">
        <v>190</v>
      </c>
      <c r="H12" s="111" t="s">
        <v>188</v>
      </c>
      <c r="I12" s="107"/>
      <c r="J12" s="109">
        <f t="shared" ref="J12:J17" si="0">ROUNDUP(E12*0.75,2)</f>
        <v>7.5</v>
      </c>
      <c r="K12" s="109" t="s">
        <v>189</v>
      </c>
      <c r="L12" s="109" t="s">
        <v>190</v>
      </c>
      <c r="M12" s="109">
        <f>ROUNDUP((R5*E12)+(R6*J12)+(R7*(E12*2)),2)</f>
        <v>0</v>
      </c>
      <c r="N12" s="112">
        <f>M12</f>
        <v>0</v>
      </c>
      <c r="O12" s="105" t="s">
        <v>303</v>
      </c>
      <c r="P12" s="113" t="s">
        <v>276</v>
      </c>
      <c r="Q12" s="107"/>
      <c r="R12" s="114">
        <v>1</v>
      </c>
      <c r="S12" s="108">
        <f>ROUNDUP(R12*0.75,2)</f>
        <v>0.75</v>
      </c>
      <c r="T12" s="115">
        <f>ROUNDUP((R5*R12)+(R6*S12)+(R7*(R12*2)),2)</f>
        <v>0</v>
      </c>
    </row>
    <row r="13" spans="1:21" ht="18.75" customHeight="1" x14ac:dyDescent="0.4">
      <c r="A13" s="221"/>
      <c r="B13" s="105" t="s">
        <v>304</v>
      </c>
      <c r="C13" s="106" t="s">
        <v>194</v>
      </c>
      <c r="D13" s="107"/>
      <c r="E13" s="108">
        <v>30</v>
      </c>
      <c r="F13" s="109" t="s">
        <v>189</v>
      </c>
      <c r="G13" s="110"/>
      <c r="H13" s="111" t="s">
        <v>194</v>
      </c>
      <c r="I13" s="107"/>
      <c r="J13" s="109">
        <f t="shared" si="0"/>
        <v>22.5</v>
      </c>
      <c r="K13" s="109" t="s">
        <v>189</v>
      </c>
      <c r="L13" s="109"/>
      <c r="M13" s="109">
        <f>ROUNDUP((R5*E13)+(R6*J13)+(R7*(E13*2)),2)</f>
        <v>0</v>
      </c>
      <c r="N13" s="112">
        <f>ROUND(M13+(M13*6/100),2)</f>
        <v>0</v>
      </c>
      <c r="O13" s="105" t="s">
        <v>305</v>
      </c>
      <c r="P13" s="113" t="s">
        <v>276</v>
      </c>
      <c r="Q13" s="107"/>
      <c r="R13" s="114">
        <v>2</v>
      </c>
      <c r="S13" s="108">
        <f>ROUNDUP(R13*0.75,2)</f>
        <v>1.5</v>
      </c>
      <c r="T13" s="115">
        <f>ROUNDUP((R5*R13)+(R6*S13)+(R7*(R13*2)),2)</f>
        <v>0</v>
      </c>
    </row>
    <row r="14" spans="1:21" ht="18.75" customHeight="1" x14ac:dyDescent="0.4">
      <c r="A14" s="221"/>
      <c r="B14" s="105"/>
      <c r="C14" s="106" t="s">
        <v>268</v>
      </c>
      <c r="D14" s="107"/>
      <c r="E14" s="108">
        <v>10</v>
      </c>
      <c r="F14" s="109" t="s">
        <v>189</v>
      </c>
      <c r="G14" s="110"/>
      <c r="H14" s="111" t="s">
        <v>268</v>
      </c>
      <c r="I14" s="107"/>
      <c r="J14" s="109">
        <f t="shared" si="0"/>
        <v>7.5</v>
      </c>
      <c r="K14" s="109" t="s">
        <v>189</v>
      </c>
      <c r="L14" s="109"/>
      <c r="M14" s="109">
        <f>ROUNDUP((R5*E14)+(R6*J14)+(R7*(E14*2)),2)</f>
        <v>0</v>
      </c>
      <c r="N14" s="112">
        <f>ROUND(M14+(M14*10/100),2)</f>
        <v>0</v>
      </c>
      <c r="O14" s="105" t="s">
        <v>306</v>
      </c>
      <c r="P14" s="113" t="s">
        <v>213</v>
      </c>
      <c r="Q14" s="107" t="s">
        <v>40</v>
      </c>
      <c r="R14" s="114">
        <v>1</v>
      </c>
      <c r="S14" s="108">
        <f>ROUNDUP(R14*0.75,2)</f>
        <v>0.75</v>
      </c>
      <c r="T14" s="115">
        <f>ROUNDUP((R5*R14)+(R6*S14)+(R7*(R14*2)),2)</f>
        <v>0</v>
      </c>
    </row>
    <row r="15" spans="1:21" ht="18.75" customHeight="1" x14ac:dyDescent="0.4">
      <c r="A15" s="221"/>
      <c r="B15" s="105"/>
      <c r="C15" s="106" t="s">
        <v>307</v>
      </c>
      <c r="D15" s="107"/>
      <c r="E15" s="108">
        <v>10</v>
      </c>
      <c r="F15" s="109" t="s">
        <v>189</v>
      </c>
      <c r="G15" s="110"/>
      <c r="H15" s="111" t="s">
        <v>307</v>
      </c>
      <c r="I15" s="107"/>
      <c r="J15" s="109">
        <f t="shared" si="0"/>
        <v>7.5</v>
      </c>
      <c r="K15" s="109" t="s">
        <v>189</v>
      </c>
      <c r="L15" s="109"/>
      <c r="M15" s="109">
        <f>ROUNDUP((R5*E15)+(R6*J15)+(R7*(E15*2)),2)</f>
        <v>0</v>
      </c>
      <c r="N15" s="112">
        <f>ROUND(M15+(M15*15/100),2)</f>
        <v>0</v>
      </c>
      <c r="O15" s="105" t="s">
        <v>308</v>
      </c>
      <c r="P15" s="113"/>
      <c r="Q15" s="107"/>
      <c r="R15" s="114"/>
      <c r="S15" s="108"/>
      <c r="T15" s="115"/>
    </row>
    <row r="16" spans="1:21" ht="18.75" customHeight="1" x14ac:dyDescent="0.4">
      <c r="A16" s="221"/>
      <c r="B16" s="105"/>
      <c r="C16" s="106" t="s">
        <v>270</v>
      </c>
      <c r="D16" s="107" t="s">
        <v>271</v>
      </c>
      <c r="E16" s="108">
        <v>1</v>
      </c>
      <c r="F16" s="109" t="s">
        <v>272</v>
      </c>
      <c r="G16" s="110"/>
      <c r="H16" s="111" t="s">
        <v>270</v>
      </c>
      <c r="I16" s="107" t="s">
        <v>271</v>
      </c>
      <c r="J16" s="109">
        <f t="shared" si="0"/>
        <v>0.75</v>
      </c>
      <c r="K16" s="109" t="s">
        <v>272</v>
      </c>
      <c r="L16" s="109"/>
      <c r="M16" s="109">
        <f>ROUNDUP((R5*E16)+(R6*J16)+(R7*(E16*2)),2)</f>
        <v>0</v>
      </c>
      <c r="N16" s="112">
        <f>M16</f>
        <v>0</v>
      </c>
      <c r="O16" s="105" t="s">
        <v>202</v>
      </c>
      <c r="P16" s="113"/>
      <c r="Q16" s="107"/>
      <c r="R16" s="114"/>
      <c r="S16" s="108"/>
      <c r="T16" s="115"/>
    </row>
    <row r="17" spans="1:20" ht="18.75" customHeight="1" x14ac:dyDescent="0.4">
      <c r="A17" s="221"/>
      <c r="B17" s="105"/>
      <c r="C17" s="106" t="s">
        <v>309</v>
      </c>
      <c r="D17" s="107"/>
      <c r="E17" s="138">
        <v>0.125</v>
      </c>
      <c r="F17" s="109" t="s">
        <v>186</v>
      </c>
      <c r="G17" s="110"/>
      <c r="H17" s="111" t="s">
        <v>309</v>
      </c>
      <c r="I17" s="107"/>
      <c r="J17" s="109">
        <f t="shared" si="0"/>
        <v>9.9999999999999992E-2</v>
      </c>
      <c r="K17" s="109" t="s">
        <v>186</v>
      </c>
      <c r="L17" s="109"/>
      <c r="M17" s="109">
        <f>ROUNDUP((R5*E17)+(R6*J17)+(R7*(E17*2)),2)</f>
        <v>0</v>
      </c>
      <c r="N17" s="112">
        <f>M17</f>
        <v>0</v>
      </c>
      <c r="O17" s="105"/>
      <c r="P17" s="113"/>
      <c r="Q17" s="107"/>
      <c r="R17" s="114"/>
      <c r="S17" s="108"/>
      <c r="T17" s="115"/>
    </row>
    <row r="18" spans="1:20" ht="18.75" customHeight="1" x14ac:dyDescent="0.4">
      <c r="A18" s="221"/>
      <c r="B18" s="94"/>
      <c r="C18" s="95"/>
      <c r="D18" s="96"/>
      <c r="E18" s="97"/>
      <c r="F18" s="98"/>
      <c r="G18" s="99"/>
      <c r="H18" s="100"/>
      <c r="I18" s="96"/>
      <c r="J18" s="98"/>
      <c r="K18" s="98"/>
      <c r="L18" s="98"/>
      <c r="M18" s="98"/>
      <c r="N18" s="101"/>
      <c r="O18" s="94"/>
      <c r="P18" s="102"/>
      <c r="Q18" s="96"/>
      <c r="R18" s="103"/>
      <c r="S18" s="97"/>
      <c r="T18" s="104"/>
    </row>
    <row r="19" spans="1:20" ht="18.75" customHeight="1" x14ac:dyDescent="0.4">
      <c r="A19" s="221"/>
      <c r="B19" s="105" t="s">
        <v>96</v>
      </c>
      <c r="C19" s="106" t="s">
        <v>310</v>
      </c>
      <c r="D19" s="107" t="s">
        <v>40</v>
      </c>
      <c r="E19" s="108">
        <v>10</v>
      </c>
      <c r="F19" s="109" t="s">
        <v>189</v>
      </c>
      <c r="G19" s="110"/>
      <c r="H19" s="111" t="s">
        <v>310</v>
      </c>
      <c r="I19" s="107" t="s">
        <v>40</v>
      </c>
      <c r="J19" s="109">
        <f>ROUNDUP(E19*0.75,2)</f>
        <v>7.5</v>
      </c>
      <c r="K19" s="109" t="s">
        <v>189</v>
      </c>
      <c r="L19" s="109"/>
      <c r="M19" s="109">
        <f>ROUNDUP((R5*E19)+(R6*J19)+(R7*(E19*2)),2)</f>
        <v>0</v>
      </c>
      <c r="N19" s="112">
        <f>M19</f>
        <v>0</v>
      </c>
      <c r="O19" s="105" t="s">
        <v>311</v>
      </c>
      <c r="P19" s="113" t="s">
        <v>252</v>
      </c>
      <c r="Q19" s="107" t="s">
        <v>56</v>
      </c>
      <c r="R19" s="114">
        <v>4</v>
      </c>
      <c r="S19" s="108">
        <f>ROUNDUP(R19*0.75,2)</f>
        <v>3</v>
      </c>
      <c r="T19" s="115">
        <f>ROUNDUP((R5*R19)+(R6*S19)+(R7*(R19*2)),2)</f>
        <v>0</v>
      </c>
    </row>
    <row r="20" spans="1:20" ht="18.75" customHeight="1" x14ac:dyDescent="0.4">
      <c r="A20" s="221"/>
      <c r="B20" s="105"/>
      <c r="C20" s="106" t="s">
        <v>312</v>
      </c>
      <c r="D20" s="107"/>
      <c r="E20" s="108">
        <v>10</v>
      </c>
      <c r="F20" s="109" t="s">
        <v>189</v>
      </c>
      <c r="G20" s="110"/>
      <c r="H20" s="111" t="s">
        <v>312</v>
      </c>
      <c r="I20" s="107"/>
      <c r="J20" s="109">
        <f>ROUNDUP(E20*0.75,2)</f>
        <v>7.5</v>
      </c>
      <c r="K20" s="109" t="s">
        <v>189</v>
      </c>
      <c r="L20" s="109"/>
      <c r="M20" s="109">
        <f>ROUNDUP((R5*E20)+(R6*J20)+(R7*(E20*2)),2)</f>
        <v>0</v>
      </c>
      <c r="N20" s="112">
        <f>ROUND(M20+(M20*2/100),2)</f>
        <v>0</v>
      </c>
      <c r="O20" s="105" t="s">
        <v>212</v>
      </c>
      <c r="P20" s="113" t="s">
        <v>209</v>
      </c>
      <c r="Q20" s="107"/>
      <c r="R20" s="114">
        <v>0.3</v>
      </c>
      <c r="S20" s="108">
        <f>ROUNDUP(R20*0.75,2)</f>
        <v>0.23</v>
      </c>
      <c r="T20" s="115">
        <f>ROUNDUP((R5*R20)+(R6*S20)+(R7*(R20*2)),2)</f>
        <v>0</v>
      </c>
    </row>
    <row r="21" spans="1:20" ht="18.75" customHeight="1" x14ac:dyDescent="0.4">
      <c r="A21" s="221"/>
      <c r="B21" s="105"/>
      <c r="C21" s="106" t="s">
        <v>211</v>
      </c>
      <c r="D21" s="107"/>
      <c r="E21" s="108">
        <v>10</v>
      </c>
      <c r="F21" s="109" t="s">
        <v>189</v>
      </c>
      <c r="G21" s="110"/>
      <c r="H21" s="111" t="s">
        <v>211</v>
      </c>
      <c r="I21" s="107"/>
      <c r="J21" s="109">
        <f>ROUNDUP(E21*0.75,2)</f>
        <v>7.5</v>
      </c>
      <c r="K21" s="109" t="s">
        <v>189</v>
      </c>
      <c r="L21" s="109"/>
      <c r="M21" s="109">
        <f>ROUNDUP((R5*E21)+(R6*J21)+(R7*(E21*2)),2)</f>
        <v>0</v>
      </c>
      <c r="N21" s="112">
        <f>M21</f>
        <v>0</v>
      </c>
      <c r="O21" s="105" t="s">
        <v>202</v>
      </c>
      <c r="P21" s="113" t="s">
        <v>227</v>
      </c>
      <c r="Q21" s="107"/>
      <c r="R21" s="114">
        <v>0.1</v>
      </c>
      <c r="S21" s="108">
        <f>ROUNDUP(R21*0.75,2)</f>
        <v>0.08</v>
      </c>
      <c r="T21" s="115">
        <f>ROUNDUP((R5*R21)+(R6*S21)+(R7*(R21*2)),2)</f>
        <v>0</v>
      </c>
    </row>
    <row r="22" spans="1:20" ht="18.75" customHeight="1" x14ac:dyDescent="0.4">
      <c r="A22" s="221"/>
      <c r="B22" s="94"/>
      <c r="C22" s="95"/>
      <c r="D22" s="96"/>
      <c r="E22" s="97"/>
      <c r="F22" s="98"/>
      <c r="G22" s="99"/>
      <c r="H22" s="100"/>
      <c r="I22" s="96"/>
      <c r="J22" s="98"/>
      <c r="K22" s="98"/>
      <c r="L22" s="98"/>
      <c r="M22" s="98"/>
      <c r="N22" s="101"/>
      <c r="O22" s="94"/>
      <c r="P22" s="102"/>
      <c r="Q22" s="96"/>
      <c r="R22" s="103"/>
      <c r="S22" s="97"/>
      <c r="T22" s="104"/>
    </row>
    <row r="23" spans="1:20" ht="18.75" customHeight="1" x14ac:dyDescent="0.4">
      <c r="A23" s="221"/>
      <c r="B23" s="105" t="s">
        <v>34</v>
      </c>
      <c r="C23" s="106" t="s">
        <v>313</v>
      </c>
      <c r="D23" s="107"/>
      <c r="E23" s="108">
        <v>5</v>
      </c>
      <c r="F23" s="109" t="s">
        <v>189</v>
      </c>
      <c r="G23" s="110"/>
      <c r="H23" s="111" t="s">
        <v>313</v>
      </c>
      <c r="I23" s="107"/>
      <c r="J23" s="109">
        <f>ROUNDUP(E23*0.75,2)</f>
        <v>3.75</v>
      </c>
      <c r="K23" s="109" t="s">
        <v>189</v>
      </c>
      <c r="L23" s="109"/>
      <c r="M23" s="109">
        <f>ROUNDUP((R5*E23)+(R6*J23)+(R7*(E23*2)),2)</f>
        <v>0</v>
      </c>
      <c r="N23" s="112">
        <f>ROUND(M23+(M23*10/100),2)</f>
        <v>0</v>
      </c>
      <c r="O23" s="105" t="s">
        <v>202</v>
      </c>
      <c r="P23" s="113" t="s">
        <v>233</v>
      </c>
      <c r="Q23" s="107"/>
      <c r="R23" s="114">
        <v>100</v>
      </c>
      <c r="S23" s="108">
        <f>ROUNDUP(R23*0.75,2)</f>
        <v>75</v>
      </c>
      <c r="T23" s="115">
        <f>ROUNDUP((R5*R23)+(R6*S23)+(R7*(R23*2)),2)</f>
        <v>0</v>
      </c>
    </row>
    <row r="24" spans="1:20" ht="18.75" customHeight="1" x14ac:dyDescent="0.4">
      <c r="A24" s="221"/>
      <c r="B24" s="105"/>
      <c r="C24" s="106" t="s">
        <v>314</v>
      </c>
      <c r="D24" s="107"/>
      <c r="E24" s="108">
        <v>2</v>
      </c>
      <c r="F24" s="109" t="s">
        <v>189</v>
      </c>
      <c r="G24" s="110"/>
      <c r="H24" s="111" t="s">
        <v>314</v>
      </c>
      <c r="I24" s="107"/>
      <c r="J24" s="109">
        <f>ROUNDUP(E24*0.75,2)</f>
        <v>1.5</v>
      </c>
      <c r="K24" s="109" t="s">
        <v>189</v>
      </c>
      <c r="L24" s="109"/>
      <c r="M24" s="109">
        <f>ROUNDUP((R5*E24)+(R6*J24)+(R7*(E24*2)),2)</f>
        <v>0</v>
      </c>
      <c r="N24" s="112">
        <f>ROUND(M24+(M24*7/100),2)</f>
        <v>0</v>
      </c>
      <c r="O24" s="105"/>
      <c r="P24" s="113" t="s">
        <v>237</v>
      </c>
      <c r="Q24" s="107"/>
      <c r="R24" s="114">
        <v>3</v>
      </c>
      <c r="S24" s="108">
        <f>ROUNDUP(R24*0.75,2)</f>
        <v>2.25</v>
      </c>
      <c r="T24" s="115">
        <f>ROUNDUP((R5*R24)+(R6*S24)+(R7*(R24*2)),2)</f>
        <v>0</v>
      </c>
    </row>
    <row r="25" spans="1:20" ht="18.75" customHeight="1" thickBot="1" x14ac:dyDescent="0.45">
      <c r="A25" s="222"/>
      <c r="B25" s="116"/>
      <c r="C25" s="117"/>
      <c r="D25" s="118"/>
      <c r="E25" s="119"/>
      <c r="F25" s="120"/>
      <c r="G25" s="121"/>
      <c r="H25" s="122"/>
      <c r="I25" s="118"/>
      <c r="J25" s="120"/>
      <c r="K25" s="120"/>
      <c r="L25" s="120"/>
      <c r="M25" s="120"/>
      <c r="N25" s="123"/>
      <c r="O25" s="116"/>
      <c r="P25" s="124"/>
      <c r="Q25" s="118"/>
      <c r="R25" s="125"/>
      <c r="S25" s="119"/>
      <c r="T25" s="126"/>
    </row>
  </sheetData>
  <mergeCells count="5">
    <mergeCell ref="H1:O1"/>
    <mergeCell ref="A2:T2"/>
    <mergeCell ref="Q3:T3"/>
    <mergeCell ref="A8:F8"/>
    <mergeCell ref="A10:A25"/>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F90D3-31A7-4EF8-ADAD-695E802E6F36}">
  <sheetPr>
    <pageSetUpPr fitToPage="1"/>
  </sheetPr>
  <dimension ref="A1:AB35"/>
  <sheetViews>
    <sheetView showZeros="0" zoomScale="60" zoomScaleNormal="60" zoomScaleSheetLayoutView="80" workbookViewId="0"/>
  </sheetViews>
  <sheetFormatPr defaultRowHeight="18.75" customHeight="1" x14ac:dyDescent="0.4"/>
  <cols>
    <col min="1" max="1" width="4.125" style="127" customWidth="1"/>
    <col min="2" max="2" width="22.5" style="128" customWidth="1"/>
    <col min="3" max="3" width="26.625" style="128" customWidth="1"/>
    <col min="4" max="4" width="17.125" style="93" customWidth="1"/>
    <col min="5" max="5" width="8.125" style="129" customWidth="1"/>
    <col min="6" max="6" width="4" style="130" customWidth="1"/>
    <col min="7" max="7" width="10.25" style="130" hidden="1" customWidth="1"/>
    <col min="8" max="8" width="23.25" style="66" customWidth="1"/>
    <col min="9" max="9" width="17.125" style="93" customWidth="1"/>
    <col min="10" max="10" width="8.125" style="130" customWidth="1"/>
    <col min="11" max="11" width="4" style="130" customWidth="1"/>
    <col min="12" max="12" width="10.25" style="130" hidden="1" customWidth="1"/>
    <col min="13" max="13" width="8.25" style="130" customWidth="1"/>
    <col min="14" max="14" width="8.625" style="131" hidden="1" customWidth="1"/>
    <col min="15" max="15" width="97.75" style="128" customWidth="1"/>
    <col min="16" max="16" width="14.125" style="66" customWidth="1"/>
    <col min="17" max="17" width="16" style="93" customWidth="1"/>
    <col min="18" max="18" width="10.125" style="131" customWidth="1"/>
    <col min="19" max="19" width="10.125" style="129" customWidth="1"/>
    <col min="20" max="20" width="10.125" style="93" customWidth="1"/>
    <col min="21" max="21" width="5.125" style="93" customWidth="1"/>
    <col min="29" max="256" width="9" style="54"/>
    <col min="257" max="257" width="4.125" style="54" customWidth="1"/>
    <col min="258" max="258" width="22.5" style="54" customWidth="1"/>
    <col min="259" max="259" width="26.625" style="54" customWidth="1"/>
    <col min="260" max="260" width="17.125" style="54" customWidth="1"/>
    <col min="261" max="261" width="8.125" style="54" customWidth="1"/>
    <col min="262" max="262" width="4" style="54" customWidth="1"/>
    <col min="263" max="263" width="0" style="54" hidden="1" customWidth="1"/>
    <col min="264" max="264" width="23.25" style="54" customWidth="1"/>
    <col min="265" max="265" width="17.125" style="54" customWidth="1"/>
    <col min="266" max="266" width="8.125" style="54" customWidth="1"/>
    <col min="267" max="267" width="4" style="54" customWidth="1"/>
    <col min="268" max="268" width="0" style="54" hidden="1" customWidth="1"/>
    <col min="269" max="269" width="8.25" style="54" customWidth="1"/>
    <col min="270" max="270" width="0" style="54" hidden="1" customWidth="1"/>
    <col min="271" max="271" width="97.75" style="54" customWidth="1"/>
    <col min="272" max="272" width="14.125" style="54" customWidth="1"/>
    <col min="273" max="273" width="16" style="54" customWidth="1"/>
    <col min="274" max="276" width="10.125" style="54" customWidth="1"/>
    <col min="277" max="277" width="5.125" style="54" customWidth="1"/>
    <col min="278" max="512" width="9" style="54"/>
    <col min="513" max="513" width="4.125" style="54" customWidth="1"/>
    <col min="514" max="514" width="22.5" style="54" customWidth="1"/>
    <col min="515" max="515" width="26.625" style="54" customWidth="1"/>
    <col min="516" max="516" width="17.125" style="54" customWidth="1"/>
    <col min="517" max="517" width="8.125" style="54" customWidth="1"/>
    <col min="518" max="518" width="4" style="54" customWidth="1"/>
    <col min="519" max="519" width="0" style="54" hidden="1" customWidth="1"/>
    <col min="520" max="520" width="23.25" style="54" customWidth="1"/>
    <col min="521" max="521" width="17.125" style="54" customWidth="1"/>
    <col min="522" max="522" width="8.125" style="54" customWidth="1"/>
    <col min="523" max="523" width="4" style="54" customWidth="1"/>
    <col min="524" max="524" width="0" style="54" hidden="1" customWidth="1"/>
    <col min="525" max="525" width="8.25" style="54" customWidth="1"/>
    <col min="526" max="526" width="0" style="54" hidden="1" customWidth="1"/>
    <col min="527" max="527" width="97.75" style="54" customWidth="1"/>
    <col min="528" max="528" width="14.125" style="54" customWidth="1"/>
    <col min="529" max="529" width="16" style="54" customWidth="1"/>
    <col min="530" max="532" width="10.125" style="54" customWidth="1"/>
    <col min="533" max="533" width="5.125" style="54" customWidth="1"/>
    <col min="534" max="768" width="9" style="54"/>
    <col min="769" max="769" width="4.125" style="54" customWidth="1"/>
    <col min="770" max="770" width="22.5" style="54" customWidth="1"/>
    <col min="771" max="771" width="26.625" style="54" customWidth="1"/>
    <col min="772" max="772" width="17.125" style="54" customWidth="1"/>
    <col min="773" max="773" width="8.125" style="54" customWidth="1"/>
    <col min="774" max="774" width="4" style="54" customWidth="1"/>
    <col min="775" max="775" width="0" style="54" hidden="1" customWidth="1"/>
    <col min="776" max="776" width="23.25" style="54" customWidth="1"/>
    <col min="777" max="777" width="17.125" style="54" customWidth="1"/>
    <col min="778" max="778" width="8.125" style="54" customWidth="1"/>
    <col min="779" max="779" width="4" style="54" customWidth="1"/>
    <col min="780" max="780" width="0" style="54" hidden="1" customWidth="1"/>
    <col min="781" max="781" width="8.25" style="54" customWidth="1"/>
    <col min="782" max="782" width="0" style="54" hidden="1" customWidth="1"/>
    <col min="783" max="783" width="97.75" style="54" customWidth="1"/>
    <col min="784" max="784" width="14.125" style="54" customWidth="1"/>
    <col min="785" max="785" width="16" style="54" customWidth="1"/>
    <col min="786" max="788" width="10.125" style="54" customWidth="1"/>
    <col min="789" max="789" width="5.125" style="54" customWidth="1"/>
    <col min="790" max="1024" width="9" style="54"/>
    <col min="1025" max="1025" width="4.125" style="54" customWidth="1"/>
    <col min="1026" max="1026" width="22.5" style="54" customWidth="1"/>
    <col min="1027" max="1027" width="26.625" style="54" customWidth="1"/>
    <col min="1028" max="1028" width="17.125" style="54" customWidth="1"/>
    <col min="1029" max="1029" width="8.125" style="54" customWidth="1"/>
    <col min="1030" max="1030" width="4" style="54" customWidth="1"/>
    <col min="1031" max="1031" width="0" style="54" hidden="1" customWidth="1"/>
    <col min="1032" max="1032" width="23.25" style="54" customWidth="1"/>
    <col min="1033" max="1033" width="17.125" style="54" customWidth="1"/>
    <col min="1034" max="1034" width="8.125" style="54" customWidth="1"/>
    <col min="1035" max="1035" width="4" style="54" customWidth="1"/>
    <col min="1036" max="1036" width="0" style="54" hidden="1" customWidth="1"/>
    <col min="1037" max="1037" width="8.25" style="54" customWidth="1"/>
    <col min="1038" max="1038" width="0" style="54" hidden="1" customWidth="1"/>
    <col min="1039" max="1039" width="97.75" style="54" customWidth="1"/>
    <col min="1040" max="1040" width="14.125" style="54" customWidth="1"/>
    <col min="1041" max="1041" width="16" style="54" customWidth="1"/>
    <col min="1042" max="1044" width="10.125" style="54" customWidth="1"/>
    <col min="1045" max="1045" width="5.125" style="54" customWidth="1"/>
    <col min="1046" max="1280" width="9" style="54"/>
    <col min="1281" max="1281" width="4.125" style="54" customWidth="1"/>
    <col min="1282" max="1282" width="22.5" style="54" customWidth="1"/>
    <col min="1283" max="1283" width="26.625" style="54" customWidth="1"/>
    <col min="1284" max="1284" width="17.125" style="54" customWidth="1"/>
    <col min="1285" max="1285" width="8.125" style="54" customWidth="1"/>
    <col min="1286" max="1286" width="4" style="54" customWidth="1"/>
    <col min="1287" max="1287" width="0" style="54" hidden="1" customWidth="1"/>
    <col min="1288" max="1288" width="23.25" style="54" customWidth="1"/>
    <col min="1289" max="1289" width="17.125" style="54" customWidth="1"/>
    <col min="1290" max="1290" width="8.125" style="54" customWidth="1"/>
    <col min="1291" max="1291" width="4" style="54" customWidth="1"/>
    <col min="1292" max="1292" width="0" style="54" hidden="1" customWidth="1"/>
    <col min="1293" max="1293" width="8.25" style="54" customWidth="1"/>
    <col min="1294" max="1294" width="0" style="54" hidden="1" customWidth="1"/>
    <col min="1295" max="1295" width="97.75" style="54" customWidth="1"/>
    <col min="1296" max="1296" width="14.125" style="54" customWidth="1"/>
    <col min="1297" max="1297" width="16" style="54" customWidth="1"/>
    <col min="1298" max="1300" width="10.125" style="54" customWidth="1"/>
    <col min="1301" max="1301" width="5.125" style="54" customWidth="1"/>
    <col min="1302" max="1536" width="9" style="54"/>
    <col min="1537" max="1537" width="4.125" style="54" customWidth="1"/>
    <col min="1538" max="1538" width="22.5" style="54" customWidth="1"/>
    <col min="1539" max="1539" width="26.625" style="54" customWidth="1"/>
    <col min="1540" max="1540" width="17.125" style="54" customWidth="1"/>
    <col min="1541" max="1541" width="8.125" style="54" customWidth="1"/>
    <col min="1542" max="1542" width="4" style="54" customWidth="1"/>
    <col min="1543" max="1543" width="0" style="54" hidden="1" customWidth="1"/>
    <col min="1544" max="1544" width="23.25" style="54" customWidth="1"/>
    <col min="1545" max="1545" width="17.125" style="54" customWidth="1"/>
    <col min="1546" max="1546" width="8.125" style="54" customWidth="1"/>
    <col min="1547" max="1547" width="4" style="54" customWidth="1"/>
    <col min="1548" max="1548" width="0" style="54" hidden="1" customWidth="1"/>
    <col min="1549" max="1549" width="8.25" style="54" customWidth="1"/>
    <col min="1550" max="1550" width="0" style="54" hidden="1" customWidth="1"/>
    <col min="1551" max="1551" width="97.75" style="54" customWidth="1"/>
    <col min="1552" max="1552" width="14.125" style="54" customWidth="1"/>
    <col min="1553" max="1553" width="16" style="54" customWidth="1"/>
    <col min="1554" max="1556" width="10.125" style="54" customWidth="1"/>
    <col min="1557" max="1557" width="5.125" style="54" customWidth="1"/>
    <col min="1558" max="1792" width="9" style="54"/>
    <col min="1793" max="1793" width="4.125" style="54" customWidth="1"/>
    <col min="1794" max="1794" width="22.5" style="54" customWidth="1"/>
    <col min="1795" max="1795" width="26.625" style="54" customWidth="1"/>
    <col min="1796" max="1796" width="17.125" style="54" customWidth="1"/>
    <col min="1797" max="1797" width="8.125" style="54" customWidth="1"/>
    <col min="1798" max="1798" width="4" style="54" customWidth="1"/>
    <col min="1799" max="1799" width="0" style="54" hidden="1" customWidth="1"/>
    <col min="1800" max="1800" width="23.25" style="54" customWidth="1"/>
    <col min="1801" max="1801" width="17.125" style="54" customWidth="1"/>
    <col min="1802" max="1802" width="8.125" style="54" customWidth="1"/>
    <col min="1803" max="1803" width="4" style="54" customWidth="1"/>
    <col min="1804" max="1804" width="0" style="54" hidden="1" customWidth="1"/>
    <col min="1805" max="1805" width="8.25" style="54" customWidth="1"/>
    <col min="1806" max="1806" width="0" style="54" hidden="1" customWidth="1"/>
    <col min="1807" max="1807" width="97.75" style="54" customWidth="1"/>
    <col min="1808" max="1808" width="14.125" style="54" customWidth="1"/>
    <col min="1809" max="1809" width="16" style="54" customWidth="1"/>
    <col min="1810" max="1812" width="10.125" style="54" customWidth="1"/>
    <col min="1813" max="1813" width="5.125" style="54" customWidth="1"/>
    <col min="1814" max="2048" width="9" style="54"/>
    <col min="2049" max="2049" width="4.125" style="54" customWidth="1"/>
    <col min="2050" max="2050" width="22.5" style="54" customWidth="1"/>
    <col min="2051" max="2051" width="26.625" style="54" customWidth="1"/>
    <col min="2052" max="2052" width="17.125" style="54" customWidth="1"/>
    <col min="2053" max="2053" width="8.125" style="54" customWidth="1"/>
    <col min="2054" max="2054" width="4" style="54" customWidth="1"/>
    <col min="2055" max="2055" width="0" style="54" hidden="1" customWidth="1"/>
    <col min="2056" max="2056" width="23.25" style="54" customWidth="1"/>
    <col min="2057" max="2057" width="17.125" style="54" customWidth="1"/>
    <col min="2058" max="2058" width="8.125" style="54" customWidth="1"/>
    <col min="2059" max="2059" width="4" style="54" customWidth="1"/>
    <col min="2060" max="2060" width="0" style="54" hidden="1" customWidth="1"/>
    <col min="2061" max="2061" width="8.25" style="54" customWidth="1"/>
    <col min="2062" max="2062" width="0" style="54" hidden="1" customWidth="1"/>
    <col min="2063" max="2063" width="97.75" style="54" customWidth="1"/>
    <col min="2064" max="2064" width="14.125" style="54" customWidth="1"/>
    <col min="2065" max="2065" width="16" style="54" customWidth="1"/>
    <col min="2066" max="2068" width="10.125" style="54" customWidth="1"/>
    <col min="2069" max="2069" width="5.125" style="54" customWidth="1"/>
    <col min="2070" max="2304" width="9" style="54"/>
    <col min="2305" max="2305" width="4.125" style="54" customWidth="1"/>
    <col min="2306" max="2306" width="22.5" style="54" customWidth="1"/>
    <col min="2307" max="2307" width="26.625" style="54" customWidth="1"/>
    <col min="2308" max="2308" width="17.125" style="54" customWidth="1"/>
    <col min="2309" max="2309" width="8.125" style="54" customWidth="1"/>
    <col min="2310" max="2310" width="4" style="54" customWidth="1"/>
    <col min="2311" max="2311" width="0" style="54" hidden="1" customWidth="1"/>
    <col min="2312" max="2312" width="23.25" style="54" customWidth="1"/>
    <col min="2313" max="2313" width="17.125" style="54" customWidth="1"/>
    <col min="2314" max="2314" width="8.125" style="54" customWidth="1"/>
    <col min="2315" max="2315" width="4" style="54" customWidth="1"/>
    <col min="2316" max="2316" width="0" style="54" hidden="1" customWidth="1"/>
    <col min="2317" max="2317" width="8.25" style="54" customWidth="1"/>
    <col min="2318" max="2318" width="0" style="54" hidden="1" customWidth="1"/>
    <col min="2319" max="2319" width="97.75" style="54" customWidth="1"/>
    <col min="2320" max="2320" width="14.125" style="54" customWidth="1"/>
    <col min="2321" max="2321" width="16" style="54" customWidth="1"/>
    <col min="2322" max="2324" width="10.125" style="54" customWidth="1"/>
    <col min="2325" max="2325" width="5.125" style="54" customWidth="1"/>
    <col min="2326" max="2560" width="9" style="54"/>
    <col min="2561" max="2561" width="4.125" style="54" customWidth="1"/>
    <col min="2562" max="2562" width="22.5" style="54" customWidth="1"/>
    <col min="2563" max="2563" width="26.625" style="54" customWidth="1"/>
    <col min="2564" max="2564" width="17.125" style="54" customWidth="1"/>
    <col min="2565" max="2565" width="8.125" style="54" customWidth="1"/>
    <col min="2566" max="2566" width="4" style="54" customWidth="1"/>
    <col min="2567" max="2567" width="0" style="54" hidden="1" customWidth="1"/>
    <col min="2568" max="2568" width="23.25" style="54" customWidth="1"/>
    <col min="2569" max="2569" width="17.125" style="54" customWidth="1"/>
    <col min="2570" max="2570" width="8.125" style="54" customWidth="1"/>
    <col min="2571" max="2571" width="4" style="54" customWidth="1"/>
    <col min="2572" max="2572" width="0" style="54" hidden="1" customWidth="1"/>
    <col min="2573" max="2573" width="8.25" style="54" customWidth="1"/>
    <col min="2574" max="2574" width="0" style="54" hidden="1" customWidth="1"/>
    <col min="2575" max="2575" width="97.75" style="54" customWidth="1"/>
    <col min="2576" max="2576" width="14.125" style="54" customWidth="1"/>
    <col min="2577" max="2577" width="16" style="54" customWidth="1"/>
    <col min="2578" max="2580" width="10.125" style="54" customWidth="1"/>
    <col min="2581" max="2581" width="5.125" style="54" customWidth="1"/>
    <col min="2582" max="2816" width="9" style="54"/>
    <col min="2817" max="2817" width="4.125" style="54" customWidth="1"/>
    <col min="2818" max="2818" width="22.5" style="54" customWidth="1"/>
    <col min="2819" max="2819" width="26.625" style="54" customWidth="1"/>
    <col min="2820" max="2820" width="17.125" style="54" customWidth="1"/>
    <col min="2821" max="2821" width="8.125" style="54" customWidth="1"/>
    <col min="2822" max="2822" width="4" style="54" customWidth="1"/>
    <col min="2823" max="2823" width="0" style="54" hidden="1" customWidth="1"/>
    <col min="2824" max="2824" width="23.25" style="54" customWidth="1"/>
    <col min="2825" max="2825" width="17.125" style="54" customWidth="1"/>
    <col min="2826" max="2826" width="8.125" style="54" customWidth="1"/>
    <col min="2827" max="2827" width="4" style="54" customWidth="1"/>
    <col min="2828" max="2828" width="0" style="54" hidden="1" customWidth="1"/>
    <col min="2829" max="2829" width="8.25" style="54" customWidth="1"/>
    <col min="2830" max="2830" width="0" style="54" hidden="1" customWidth="1"/>
    <col min="2831" max="2831" width="97.75" style="54" customWidth="1"/>
    <col min="2832" max="2832" width="14.125" style="54" customWidth="1"/>
    <col min="2833" max="2833" width="16" style="54" customWidth="1"/>
    <col min="2834" max="2836" width="10.125" style="54" customWidth="1"/>
    <col min="2837" max="2837" width="5.125" style="54" customWidth="1"/>
    <col min="2838" max="3072" width="9" style="54"/>
    <col min="3073" max="3073" width="4.125" style="54" customWidth="1"/>
    <col min="3074" max="3074" width="22.5" style="54" customWidth="1"/>
    <col min="3075" max="3075" width="26.625" style="54" customWidth="1"/>
    <col min="3076" max="3076" width="17.125" style="54" customWidth="1"/>
    <col min="3077" max="3077" width="8.125" style="54" customWidth="1"/>
    <col min="3078" max="3078" width="4" style="54" customWidth="1"/>
    <col min="3079" max="3079" width="0" style="54" hidden="1" customWidth="1"/>
    <col min="3080" max="3080" width="23.25" style="54" customWidth="1"/>
    <col min="3081" max="3081" width="17.125" style="54" customWidth="1"/>
    <col min="3082" max="3082" width="8.125" style="54" customWidth="1"/>
    <col min="3083" max="3083" width="4" style="54" customWidth="1"/>
    <col min="3084" max="3084" width="0" style="54" hidden="1" customWidth="1"/>
    <col min="3085" max="3085" width="8.25" style="54" customWidth="1"/>
    <col min="3086" max="3086" width="0" style="54" hidden="1" customWidth="1"/>
    <col min="3087" max="3087" width="97.75" style="54" customWidth="1"/>
    <col min="3088" max="3088" width="14.125" style="54" customWidth="1"/>
    <col min="3089" max="3089" width="16" style="54" customWidth="1"/>
    <col min="3090" max="3092" width="10.125" style="54" customWidth="1"/>
    <col min="3093" max="3093" width="5.125" style="54" customWidth="1"/>
    <col min="3094" max="3328" width="9" style="54"/>
    <col min="3329" max="3329" width="4.125" style="54" customWidth="1"/>
    <col min="3330" max="3330" width="22.5" style="54" customWidth="1"/>
    <col min="3331" max="3331" width="26.625" style="54" customWidth="1"/>
    <col min="3332" max="3332" width="17.125" style="54" customWidth="1"/>
    <col min="3333" max="3333" width="8.125" style="54" customWidth="1"/>
    <col min="3334" max="3334" width="4" style="54" customWidth="1"/>
    <col min="3335" max="3335" width="0" style="54" hidden="1" customWidth="1"/>
    <col min="3336" max="3336" width="23.25" style="54" customWidth="1"/>
    <col min="3337" max="3337" width="17.125" style="54" customWidth="1"/>
    <col min="3338" max="3338" width="8.125" style="54" customWidth="1"/>
    <col min="3339" max="3339" width="4" style="54" customWidth="1"/>
    <col min="3340" max="3340" width="0" style="54" hidden="1" customWidth="1"/>
    <col min="3341" max="3341" width="8.25" style="54" customWidth="1"/>
    <col min="3342" max="3342" width="0" style="54" hidden="1" customWidth="1"/>
    <col min="3343" max="3343" width="97.75" style="54" customWidth="1"/>
    <col min="3344" max="3344" width="14.125" style="54" customWidth="1"/>
    <col min="3345" max="3345" width="16" style="54" customWidth="1"/>
    <col min="3346" max="3348" width="10.125" style="54" customWidth="1"/>
    <col min="3349" max="3349" width="5.125" style="54" customWidth="1"/>
    <col min="3350" max="3584" width="9" style="54"/>
    <col min="3585" max="3585" width="4.125" style="54" customWidth="1"/>
    <col min="3586" max="3586" width="22.5" style="54" customWidth="1"/>
    <col min="3587" max="3587" width="26.625" style="54" customWidth="1"/>
    <col min="3588" max="3588" width="17.125" style="54" customWidth="1"/>
    <col min="3589" max="3589" width="8.125" style="54" customWidth="1"/>
    <col min="3590" max="3590" width="4" style="54" customWidth="1"/>
    <col min="3591" max="3591" width="0" style="54" hidden="1" customWidth="1"/>
    <col min="3592" max="3592" width="23.25" style="54" customWidth="1"/>
    <col min="3593" max="3593" width="17.125" style="54" customWidth="1"/>
    <col min="3594" max="3594" width="8.125" style="54" customWidth="1"/>
    <col min="3595" max="3595" width="4" style="54" customWidth="1"/>
    <col min="3596" max="3596" width="0" style="54" hidden="1" customWidth="1"/>
    <col min="3597" max="3597" width="8.25" style="54" customWidth="1"/>
    <col min="3598" max="3598" width="0" style="54" hidden="1" customWidth="1"/>
    <col min="3599" max="3599" width="97.75" style="54" customWidth="1"/>
    <col min="3600" max="3600" width="14.125" style="54" customWidth="1"/>
    <col min="3601" max="3601" width="16" style="54" customWidth="1"/>
    <col min="3602" max="3604" width="10.125" style="54" customWidth="1"/>
    <col min="3605" max="3605" width="5.125" style="54" customWidth="1"/>
    <col min="3606" max="3840" width="9" style="54"/>
    <col min="3841" max="3841" width="4.125" style="54" customWidth="1"/>
    <col min="3842" max="3842" width="22.5" style="54" customWidth="1"/>
    <col min="3843" max="3843" width="26.625" style="54" customWidth="1"/>
    <col min="3844" max="3844" width="17.125" style="54" customWidth="1"/>
    <col min="3845" max="3845" width="8.125" style="54" customWidth="1"/>
    <col min="3846" max="3846" width="4" style="54" customWidth="1"/>
    <col min="3847" max="3847" width="0" style="54" hidden="1" customWidth="1"/>
    <col min="3848" max="3848" width="23.25" style="54" customWidth="1"/>
    <col min="3849" max="3849" width="17.125" style="54" customWidth="1"/>
    <col min="3850" max="3850" width="8.125" style="54" customWidth="1"/>
    <col min="3851" max="3851" width="4" style="54" customWidth="1"/>
    <col min="3852" max="3852" width="0" style="54" hidden="1" customWidth="1"/>
    <col min="3853" max="3853" width="8.25" style="54" customWidth="1"/>
    <col min="3854" max="3854" width="0" style="54" hidden="1" customWidth="1"/>
    <col min="3855" max="3855" width="97.75" style="54" customWidth="1"/>
    <col min="3856" max="3856" width="14.125" style="54" customWidth="1"/>
    <col min="3857" max="3857" width="16" style="54" customWidth="1"/>
    <col min="3858" max="3860" width="10.125" style="54" customWidth="1"/>
    <col min="3861" max="3861" width="5.125" style="54" customWidth="1"/>
    <col min="3862" max="4096" width="9" style="54"/>
    <col min="4097" max="4097" width="4.125" style="54" customWidth="1"/>
    <col min="4098" max="4098" width="22.5" style="54" customWidth="1"/>
    <col min="4099" max="4099" width="26.625" style="54" customWidth="1"/>
    <col min="4100" max="4100" width="17.125" style="54" customWidth="1"/>
    <col min="4101" max="4101" width="8.125" style="54" customWidth="1"/>
    <col min="4102" max="4102" width="4" style="54" customWidth="1"/>
    <col min="4103" max="4103" width="0" style="54" hidden="1" customWidth="1"/>
    <col min="4104" max="4104" width="23.25" style="54" customWidth="1"/>
    <col min="4105" max="4105" width="17.125" style="54" customWidth="1"/>
    <col min="4106" max="4106" width="8.125" style="54" customWidth="1"/>
    <col min="4107" max="4107" width="4" style="54" customWidth="1"/>
    <col min="4108" max="4108" width="0" style="54" hidden="1" customWidth="1"/>
    <col min="4109" max="4109" width="8.25" style="54" customWidth="1"/>
    <col min="4110" max="4110" width="0" style="54" hidden="1" customWidth="1"/>
    <col min="4111" max="4111" width="97.75" style="54" customWidth="1"/>
    <col min="4112" max="4112" width="14.125" style="54" customWidth="1"/>
    <col min="4113" max="4113" width="16" style="54" customWidth="1"/>
    <col min="4114" max="4116" width="10.125" style="54" customWidth="1"/>
    <col min="4117" max="4117" width="5.125" style="54" customWidth="1"/>
    <col min="4118" max="4352" width="9" style="54"/>
    <col min="4353" max="4353" width="4.125" style="54" customWidth="1"/>
    <col min="4354" max="4354" width="22.5" style="54" customWidth="1"/>
    <col min="4355" max="4355" width="26.625" style="54" customWidth="1"/>
    <col min="4356" max="4356" width="17.125" style="54" customWidth="1"/>
    <col min="4357" max="4357" width="8.125" style="54" customWidth="1"/>
    <col min="4358" max="4358" width="4" style="54" customWidth="1"/>
    <col min="4359" max="4359" width="0" style="54" hidden="1" customWidth="1"/>
    <col min="4360" max="4360" width="23.25" style="54" customWidth="1"/>
    <col min="4361" max="4361" width="17.125" style="54" customWidth="1"/>
    <col min="4362" max="4362" width="8.125" style="54" customWidth="1"/>
    <col min="4363" max="4363" width="4" style="54" customWidth="1"/>
    <col min="4364" max="4364" width="0" style="54" hidden="1" customWidth="1"/>
    <col min="4365" max="4365" width="8.25" style="54" customWidth="1"/>
    <col min="4366" max="4366" width="0" style="54" hidden="1" customWidth="1"/>
    <col min="4367" max="4367" width="97.75" style="54" customWidth="1"/>
    <col min="4368" max="4368" width="14.125" style="54" customWidth="1"/>
    <col min="4369" max="4369" width="16" style="54" customWidth="1"/>
    <col min="4370" max="4372" width="10.125" style="54" customWidth="1"/>
    <col min="4373" max="4373" width="5.125" style="54" customWidth="1"/>
    <col min="4374" max="4608" width="9" style="54"/>
    <col min="4609" max="4609" width="4.125" style="54" customWidth="1"/>
    <col min="4610" max="4610" width="22.5" style="54" customWidth="1"/>
    <col min="4611" max="4611" width="26.625" style="54" customWidth="1"/>
    <col min="4612" max="4612" width="17.125" style="54" customWidth="1"/>
    <col min="4613" max="4613" width="8.125" style="54" customWidth="1"/>
    <col min="4614" max="4614" width="4" style="54" customWidth="1"/>
    <col min="4615" max="4615" width="0" style="54" hidden="1" customWidth="1"/>
    <col min="4616" max="4616" width="23.25" style="54" customWidth="1"/>
    <col min="4617" max="4617" width="17.125" style="54" customWidth="1"/>
    <col min="4618" max="4618" width="8.125" style="54" customWidth="1"/>
    <col min="4619" max="4619" width="4" style="54" customWidth="1"/>
    <col min="4620" max="4620" width="0" style="54" hidden="1" customWidth="1"/>
    <col min="4621" max="4621" width="8.25" style="54" customWidth="1"/>
    <col min="4622" max="4622" width="0" style="54" hidden="1" customWidth="1"/>
    <col min="4623" max="4623" width="97.75" style="54" customWidth="1"/>
    <col min="4624" max="4624" width="14.125" style="54" customWidth="1"/>
    <col min="4625" max="4625" width="16" style="54" customWidth="1"/>
    <col min="4626" max="4628" width="10.125" style="54" customWidth="1"/>
    <col min="4629" max="4629" width="5.125" style="54" customWidth="1"/>
    <col min="4630" max="4864" width="9" style="54"/>
    <col min="4865" max="4865" width="4.125" style="54" customWidth="1"/>
    <col min="4866" max="4866" width="22.5" style="54" customWidth="1"/>
    <col min="4867" max="4867" width="26.625" style="54" customWidth="1"/>
    <col min="4868" max="4868" width="17.125" style="54" customWidth="1"/>
    <col min="4869" max="4869" width="8.125" style="54" customWidth="1"/>
    <col min="4870" max="4870" width="4" style="54" customWidth="1"/>
    <col min="4871" max="4871" width="0" style="54" hidden="1" customWidth="1"/>
    <col min="4872" max="4872" width="23.25" style="54" customWidth="1"/>
    <col min="4873" max="4873" width="17.125" style="54" customWidth="1"/>
    <col min="4874" max="4874" width="8.125" style="54" customWidth="1"/>
    <col min="4875" max="4875" width="4" style="54" customWidth="1"/>
    <col min="4876" max="4876" width="0" style="54" hidden="1" customWidth="1"/>
    <col min="4877" max="4877" width="8.25" style="54" customWidth="1"/>
    <col min="4878" max="4878" width="0" style="54" hidden="1" customWidth="1"/>
    <col min="4879" max="4879" width="97.75" style="54" customWidth="1"/>
    <col min="4880" max="4880" width="14.125" style="54" customWidth="1"/>
    <col min="4881" max="4881" width="16" style="54" customWidth="1"/>
    <col min="4882" max="4884" width="10.125" style="54" customWidth="1"/>
    <col min="4885" max="4885" width="5.125" style="54" customWidth="1"/>
    <col min="4886" max="5120" width="9" style="54"/>
    <col min="5121" max="5121" width="4.125" style="54" customWidth="1"/>
    <col min="5122" max="5122" width="22.5" style="54" customWidth="1"/>
    <col min="5123" max="5123" width="26.625" style="54" customWidth="1"/>
    <col min="5124" max="5124" width="17.125" style="54" customWidth="1"/>
    <col min="5125" max="5125" width="8.125" style="54" customWidth="1"/>
    <col min="5126" max="5126" width="4" style="54" customWidth="1"/>
    <col min="5127" max="5127" width="0" style="54" hidden="1" customWidth="1"/>
    <col min="5128" max="5128" width="23.25" style="54" customWidth="1"/>
    <col min="5129" max="5129" width="17.125" style="54" customWidth="1"/>
    <col min="5130" max="5130" width="8.125" style="54" customWidth="1"/>
    <col min="5131" max="5131" width="4" style="54" customWidth="1"/>
    <col min="5132" max="5132" width="0" style="54" hidden="1" customWidth="1"/>
    <col min="5133" max="5133" width="8.25" style="54" customWidth="1"/>
    <col min="5134" max="5134" width="0" style="54" hidden="1" customWidth="1"/>
    <col min="5135" max="5135" width="97.75" style="54" customWidth="1"/>
    <col min="5136" max="5136" width="14.125" style="54" customWidth="1"/>
    <col min="5137" max="5137" width="16" style="54" customWidth="1"/>
    <col min="5138" max="5140" width="10.125" style="54" customWidth="1"/>
    <col min="5141" max="5141" width="5.125" style="54" customWidth="1"/>
    <col min="5142" max="5376" width="9" style="54"/>
    <col min="5377" max="5377" width="4.125" style="54" customWidth="1"/>
    <col min="5378" max="5378" width="22.5" style="54" customWidth="1"/>
    <col min="5379" max="5379" width="26.625" style="54" customWidth="1"/>
    <col min="5380" max="5380" width="17.125" style="54" customWidth="1"/>
    <col min="5381" max="5381" width="8.125" style="54" customWidth="1"/>
    <col min="5382" max="5382" width="4" style="54" customWidth="1"/>
    <col min="5383" max="5383" width="0" style="54" hidden="1" customWidth="1"/>
    <col min="5384" max="5384" width="23.25" style="54" customWidth="1"/>
    <col min="5385" max="5385" width="17.125" style="54" customWidth="1"/>
    <col min="5386" max="5386" width="8.125" style="54" customWidth="1"/>
    <col min="5387" max="5387" width="4" style="54" customWidth="1"/>
    <col min="5388" max="5388" width="0" style="54" hidden="1" customWidth="1"/>
    <col min="5389" max="5389" width="8.25" style="54" customWidth="1"/>
    <col min="5390" max="5390" width="0" style="54" hidden="1" customWidth="1"/>
    <col min="5391" max="5391" width="97.75" style="54" customWidth="1"/>
    <col min="5392" max="5392" width="14.125" style="54" customWidth="1"/>
    <col min="5393" max="5393" width="16" style="54" customWidth="1"/>
    <col min="5394" max="5396" width="10.125" style="54" customWidth="1"/>
    <col min="5397" max="5397" width="5.125" style="54" customWidth="1"/>
    <col min="5398" max="5632" width="9" style="54"/>
    <col min="5633" max="5633" width="4.125" style="54" customWidth="1"/>
    <col min="5634" max="5634" width="22.5" style="54" customWidth="1"/>
    <col min="5635" max="5635" width="26.625" style="54" customWidth="1"/>
    <col min="5636" max="5636" width="17.125" style="54" customWidth="1"/>
    <col min="5637" max="5637" width="8.125" style="54" customWidth="1"/>
    <col min="5638" max="5638" width="4" style="54" customWidth="1"/>
    <col min="5639" max="5639" width="0" style="54" hidden="1" customWidth="1"/>
    <col min="5640" max="5640" width="23.25" style="54" customWidth="1"/>
    <col min="5641" max="5641" width="17.125" style="54" customWidth="1"/>
    <col min="5642" max="5642" width="8.125" style="54" customWidth="1"/>
    <col min="5643" max="5643" width="4" style="54" customWidth="1"/>
    <col min="5644" max="5644" width="0" style="54" hidden="1" customWidth="1"/>
    <col min="5645" max="5645" width="8.25" style="54" customWidth="1"/>
    <col min="5646" max="5646" width="0" style="54" hidden="1" customWidth="1"/>
    <col min="5647" max="5647" width="97.75" style="54" customWidth="1"/>
    <col min="5648" max="5648" width="14.125" style="54" customWidth="1"/>
    <col min="5649" max="5649" width="16" style="54" customWidth="1"/>
    <col min="5650" max="5652" width="10.125" style="54" customWidth="1"/>
    <col min="5653" max="5653" width="5.125" style="54" customWidth="1"/>
    <col min="5654" max="5888" width="9" style="54"/>
    <col min="5889" max="5889" width="4.125" style="54" customWidth="1"/>
    <col min="5890" max="5890" width="22.5" style="54" customWidth="1"/>
    <col min="5891" max="5891" width="26.625" style="54" customWidth="1"/>
    <col min="5892" max="5892" width="17.125" style="54" customWidth="1"/>
    <col min="5893" max="5893" width="8.125" style="54" customWidth="1"/>
    <col min="5894" max="5894" width="4" style="54" customWidth="1"/>
    <col min="5895" max="5895" width="0" style="54" hidden="1" customWidth="1"/>
    <col min="5896" max="5896" width="23.25" style="54" customWidth="1"/>
    <col min="5897" max="5897" width="17.125" style="54" customWidth="1"/>
    <col min="5898" max="5898" width="8.125" style="54" customWidth="1"/>
    <col min="5899" max="5899" width="4" style="54" customWidth="1"/>
    <col min="5900" max="5900" width="0" style="54" hidden="1" customWidth="1"/>
    <col min="5901" max="5901" width="8.25" style="54" customWidth="1"/>
    <col min="5902" max="5902" width="0" style="54" hidden="1" customWidth="1"/>
    <col min="5903" max="5903" width="97.75" style="54" customWidth="1"/>
    <col min="5904" max="5904" width="14.125" style="54" customWidth="1"/>
    <col min="5905" max="5905" width="16" style="54" customWidth="1"/>
    <col min="5906" max="5908" width="10.125" style="54" customWidth="1"/>
    <col min="5909" max="5909" width="5.125" style="54" customWidth="1"/>
    <col min="5910" max="6144" width="9" style="54"/>
    <col min="6145" max="6145" width="4.125" style="54" customWidth="1"/>
    <col min="6146" max="6146" width="22.5" style="54" customWidth="1"/>
    <col min="6147" max="6147" width="26.625" style="54" customWidth="1"/>
    <col min="6148" max="6148" width="17.125" style="54" customWidth="1"/>
    <col min="6149" max="6149" width="8.125" style="54" customWidth="1"/>
    <col min="6150" max="6150" width="4" style="54" customWidth="1"/>
    <col min="6151" max="6151" width="0" style="54" hidden="1" customWidth="1"/>
    <col min="6152" max="6152" width="23.25" style="54" customWidth="1"/>
    <col min="6153" max="6153" width="17.125" style="54" customWidth="1"/>
    <col min="6154" max="6154" width="8.125" style="54" customWidth="1"/>
    <col min="6155" max="6155" width="4" style="54" customWidth="1"/>
    <col min="6156" max="6156" width="0" style="54" hidden="1" customWidth="1"/>
    <col min="6157" max="6157" width="8.25" style="54" customWidth="1"/>
    <col min="6158" max="6158" width="0" style="54" hidden="1" customWidth="1"/>
    <col min="6159" max="6159" width="97.75" style="54" customWidth="1"/>
    <col min="6160" max="6160" width="14.125" style="54" customWidth="1"/>
    <col min="6161" max="6161" width="16" style="54" customWidth="1"/>
    <col min="6162" max="6164" width="10.125" style="54" customWidth="1"/>
    <col min="6165" max="6165" width="5.125" style="54" customWidth="1"/>
    <col min="6166" max="6400" width="9" style="54"/>
    <col min="6401" max="6401" width="4.125" style="54" customWidth="1"/>
    <col min="6402" max="6402" width="22.5" style="54" customWidth="1"/>
    <col min="6403" max="6403" width="26.625" style="54" customWidth="1"/>
    <col min="6404" max="6404" width="17.125" style="54" customWidth="1"/>
    <col min="6405" max="6405" width="8.125" style="54" customWidth="1"/>
    <col min="6406" max="6406" width="4" style="54" customWidth="1"/>
    <col min="6407" max="6407" width="0" style="54" hidden="1" customWidth="1"/>
    <col min="6408" max="6408" width="23.25" style="54" customWidth="1"/>
    <col min="6409" max="6409" width="17.125" style="54" customWidth="1"/>
    <col min="6410" max="6410" width="8.125" style="54" customWidth="1"/>
    <col min="6411" max="6411" width="4" style="54" customWidth="1"/>
    <col min="6412" max="6412" width="0" style="54" hidden="1" customWidth="1"/>
    <col min="6413" max="6413" width="8.25" style="54" customWidth="1"/>
    <col min="6414" max="6414" width="0" style="54" hidden="1" customWidth="1"/>
    <col min="6415" max="6415" width="97.75" style="54" customWidth="1"/>
    <col min="6416" max="6416" width="14.125" style="54" customWidth="1"/>
    <col min="6417" max="6417" width="16" style="54" customWidth="1"/>
    <col min="6418" max="6420" width="10.125" style="54" customWidth="1"/>
    <col min="6421" max="6421" width="5.125" style="54" customWidth="1"/>
    <col min="6422" max="6656" width="9" style="54"/>
    <col min="6657" max="6657" width="4.125" style="54" customWidth="1"/>
    <col min="6658" max="6658" width="22.5" style="54" customWidth="1"/>
    <col min="6659" max="6659" width="26.625" style="54" customWidth="1"/>
    <col min="6660" max="6660" width="17.125" style="54" customWidth="1"/>
    <col min="6661" max="6661" width="8.125" style="54" customWidth="1"/>
    <col min="6662" max="6662" width="4" style="54" customWidth="1"/>
    <col min="6663" max="6663" width="0" style="54" hidden="1" customWidth="1"/>
    <col min="6664" max="6664" width="23.25" style="54" customWidth="1"/>
    <col min="6665" max="6665" width="17.125" style="54" customWidth="1"/>
    <col min="6666" max="6666" width="8.125" style="54" customWidth="1"/>
    <col min="6667" max="6667" width="4" style="54" customWidth="1"/>
    <col min="6668" max="6668" width="0" style="54" hidden="1" customWidth="1"/>
    <col min="6669" max="6669" width="8.25" style="54" customWidth="1"/>
    <col min="6670" max="6670" width="0" style="54" hidden="1" customWidth="1"/>
    <col min="6671" max="6671" width="97.75" style="54" customWidth="1"/>
    <col min="6672" max="6672" width="14.125" style="54" customWidth="1"/>
    <col min="6673" max="6673" width="16" style="54" customWidth="1"/>
    <col min="6674" max="6676" width="10.125" style="54" customWidth="1"/>
    <col min="6677" max="6677" width="5.125" style="54" customWidth="1"/>
    <col min="6678" max="6912" width="9" style="54"/>
    <col min="6913" max="6913" width="4.125" style="54" customWidth="1"/>
    <col min="6914" max="6914" width="22.5" style="54" customWidth="1"/>
    <col min="6915" max="6915" width="26.625" style="54" customWidth="1"/>
    <col min="6916" max="6916" width="17.125" style="54" customWidth="1"/>
    <col min="6917" max="6917" width="8.125" style="54" customWidth="1"/>
    <col min="6918" max="6918" width="4" style="54" customWidth="1"/>
    <col min="6919" max="6919" width="0" style="54" hidden="1" customWidth="1"/>
    <col min="6920" max="6920" width="23.25" style="54" customWidth="1"/>
    <col min="6921" max="6921" width="17.125" style="54" customWidth="1"/>
    <col min="6922" max="6922" width="8.125" style="54" customWidth="1"/>
    <col min="6923" max="6923" width="4" style="54" customWidth="1"/>
    <col min="6924" max="6924" width="0" style="54" hidden="1" customWidth="1"/>
    <col min="6925" max="6925" width="8.25" style="54" customWidth="1"/>
    <col min="6926" max="6926" width="0" style="54" hidden="1" customWidth="1"/>
    <col min="6927" max="6927" width="97.75" style="54" customWidth="1"/>
    <col min="6928" max="6928" width="14.125" style="54" customWidth="1"/>
    <col min="6929" max="6929" width="16" style="54" customWidth="1"/>
    <col min="6930" max="6932" width="10.125" style="54" customWidth="1"/>
    <col min="6933" max="6933" width="5.125" style="54" customWidth="1"/>
    <col min="6934" max="7168" width="9" style="54"/>
    <col min="7169" max="7169" width="4.125" style="54" customWidth="1"/>
    <col min="7170" max="7170" width="22.5" style="54" customWidth="1"/>
    <col min="7171" max="7171" width="26.625" style="54" customWidth="1"/>
    <col min="7172" max="7172" width="17.125" style="54" customWidth="1"/>
    <col min="7173" max="7173" width="8.125" style="54" customWidth="1"/>
    <col min="7174" max="7174" width="4" style="54" customWidth="1"/>
    <col min="7175" max="7175" width="0" style="54" hidden="1" customWidth="1"/>
    <col min="7176" max="7176" width="23.25" style="54" customWidth="1"/>
    <col min="7177" max="7177" width="17.125" style="54" customWidth="1"/>
    <col min="7178" max="7178" width="8.125" style="54" customWidth="1"/>
    <col min="7179" max="7179" width="4" style="54" customWidth="1"/>
    <col min="7180" max="7180" width="0" style="54" hidden="1" customWidth="1"/>
    <col min="7181" max="7181" width="8.25" style="54" customWidth="1"/>
    <col min="7182" max="7182" width="0" style="54" hidden="1" customWidth="1"/>
    <col min="7183" max="7183" width="97.75" style="54" customWidth="1"/>
    <col min="7184" max="7184" width="14.125" style="54" customWidth="1"/>
    <col min="7185" max="7185" width="16" style="54" customWidth="1"/>
    <col min="7186" max="7188" width="10.125" style="54" customWidth="1"/>
    <col min="7189" max="7189" width="5.125" style="54" customWidth="1"/>
    <col min="7190" max="7424" width="9" style="54"/>
    <col min="7425" max="7425" width="4.125" style="54" customWidth="1"/>
    <col min="7426" max="7426" width="22.5" style="54" customWidth="1"/>
    <col min="7427" max="7427" width="26.625" style="54" customWidth="1"/>
    <col min="7428" max="7428" width="17.125" style="54" customWidth="1"/>
    <col min="7429" max="7429" width="8.125" style="54" customWidth="1"/>
    <col min="7430" max="7430" width="4" style="54" customWidth="1"/>
    <col min="7431" max="7431" width="0" style="54" hidden="1" customWidth="1"/>
    <col min="7432" max="7432" width="23.25" style="54" customWidth="1"/>
    <col min="7433" max="7433" width="17.125" style="54" customWidth="1"/>
    <col min="7434" max="7434" width="8.125" style="54" customWidth="1"/>
    <col min="7435" max="7435" width="4" style="54" customWidth="1"/>
    <col min="7436" max="7436" width="0" style="54" hidden="1" customWidth="1"/>
    <col min="7437" max="7437" width="8.25" style="54" customWidth="1"/>
    <col min="7438" max="7438" width="0" style="54" hidden="1" customWidth="1"/>
    <col min="7439" max="7439" width="97.75" style="54" customWidth="1"/>
    <col min="7440" max="7440" width="14.125" style="54" customWidth="1"/>
    <col min="7441" max="7441" width="16" style="54" customWidth="1"/>
    <col min="7442" max="7444" width="10.125" style="54" customWidth="1"/>
    <col min="7445" max="7445" width="5.125" style="54" customWidth="1"/>
    <col min="7446" max="7680" width="9" style="54"/>
    <col min="7681" max="7681" width="4.125" style="54" customWidth="1"/>
    <col min="7682" max="7682" width="22.5" style="54" customWidth="1"/>
    <col min="7683" max="7683" width="26.625" style="54" customWidth="1"/>
    <col min="7684" max="7684" width="17.125" style="54" customWidth="1"/>
    <col min="7685" max="7685" width="8.125" style="54" customWidth="1"/>
    <col min="7686" max="7686" width="4" style="54" customWidth="1"/>
    <col min="7687" max="7687" width="0" style="54" hidden="1" customWidth="1"/>
    <col min="7688" max="7688" width="23.25" style="54" customWidth="1"/>
    <col min="7689" max="7689" width="17.125" style="54" customWidth="1"/>
    <col min="7690" max="7690" width="8.125" style="54" customWidth="1"/>
    <col min="7691" max="7691" width="4" style="54" customWidth="1"/>
    <col min="7692" max="7692" width="0" style="54" hidden="1" customWidth="1"/>
    <col min="7693" max="7693" width="8.25" style="54" customWidth="1"/>
    <col min="7694" max="7694" width="0" style="54" hidden="1" customWidth="1"/>
    <col min="7695" max="7695" width="97.75" style="54" customWidth="1"/>
    <col min="7696" max="7696" width="14.125" style="54" customWidth="1"/>
    <col min="7697" max="7697" width="16" style="54" customWidth="1"/>
    <col min="7698" max="7700" width="10.125" style="54" customWidth="1"/>
    <col min="7701" max="7701" width="5.125" style="54" customWidth="1"/>
    <col min="7702" max="7936" width="9" style="54"/>
    <col min="7937" max="7937" width="4.125" style="54" customWidth="1"/>
    <col min="7938" max="7938" width="22.5" style="54" customWidth="1"/>
    <col min="7939" max="7939" width="26.625" style="54" customWidth="1"/>
    <col min="7940" max="7940" width="17.125" style="54" customWidth="1"/>
    <col min="7941" max="7941" width="8.125" style="54" customWidth="1"/>
    <col min="7942" max="7942" width="4" style="54" customWidth="1"/>
    <col min="7943" max="7943" width="0" style="54" hidden="1" customWidth="1"/>
    <col min="7944" max="7944" width="23.25" style="54" customWidth="1"/>
    <col min="7945" max="7945" width="17.125" style="54" customWidth="1"/>
    <col min="7946" max="7946" width="8.125" style="54" customWidth="1"/>
    <col min="7947" max="7947" width="4" style="54" customWidth="1"/>
    <col min="7948" max="7948" width="0" style="54" hidden="1" customWidth="1"/>
    <col min="7949" max="7949" width="8.25" style="54" customWidth="1"/>
    <col min="7950" max="7950" width="0" style="54" hidden="1" customWidth="1"/>
    <col min="7951" max="7951" width="97.75" style="54" customWidth="1"/>
    <col min="7952" max="7952" width="14.125" style="54" customWidth="1"/>
    <col min="7953" max="7953" width="16" style="54" customWidth="1"/>
    <col min="7954" max="7956" width="10.125" style="54" customWidth="1"/>
    <col min="7957" max="7957" width="5.125" style="54" customWidth="1"/>
    <col min="7958" max="8192" width="9" style="54"/>
    <col min="8193" max="8193" width="4.125" style="54" customWidth="1"/>
    <col min="8194" max="8194" width="22.5" style="54" customWidth="1"/>
    <col min="8195" max="8195" width="26.625" style="54" customWidth="1"/>
    <col min="8196" max="8196" width="17.125" style="54" customWidth="1"/>
    <col min="8197" max="8197" width="8.125" style="54" customWidth="1"/>
    <col min="8198" max="8198" width="4" style="54" customWidth="1"/>
    <col min="8199" max="8199" width="0" style="54" hidden="1" customWidth="1"/>
    <col min="8200" max="8200" width="23.25" style="54" customWidth="1"/>
    <col min="8201" max="8201" width="17.125" style="54" customWidth="1"/>
    <col min="8202" max="8202" width="8.125" style="54" customWidth="1"/>
    <col min="8203" max="8203" width="4" style="54" customWidth="1"/>
    <col min="8204" max="8204" width="0" style="54" hidden="1" customWidth="1"/>
    <col min="8205" max="8205" width="8.25" style="54" customWidth="1"/>
    <col min="8206" max="8206" width="0" style="54" hidden="1" customWidth="1"/>
    <col min="8207" max="8207" width="97.75" style="54" customWidth="1"/>
    <col min="8208" max="8208" width="14.125" style="54" customWidth="1"/>
    <col min="8209" max="8209" width="16" style="54" customWidth="1"/>
    <col min="8210" max="8212" width="10.125" style="54" customWidth="1"/>
    <col min="8213" max="8213" width="5.125" style="54" customWidth="1"/>
    <col min="8214" max="8448" width="9" style="54"/>
    <col min="8449" max="8449" width="4.125" style="54" customWidth="1"/>
    <col min="8450" max="8450" width="22.5" style="54" customWidth="1"/>
    <col min="8451" max="8451" width="26.625" style="54" customWidth="1"/>
    <col min="8452" max="8452" width="17.125" style="54" customWidth="1"/>
    <col min="8453" max="8453" width="8.125" style="54" customWidth="1"/>
    <col min="8454" max="8454" width="4" style="54" customWidth="1"/>
    <col min="8455" max="8455" width="0" style="54" hidden="1" customWidth="1"/>
    <col min="8456" max="8456" width="23.25" style="54" customWidth="1"/>
    <col min="8457" max="8457" width="17.125" style="54" customWidth="1"/>
    <col min="8458" max="8458" width="8.125" style="54" customWidth="1"/>
    <col min="8459" max="8459" width="4" style="54" customWidth="1"/>
    <col min="8460" max="8460" width="0" style="54" hidden="1" customWidth="1"/>
    <col min="8461" max="8461" width="8.25" style="54" customWidth="1"/>
    <col min="8462" max="8462" width="0" style="54" hidden="1" customWidth="1"/>
    <col min="8463" max="8463" width="97.75" style="54" customWidth="1"/>
    <col min="8464" max="8464" width="14.125" style="54" customWidth="1"/>
    <col min="8465" max="8465" width="16" style="54" customWidth="1"/>
    <col min="8466" max="8468" width="10.125" style="54" customWidth="1"/>
    <col min="8469" max="8469" width="5.125" style="54" customWidth="1"/>
    <col min="8470" max="8704" width="9" style="54"/>
    <col min="8705" max="8705" width="4.125" style="54" customWidth="1"/>
    <col min="8706" max="8706" width="22.5" style="54" customWidth="1"/>
    <col min="8707" max="8707" width="26.625" style="54" customWidth="1"/>
    <col min="8708" max="8708" width="17.125" style="54" customWidth="1"/>
    <col min="8709" max="8709" width="8.125" style="54" customWidth="1"/>
    <col min="8710" max="8710" width="4" style="54" customWidth="1"/>
    <col min="8711" max="8711" width="0" style="54" hidden="1" customWidth="1"/>
    <col min="8712" max="8712" width="23.25" style="54" customWidth="1"/>
    <col min="8713" max="8713" width="17.125" style="54" customWidth="1"/>
    <col min="8714" max="8714" width="8.125" style="54" customWidth="1"/>
    <col min="8715" max="8715" width="4" style="54" customWidth="1"/>
    <col min="8716" max="8716" width="0" style="54" hidden="1" customWidth="1"/>
    <col min="8717" max="8717" width="8.25" style="54" customWidth="1"/>
    <col min="8718" max="8718" width="0" style="54" hidden="1" customWidth="1"/>
    <col min="8719" max="8719" width="97.75" style="54" customWidth="1"/>
    <col min="8720" max="8720" width="14.125" style="54" customWidth="1"/>
    <col min="8721" max="8721" width="16" style="54" customWidth="1"/>
    <col min="8722" max="8724" width="10.125" style="54" customWidth="1"/>
    <col min="8725" max="8725" width="5.125" style="54" customWidth="1"/>
    <col min="8726" max="8960" width="9" style="54"/>
    <col min="8961" max="8961" width="4.125" style="54" customWidth="1"/>
    <col min="8962" max="8962" width="22.5" style="54" customWidth="1"/>
    <col min="8963" max="8963" width="26.625" style="54" customWidth="1"/>
    <col min="8964" max="8964" width="17.125" style="54" customWidth="1"/>
    <col min="8965" max="8965" width="8.125" style="54" customWidth="1"/>
    <col min="8966" max="8966" width="4" style="54" customWidth="1"/>
    <col min="8967" max="8967" width="0" style="54" hidden="1" customWidth="1"/>
    <col min="8968" max="8968" width="23.25" style="54" customWidth="1"/>
    <col min="8969" max="8969" width="17.125" style="54" customWidth="1"/>
    <col min="8970" max="8970" width="8.125" style="54" customWidth="1"/>
    <col min="8971" max="8971" width="4" style="54" customWidth="1"/>
    <col min="8972" max="8972" width="0" style="54" hidden="1" customWidth="1"/>
    <col min="8973" max="8973" width="8.25" style="54" customWidth="1"/>
    <col min="8974" max="8974" width="0" style="54" hidden="1" customWidth="1"/>
    <col min="8975" max="8975" width="97.75" style="54" customWidth="1"/>
    <col min="8976" max="8976" width="14.125" style="54" customWidth="1"/>
    <col min="8977" max="8977" width="16" style="54" customWidth="1"/>
    <col min="8978" max="8980" width="10.125" style="54" customWidth="1"/>
    <col min="8981" max="8981" width="5.125" style="54" customWidth="1"/>
    <col min="8982" max="9216" width="9" style="54"/>
    <col min="9217" max="9217" width="4.125" style="54" customWidth="1"/>
    <col min="9218" max="9218" width="22.5" style="54" customWidth="1"/>
    <col min="9219" max="9219" width="26.625" style="54" customWidth="1"/>
    <col min="9220" max="9220" width="17.125" style="54" customWidth="1"/>
    <col min="9221" max="9221" width="8.125" style="54" customWidth="1"/>
    <col min="9222" max="9222" width="4" style="54" customWidth="1"/>
    <col min="9223" max="9223" width="0" style="54" hidden="1" customWidth="1"/>
    <col min="9224" max="9224" width="23.25" style="54" customWidth="1"/>
    <col min="9225" max="9225" width="17.125" style="54" customWidth="1"/>
    <col min="9226" max="9226" width="8.125" style="54" customWidth="1"/>
    <col min="9227" max="9227" width="4" style="54" customWidth="1"/>
    <col min="9228" max="9228" width="0" style="54" hidden="1" customWidth="1"/>
    <col min="9229" max="9229" width="8.25" style="54" customWidth="1"/>
    <col min="9230" max="9230" width="0" style="54" hidden="1" customWidth="1"/>
    <col min="9231" max="9231" width="97.75" style="54" customWidth="1"/>
    <col min="9232" max="9232" width="14.125" style="54" customWidth="1"/>
    <col min="9233" max="9233" width="16" style="54" customWidth="1"/>
    <col min="9234" max="9236" width="10.125" style="54" customWidth="1"/>
    <col min="9237" max="9237" width="5.125" style="54" customWidth="1"/>
    <col min="9238" max="9472" width="9" style="54"/>
    <col min="9473" max="9473" width="4.125" style="54" customWidth="1"/>
    <col min="9474" max="9474" width="22.5" style="54" customWidth="1"/>
    <col min="9475" max="9475" width="26.625" style="54" customWidth="1"/>
    <col min="9476" max="9476" width="17.125" style="54" customWidth="1"/>
    <col min="9477" max="9477" width="8.125" style="54" customWidth="1"/>
    <col min="9478" max="9478" width="4" style="54" customWidth="1"/>
    <col min="9479" max="9479" width="0" style="54" hidden="1" customWidth="1"/>
    <col min="9480" max="9480" width="23.25" style="54" customWidth="1"/>
    <col min="9481" max="9481" width="17.125" style="54" customWidth="1"/>
    <col min="9482" max="9482" width="8.125" style="54" customWidth="1"/>
    <col min="9483" max="9483" width="4" style="54" customWidth="1"/>
    <col min="9484" max="9484" width="0" style="54" hidden="1" customWidth="1"/>
    <col min="9485" max="9485" width="8.25" style="54" customWidth="1"/>
    <col min="9486" max="9486" width="0" style="54" hidden="1" customWidth="1"/>
    <col min="9487" max="9487" width="97.75" style="54" customWidth="1"/>
    <col min="9488" max="9488" width="14.125" style="54" customWidth="1"/>
    <col min="9489" max="9489" width="16" style="54" customWidth="1"/>
    <col min="9490" max="9492" width="10.125" style="54" customWidth="1"/>
    <col min="9493" max="9493" width="5.125" style="54" customWidth="1"/>
    <col min="9494" max="9728" width="9" style="54"/>
    <col min="9729" max="9729" width="4.125" style="54" customWidth="1"/>
    <col min="9730" max="9730" width="22.5" style="54" customWidth="1"/>
    <col min="9731" max="9731" width="26.625" style="54" customWidth="1"/>
    <col min="9732" max="9732" width="17.125" style="54" customWidth="1"/>
    <col min="9733" max="9733" width="8.125" style="54" customWidth="1"/>
    <col min="9734" max="9734" width="4" style="54" customWidth="1"/>
    <col min="9735" max="9735" width="0" style="54" hidden="1" customWidth="1"/>
    <col min="9736" max="9736" width="23.25" style="54" customWidth="1"/>
    <col min="9737" max="9737" width="17.125" style="54" customWidth="1"/>
    <col min="9738" max="9738" width="8.125" style="54" customWidth="1"/>
    <col min="9739" max="9739" width="4" style="54" customWidth="1"/>
    <col min="9740" max="9740" width="0" style="54" hidden="1" customWidth="1"/>
    <col min="9741" max="9741" width="8.25" style="54" customWidth="1"/>
    <col min="9742" max="9742" width="0" style="54" hidden="1" customWidth="1"/>
    <col min="9743" max="9743" width="97.75" style="54" customWidth="1"/>
    <col min="9744" max="9744" width="14.125" style="54" customWidth="1"/>
    <col min="9745" max="9745" width="16" style="54" customWidth="1"/>
    <col min="9746" max="9748" width="10.125" style="54" customWidth="1"/>
    <col min="9749" max="9749" width="5.125" style="54" customWidth="1"/>
    <col min="9750" max="9984" width="9" style="54"/>
    <col min="9985" max="9985" width="4.125" style="54" customWidth="1"/>
    <col min="9986" max="9986" width="22.5" style="54" customWidth="1"/>
    <col min="9987" max="9987" width="26.625" style="54" customWidth="1"/>
    <col min="9988" max="9988" width="17.125" style="54" customWidth="1"/>
    <col min="9989" max="9989" width="8.125" style="54" customWidth="1"/>
    <col min="9990" max="9990" width="4" style="54" customWidth="1"/>
    <col min="9991" max="9991" width="0" style="54" hidden="1" customWidth="1"/>
    <col min="9992" max="9992" width="23.25" style="54" customWidth="1"/>
    <col min="9993" max="9993" width="17.125" style="54" customWidth="1"/>
    <col min="9994" max="9994" width="8.125" style="54" customWidth="1"/>
    <col min="9995" max="9995" width="4" style="54" customWidth="1"/>
    <col min="9996" max="9996" width="0" style="54" hidden="1" customWidth="1"/>
    <col min="9997" max="9997" width="8.25" style="54" customWidth="1"/>
    <col min="9998" max="9998" width="0" style="54" hidden="1" customWidth="1"/>
    <col min="9999" max="9999" width="97.75" style="54" customWidth="1"/>
    <col min="10000" max="10000" width="14.125" style="54" customWidth="1"/>
    <col min="10001" max="10001" width="16" style="54" customWidth="1"/>
    <col min="10002" max="10004" width="10.125" style="54" customWidth="1"/>
    <col min="10005" max="10005" width="5.125" style="54" customWidth="1"/>
    <col min="10006" max="10240" width="9" style="54"/>
    <col min="10241" max="10241" width="4.125" style="54" customWidth="1"/>
    <col min="10242" max="10242" width="22.5" style="54" customWidth="1"/>
    <col min="10243" max="10243" width="26.625" style="54" customWidth="1"/>
    <col min="10244" max="10244" width="17.125" style="54" customWidth="1"/>
    <col min="10245" max="10245" width="8.125" style="54" customWidth="1"/>
    <col min="10246" max="10246" width="4" style="54" customWidth="1"/>
    <col min="10247" max="10247" width="0" style="54" hidden="1" customWidth="1"/>
    <col min="10248" max="10248" width="23.25" style="54" customWidth="1"/>
    <col min="10249" max="10249" width="17.125" style="54" customWidth="1"/>
    <col min="10250" max="10250" width="8.125" style="54" customWidth="1"/>
    <col min="10251" max="10251" width="4" style="54" customWidth="1"/>
    <col min="10252" max="10252" width="0" style="54" hidden="1" customWidth="1"/>
    <col min="10253" max="10253" width="8.25" style="54" customWidth="1"/>
    <col min="10254" max="10254" width="0" style="54" hidden="1" customWidth="1"/>
    <col min="10255" max="10255" width="97.75" style="54" customWidth="1"/>
    <col min="10256" max="10256" width="14.125" style="54" customWidth="1"/>
    <col min="10257" max="10257" width="16" style="54" customWidth="1"/>
    <col min="10258" max="10260" width="10.125" style="54" customWidth="1"/>
    <col min="10261" max="10261" width="5.125" style="54" customWidth="1"/>
    <col min="10262" max="10496" width="9" style="54"/>
    <col min="10497" max="10497" width="4.125" style="54" customWidth="1"/>
    <col min="10498" max="10498" width="22.5" style="54" customWidth="1"/>
    <col min="10499" max="10499" width="26.625" style="54" customWidth="1"/>
    <col min="10500" max="10500" width="17.125" style="54" customWidth="1"/>
    <col min="10501" max="10501" width="8.125" style="54" customWidth="1"/>
    <col min="10502" max="10502" width="4" style="54" customWidth="1"/>
    <col min="10503" max="10503" width="0" style="54" hidden="1" customWidth="1"/>
    <col min="10504" max="10504" width="23.25" style="54" customWidth="1"/>
    <col min="10505" max="10505" width="17.125" style="54" customWidth="1"/>
    <col min="10506" max="10506" width="8.125" style="54" customWidth="1"/>
    <col min="10507" max="10507" width="4" style="54" customWidth="1"/>
    <col min="10508" max="10508" width="0" style="54" hidden="1" customWidth="1"/>
    <col min="10509" max="10509" width="8.25" style="54" customWidth="1"/>
    <col min="10510" max="10510" width="0" style="54" hidden="1" customWidth="1"/>
    <col min="10511" max="10511" width="97.75" style="54" customWidth="1"/>
    <col min="10512" max="10512" width="14.125" style="54" customWidth="1"/>
    <col min="10513" max="10513" width="16" style="54" customWidth="1"/>
    <col min="10514" max="10516" width="10.125" style="54" customWidth="1"/>
    <col min="10517" max="10517" width="5.125" style="54" customWidth="1"/>
    <col min="10518" max="10752" width="9" style="54"/>
    <col min="10753" max="10753" width="4.125" style="54" customWidth="1"/>
    <col min="10754" max="10754" width="22.5" style="54" customWidth="1"/>
    <col min="10755" max="10755" width="26.625" style="54" customWidth="1"/>
    <col min="10756" max="10756" width="17.125" style="54" customWidth="1"/>
    <col min="10757" max="10757" width="8.125" style="54" customWidth="1"/>
    <col min="10758" max="10758" width="4" style="54" customWidth="1"/>
    <col min="10759" max="10759" width="0" style="54" hidden="1" customWidth="1"/>
    <col min="10760" max="10760" width="23.25" style="54" customWidth="1"/>
    <col min="10761" max="10761" width="17.125" style="54" customWidth="1"/>
    <col min="10762" max="10762" width="8.125" style="54" customWidth="1"/>
    <col min="10763" max="10763" width="4" style="54" customWidth="1"/>
    <col min="10764" max="10764" width="0" style="54" hidden="1" customWidth="1"/>
    <col min="10765" max="10765" width="8.25" style="54" customWidth="1"/>
    <col min="10766" max="10766" width="0" style="54" hidden="1" customWidth="1"/>
    <col min="10767" max="10767" width="97.75" style="54" customWidth="1"/>
    <col min="10768" max="10768" width="14.125" style="54" customWidth="1"/>
    <col min="10769" max="10769" width="16" style="54" customWidth="1"/>
    <col min="10770" max="10772" width="10.125" style="54" customWidth="1"/>
    <col min="10773" max="10773" width="5.125" style="54" customWidth="1"/>
    <col min="10774" max="11008" width="9" style="54"/>
    <col min="11009" max="11009" width="4.125" style="54" customWidth="1"/>
    <col min="11010" max="11010" width="22.5" style="54" customWidth="1"/>
    <col min="11011" max="11011" width="26.625" style="54" customWidth="1"/>
    <col min="11012" max="11012" width="17.125" style="54" customWidth="1"/>
    <col min="11013" max="11013" width="8.125" style="54" customWidth="1"/>
    <col min="11014" max="11014" width="4" style="54" customWidth="1"/>
    <col min="11015" max="11015" width="0" style="54" hidden="1" customWidth="1"/>
    <col min="11016" max="11016" width="23.25" style="54" customWidth="1"/>
    <col min="11017" max="11017" width="17.125" style="54" customWidth="1"/>
    <col min="11018" max="11018" width="8.125" style="54" customWidth="1"/>
    <col min="11019" max="11019" width="4" style="54" customWidth="1"/>
    <col min="11020" max="11020" width="0" style="54" hidden="1" customWidth="1"/>
    <col min="11021" max="11021" width="8.25" style="54" customWidth="1"/>
    <col min="11022" max="11022" width="0" style="54" hidden="1" customWidth="1"/>
    <col min="11023" max="11023" width="97.75" style="54" customWidth="1"/>
    <col min="11024" max="11024" width="14.125" style="54" customWidth="1"/>
    <col min="11025" max="11025" width="16" style="54" customWidth="1"/>
    <col min="11026" max="11028" width="10.125" style="54" customWidth="1"/>
    <col min="11029" max="11029" width="5.125" style="54" customWidth="1"/>
    <col min="11030" max="11264" width="9" style="54"/>
    <col min="11265" max="11265" width="4.125" style="54" customWidth="1"/>
    <col min="11266" max="11266" width="22.5" style="54" customWidth="1"/>
    <col min="11267" max="11267" width="26.625" style="54" customWidth="1"/>
    <col min="11268" max="11268" width="17.125" style="54" customWidth="1"/>
    <col min="11269" max="11269" width="8.125" style="54" customWidth="1"/>
    <col min="11270" max="11270" width="4" style="54" customWidth="1"/>
    <col min="11271" max="11271" width="0" style="54" hidden="1" customWidth="1"/>
    <col min="11272" max="11272" width="23.25" style="54" customWidth="1"/>
    <col min="11273" max="11273" width="17.125" style="54" customWidth="1"/>
    <col min="11274" max="11274" width="8.125" style="54" customWidth="1"/>
    <col min="11275" max="11275" width="4" style="54" customWidth="1"/>
    <col min="11276" max="11276" width="0" style="54" hidden="1" customWidth="1"/>
    <col min="11277" max="11277" width="8.25" style="54" customWidth="1"/>
    <col min="11278" max="11278" width="0" style="54" hidden="1" customWidth="1"/>
    <col min="11279" max="11279" width="97.75" style="54" customWidth="1"/>
    <col min="11280" max="11280" width="14.125" style="54" customWidth="1"/>
    <col min="11281" max="11281" width="16" style="54" customWidth="1"/>
    <col min="11282" max="11284" width="10.125" style="54" customWidth="1"/>
    <col min="11285" max="11285" width="5.125" style="54" customWidth="1"/>
    <col min="11286" max="11520" width="9" style="54"/>
    <col min="11521" max="11521" width="4.125" style="54" customWidth="1"/>
    <col min="11522" max="11522" width="22.5" style="54" customWidth="1"/>
    <col min="11523" max="11523" width="26.625" style="54" customWidth="1"/>
    <col min="11524" max="11524" width="17.125" style="54" customWidth="1"/>
    <col min="11525" max="11525" width="8.125" style="54" customWidth="1"/>
    <col min="11526" max="11526" width="4" style="54" customWidth="1"/>
    <col min="11527" max="11527" width="0" style="54" hidden="1" customWidth="1"/>
    <col min="11528" max="11528" width="23.25" style="54" customWidth="1"/>
    <col min="11529" max="11529" width="17.125" style="54" customWidth="1"/>
    <col min="11530" max="11530" width="8.125" style="54" customWidth="1"/>
    <col min="11531" max="11531" width="4" style="54" customWidth="1"/>
    <col min="11532" max="11532" width="0" style="54" hidden="1" customWidth="1"/>
    <col min="11533" max="11533" width="8.25" style="54" customWidth="1"/>
    <col min="11534" max="11534" width="0" style="54" hidden="1" customWidth="1"/>
    <col min="11535" max="11535" width="97.75" style="54" customWidth="1"/>
    <col min="11536" max="11536" width="14.125" style="54" customWidth="1"/>
    <col min="11537" max="11537" width="16" style="54" customWidth="1"/>
    <col min="11538" max="11540" width="10.125" style="54" customWidth="1"/>
    <col min="11541" max="11541" width="5.125" style="54" customWidth="1"/>
    <col min="11542" max="11776" width="9" style="54"/>
    <col min="11777" max="11777" width="4.125" style="54" customWidth="1"/>
    <col min="11778" max="11778" width="22.5" style="54" customWidth="1"/>
    <col min="11779" max="11779" width="26.625" style="54" customWidth="1"/>
    <col min="11780" max="11780" width="17.125" style="54" customWidth="1"/>
    <col min="11781" max="11781" width="8.125" style="54" customWidth="1"/>
    <col min="11782" max="11782" width="4" style="54" customWidth="1"/>
    <col min="11783" max="11783" width="0" style="54" hidden="1" customWidth="1"/>
    <col min="11784" max="11784" width="23.25" style="54" customWidth="1"/>
    <col min="11785" max="11785" width="17.125" style="54" customWidth="1"/>
    <col min="11786" max="11786" width="8.125" style="54" customWidth="1"/>
    <col min="11787" max="11787" width="4" style="54" customWidth="1"/>
    <col min="11788" max="11788" width="0" style="54" hidden="1" customWidth="1"/>
    <col min="11789" max="11789" width="8.25" style="54" customWidth="1"/>
    <col min="11790" max="11790" width="0" style="54" hidden="1" customWidth="1"/>
    <col min="11791" max="11791" width="97.75" style="54" customWidth="1"/>
    <col min="11792" max="11792" width="14.125" style="54" customWidth="1"/>
    <col min="11793" max="11793" width="16" style="54" customWidth="1"/>
    <col min="11794" max="11796" width="10.125" style="54" customWidth="1"/>
    <col min="11797" max="11797" width="5.125" style="54" customWidth="1"/>
    <col min="11798" max="12032" width="9" style="54"/>
    <col min="12033" max="12033" width="4.125" style="54" customWidth="1"/>
    <col min="12034" max="12034" width="22.5" style="54" customWidth="1"/>
    <col min="12035" max="12035" width="26.625" style="54" customWidth="1"/>
    <col min="12036" max="12036" width="17.125" style="54" customWidth="1"/>
    <col min="12037" max="12037" width="8.125" style="54" customWidth="1"/>
    <col min="12038" max="12038" width="4" style="54" customWidth="1"/>
    <col min="12039" max="12039" width="0" style="54" hidden="1" customWidth="1"/>
    <col min="12040" max="12040" width="23.25" style="54" customWidth="1"/>
    <col min="12041" max="12041" width="17.125" style="54" customWidth="1"/>
    <col min="12042" max="12042" width="8.125" style="54" customWidth="1"/>
    <col min="12043" max="12043" width="4" style="54" customWidth="1"/>
    <col min="12044" max="12044" width="0" style="54" hidden="1" customWidth="1"/>
    <col min="12045" max="12045" width="8.25" style="54" customWidth="1"/>
    <col min="12046" max="12046" width="0" style="54" hidden="1" customWidth="1"/>
    <col min="12047" max="12047" width="97.75" style="54" customWidth="1"/>
    <col min="12048" max="12048" width="14.125" style="54" customWidth="1"/>
    <col min="12049" max="12049" width="16" style="54" customWidth="1"/>
    <col min="12050" max="12052" width="10.125" style="54" customWidth="1"/>
    <col min="12053" max="12053" width="5.125" style="54" customWidth="1"/>
    <col min="12054" max="12288" width="9" style="54"/>
    <col min="12289" max="12289" width="4.125" style="54" customWidth="1"/>
    <col min="12290" max="12290" width="22.5" style="54" customWidth="1"/>
    <col min="12291" max="12291" width="26.625" style="54" customWidth="1"/>
    <col min="12292" max="12292" width="17.125" style="54" customWidth="1"/>
    <col min="12293" max="12293" width="8.125" style="54" customWidth="1"/>
    <col min="12294" max="12294" width="4" style="54" customWidth="1"/>
    <col min="12295" max="12295" width="0" style="54" hidden="1" customWidth="1"/>
    <col min="12296" max="12296" width="23.25" style="54" customWidth="1"/>
    <col min="12297" max="12297" width="17.125" style="54" customWidth="1"/>
    <col min="12298" max="12298" width="8.125" style="54" customWidth="1"/>
    <col min="12299" max="12299" width="4" style="54" customWidth="1"/>
    <col min="12300" max="12300" width="0" style="54" hidden="1" customWidth="1"/>
    <col min="12301" max="12301" width="8.25" style="54" customWidth="1"/>
    <col min="12302" max="12302" width="0" style="54" hidden="1" customWidth="1"/>
    <col min="12303" max="12303" width="97.75" style="54" customWidth="1"/>
    <col min="12304" max="12304" width="14.125" style="54" customWidth="1"/>
    <col min="12305" max="12305" width="16" style="54" customWidth="1"/>
    <col min="12306" max="12308" width="10.125" style="54" customWidth="1"/>
    <col min="12309" max="12309" width="5.125" style="54" customWidth="1"/>
    <col min="12310" max="12544" width="9" style="54"/>
    <col min="12545" max="12545" width="4.125" style="54" customWidth="1"/>
    <col min="12546" max="12546" width="22.5" style="54" customWidth="1"/>
    <col min="12547" max="12547" width="26.625" style="54" customWidth="1"/>
    <col min="12548" max="12548" width="17.125" style="54" customWidth="1"/>
    <col min="12549" max="12549" width="8.125" style="54" customWidth="1"/>
    <col min="12550" max="12550" width="4" style="54" customWidth="1"/>
    <col min="12551" max="12551" width="0" style="54" hidden="1" customWidth="1"/>
    <col min="12552" max="12552" width="23.25" style="54" customWidth="1"/>
    <col min="12553" max="12553" width="17.125" style="54" customWidth="1"/>
    <col min="12554" max="12554" width="8.125" style="54" customWidth="1"/>
    <col min="12555" max="12555" width="4" style="54" customWidth="1"/>
    <col min="12556" max="12556" width="0" style="54" hidden="1" customWidth="1"/>
    <col min="12557" max="12557" width="8.25" style="54" customWidth="1"/>
    <col min="12558" max="12558" width="0" style="54" hidden="1" customWidth="1"/>
    <col min="12559" max="12559" width="97.75" style="54" customWidth="1"/>
    <col min="12560" max="12560" width="14.125" style="54" customWidth="1"/>
    <col min="12561" max="12561" width="16" style="54" customWidth="1"/>
    <col min="12562" max="12564" width="10.125" style="54" customWidth="1"/>
    <col min="12565" max="12565" width="5.125" style="54" customWidth="1"/>
    <col min="12566" max="12800" width="9" style="54"/>
    <col min="12801" max="12801" width="4.125" style="54" customWidth="1"/>
    <col min="12802" max="12802" width="22.5" style="54" customWidth="1"/>
    <col min="12803" max="12803" width="26.625" style="54" customWidth="1"/>
    <col min="12804" max="12804" width="17.125" style="54" customWidth="1"/>
    <col min="12805" max="12805" width="8.125" style="54" customWidth="1"/>
    <col min="12806" max="12806" width="4" style="54" customWidth="1"/>
    <col min="12807" max="12807" width="0" style="54" hidden="1" customWidth="1"/>
    <col min="12808" max="12808" width="23.25" style="54" customWidth="1"/>
    <col min="12809" max="12809" width="17.125" style="54" customWidth="1"/>
    <col min="12810" max="12810" width="8.125" style="54" customWidth="1"/>
    <col min="12811" max="12811" width="4" style="54" customWidth="1"/>
    <col min="12812" max="12812" width="0" style="54" hidden="1" customWidth="1"/>
    <col min="12813" max="12813" width="8.25" style="54" customWidth="1"/>
    <col min="12814" max="12814" width="0" style="54" hidden="1" customWidth="1"/>
    <col min="12815" max="12815" width="97.75" style="54" customWidth="1"/>
    <col min="12816" max="12816" width="14.125" style="54" customWidth="1"/>
    <col min="12817" max="12817" width="16" style="54" customWidth="1"/>
    <col min="12818" max="12820" width="10.125" style="54" customWidth="1"/>
    <col min="12821" max="12821" width="5.125" style="54" customWidth="1"/>
    <col min="12822" max="13056" width="9" style="54"/>
    <col min="13057" max="13057" width="4.125" style="54" customWidth="1"/>
    <col min="13058" max="13058" width="22.5" style="54" customWidth="1"/>
    <col min="13059" max="13059" width="26.625" style="54" customWidth="1"/>
    <col min="13060" max="13060" width="17.125" style="54" customWidth="1"/>
    <col min="13061" max="13061" width="8.125" style="54" customWidth="1"/>
    <col min="13062" max="13062" width="4" style="54" customWidth="1"/>
    <col min="13063" max="13063" width="0" style="54" hidden="1" customWidth="1"/>
    <col min="13064" max="13064" width="23.25" style="54" customWidth="1"/>
    <col min="13065" max="13065" width="17.125" style="54" customWidth="1"/>
    <col min="13066" max="13066" width="8.125" style="54" customWidth="1"/>
    <col min="13067" max="13067" width="4" style="54" customWidth="1"/>
    <col min="13068" max="13068" width="0" style="54" hidden="1" customWidth="1"/>
    <col min="13069" max="13069" width="8.25" style="54" customWidth="1"/>
    <col min="13070" max="13070" width="0" style="54" hidden="1" customWidth="1"/>
    <col min="13071" max="13071" width="97.75" style="54" customWidth="1"/>
    <col min="13072" max="13072" width="14.125" style="54" customWidth="1"/>
    <col min="13073" max="13073" width="16" style="54" customWidth="1"/>
    <col min="13074" max="13076" width="10.125" style="54" customWidth="1"/>
    <col min="13077" max="13077" width="5.125" style="54" customWidth="1"/>
    <col min="13078" max="13312" width="9" style="54"/>
    <col min="13313" max="13313" width="4.125" style="54" customWidth="1"/>
    <col min="13314" max="13314" width="22.5" style="54" customWidth="1"/>
    <col min="13315" max="13315" width="26.625" style="54" customWidth="1"/>
    <col min="13316" max="13316" width="17.125" style="54" customWidth="1"/>
    <col min="13317" max="13317" width="8.125" style="54" customWidth="1"/>
    <col min="13318" max="13318" width="4" style="54" customWidth="1"/>
    <col min="13319" max="13319" width="0" style="54" hidden="1" customWidth="1"/>
    <col min="13320" max="13320" width="23.25" style="54" customWidth="1"/>
    <col min="13321" max="13321" width="17.125" style="54" customWidth="1"/>
    <col min="13322" max="13322" width="8.125" style="54" customWidth="1"/>
    <col min="13323" max="13323" width="4" style="54" customWidth="1"/>
    <col min="13324" max="13324" width="0" style="54" hidden="1" customWidth="1"/>
    <col min="13325" max="13325" width="8.25" style="54" customWidth="1"/>
    <col min="13326" max="13326" width="0" style="54" hidden="1" customWidth="1"/>
    <col min="13327" max="13327" width="97.75" style="54" customWidth="1"/>
    <col min="13328" max="13328" width="14.125" style="54" customWidth="1"/>
    <col min="13329" max="13329" width="16" style="54" customWidth="1"/>
    <col min="13330" max="13332" width="10.125" style="54" customWidth="1"/>
    <col min="13333" max="13333" width="5.125" style="54" customWidth="1"/>
    <col min="13334" max="13568" width="9" style="54"/>
    <col min="13569" max="13569" width="4.125" style="54" customWidth="1"/>
    <col min="13570" max="13570" width="22.5" style="54" customWidth="1"/>
    <col min="13571" max="13571" width="26.625" style="54" customWidth="1"/>
    <col min="13572" max="13572" width="17.125" style="54" customWidth="1"/>
    <col min="13573" max="13573" width="8.125" style="54" customWidth="1"/>
    <col min="13574" max="13574" width="4" style="54" customWidth="1"/>
    <col min="13575" max="13575" width="0" style="54" hidden="1" customWidth="1"/>
    <col min="13576" max="13576" width="23.25" style="54" customWidth="1"/>
    <col min="13577" max="13577" width="17.125" style="54" customWidth="1"/>
    <col min="13578" max="13578" width="8.125" style="54" customWidth="1"/>
    <col min="13579" max="13579" width="4" style="54" customWidth="1"/>
    <col min="13580" max="13580" width="0" style="54" hidden="1" customWidth="1"/>
    <col min="13581" max="13581" width="8.25" style="54" customWidth="1"/>
    <col min="13582" max="13582" width="0" style="54" hidden="1" customWidth="1"/>
    <col min="13583" max="13583" width="97.75" style="54" customWidth="1"/>
    <col min="13584" max="13584" width="14.125" style="54" customWidth="1"/>
    <col min="13585" max="13585" width="16" style="54" customWidth="1"/>
    <col min="13586" max="13588" width="10.125" style="54" customWidth="1"/>
    <col min="13589" max="13589" width="5.125" style="54" customWidth="1"/>
    <col min="13590" max="13824" width="9" style="54"/>
    <col min="13825" max="13825" width="4.125" style="54" customWidth="1"/>
    <col min="13826" max="13826" width="22.5" style="54" customWidth="1"/>
    <col min="13827" max="13827" width="26.625" style="54" customWidth="1"/>
    <col min="13828" max="13828" width="17.125" style="54" customWidth="1"/>
    <col min="13829" max="13829" width="8.125" style="54" customWidth="1"/>
    <col min="13830" max="13830" width="4" style="54" customWidth="1"/>
    <col min="13831" max="13831" width="0" style="54" hidden="1" customWidth="1"/>
    <col min="13832" max="13832" width="23.25" style="54" customWidth="1"/>
    <col min="13833" max="13833" width="17.125" style="54" customWidth="1"/>
    <col min="13834" max="13834" width="8.125" style="54" customWidth="1"/>
    <col min="13835" max="13835" width="4" style="54" customWidth="1"/>
    <col min="13836" max="13836" width="0" style="54" hidden="1" customWidth="1"/>
    <col min="13837" max="13837" width="8.25" style="54" customWidth="1"/>
    <col min="13838" max="13838" width="0" style="54" hidden="1" customWidth="1"/>
    <col min="13839" max="13839" width="97.75" style="54" customWidth="1"/>
    <col min="13840" max="13840" width="14.125" style="54" customWidth="1"/>
    <col min="13841" max="13841" width="16" style="54" customWidth="1"/>
    <col min="13842" max="13844" width="10.125" style="54" customWidth="1"/>
    <col min="13845" max="13845" width="5.125" style="54" customWidth="1"/>
    <col min="13846" max="14080" width="9" style="54"/>
    <col min="14081" max="14081" width="4.125" style="54" customWidth="1"/>
    <col min="14082" max="14082" width="22.5" style="54" customWidth="1"/>
    <col min="14083" max="14083" width="26.625" style="54" customWidth="1"/>
    <col min="14084" max="14084" width="17.125" style="54" customWidth="1"/>
    <col min="14085" max="14085" width="8.125" style="54" customWidth="1"/>
    <col min="14086" max="14086" width="4" style="54" customWidth="1"/>
    <col min="14087" max="14087" width="0" style="54" hidden="1" customWidth="1"/>
    <col min="14088" max="14088" width="23.25" style="54" customWidth="1"/>
    <col min="14089" max="14089" width="17.125" style="54" customWidth="1"/>
    <col min="14090" max="14090" width="8.125" style="54" customWidth="1"/>
    <col min="14091" max="14091" width="4" style="54" customWidth="1"/>
    <col min="14092" max="14092" width="0" style="54" hidden="1" customWidth="1"/>
    <col min="14093" max="14093" width="8.25" style="54" customWidth="1"/>
    <col min="14094" max="14094" width="0" style="54" hidden="1" customWidth="1"/>
    <col min="14095" max="14095" width="97.75" style="54" customWidth="1"/>
    <col min="14096" max="14096" width="14.125" style="54" customWidth="1"/>
    <col min="14097" max="14097" width="16" style="54" customWidth="1"/>
    <col min="14098" max="14100" width="10.125" style="54" customWidth="1"/>
    <col min="14101" max="14101" width="5.125" style="54" customWidth="1"/>
    <col min="14102" max="14336" width="9" style="54"/>
    <col min="14337" max="14337" width="4.125" style="54" customWidth="1"/>
    <col min="14338" max="14338" width="22.5" style="54" customWidth="1"/>
    <col min="14339" max="14339" width="26.625" style="54" customWidth="1"/>
    <col min="14340" max="14340" width="17.125" style="54" customWidth="1"/>
    <col min="14341" max="14341" width="8.125" style="54" customWidth="1"/>
    <col min="14342" max="14342" width="4" style="54" customWidth="1"/>
    <col min="14343" max="14343" width="0" style="54" hidden="1" customWidth="1"/>
    <col min="14344" max="14344" width="23.25" style="54" customWidth="1"/>
    <col min="14345" max="14345" width="17.125" style="54" customWidth="1"/>
    <col min="14346" max="14346" width="8.125" style="54" customWidth="1"/>
    <col min="14347" max="14347" width="4" style="54" customWidth="1"/>
    <col min="14348" max="14348" width="0" style="54" hidden="1" customWidth="1"/>
    <col min="14349" max="14349" width="8.25" style="54" customWidth="1"/>
    <col min="14350" max="14350" width="0" style="54" hidden="1" customWidth="1"/>
    <col min="14351" max="14351" width="97.75" style="54" customWidth="1"/>
    <col min="14352" max="14352" width="14.125" style="54" customWidth="1"/>
    <col min="14353" max="14353" width="16" style="54" customWidth="1"/>
    <col min="14354" max="14356" width="10.125" style="54" customWidth="1"/>
    <col min="14357" max="14357" width="5.125" style="54" customWidth="1"/>
    <col min="14358" max="14592" width="9" style="54"/>
    <col min="14593" max="14593" width="4.125" style="54" customWidth="1"/>
    <col min="14594" max="14594" width="22.5" style="54" customWidth="1"/>
    <col min="14595" max="14595" width="26.625" style="54" customWidth="1"/>
    <col min="14596" max="14596" width="17.125" style="54" customWidth="1"/>
    <col min="14597" max="14597" width="8.125" style="54" customWidth="1"/>
    <col min="14598" max="14598" width="4" style="54" customWidth="1"/>
    <col min="14599" max="14599" width="0" style="54" hidden="1" customWidth="1"/>
    <col min="14600" max="14600" width="23.25" style="54" customWidth="1"/>
    <col min="14601" max="14601" width="17.125" style="54" customWidth="1"/>
    <col min="14602" max="14602" width="8.125" style="54" customWidth="1"/>
    <col min="14603" max="14603" width="4" style="54" customWidth="1"/>
    <col min="14604" max="14604" width="0" style="54" hidden="1" customWidth="1"/>
    <col min="14605" max="14605" width="8.25" style="54" customWidth="1"/>
    <col min="14606" max="14606" width="0" style="54" hidden="1" customWidth="1"/>
    <col min="14607" max="14607" width="97.75" style="54" customWidth="1"/>
    <col min="14608" max="14608" width="14.125" style="54" customWidth="1"/>
    <col min="14609" max="14609" width="16" style="54" customWidth="1"/>
    <col min="14610" max="14612" width="10.125" style="54" customWidth="1"/>
    <col min="14613" max="14613" width="5.125" style="54" customWidth="1"/>
    <col min="14614" max="14848" width="9" style="54"/>
    <col min="14849" max="14849" width="4.125" style="54" customWidth="1"/>
    <col min="14850" max="14850" width="22.5" style="54" customWidth="1"/>
    <col min="14851" max="14851" width="26.625" style="54" customWidth="1"/>
    <col min="14852" max="14852" width="17.125" style="54" customWidth="1"/>
    <col min="14853" max="14853" width="8.125" style="54" customWidth="1"/>
    <col min="14854" max="14854" width="4" style="54" customWidth="1"/>
    <col min="14855" max="14855" width="0" style="54" hidden="1" customWidth="1"/>
    <col min="14856" max="14856" width="23.25" style="54" customWidth="1"/>
    <col min="14857" max="14857" width="17.125" style="54" customWidth="1"/>
    <col min="14858" max="14858" width="8.125" style="54" customWidth="1"/>
    <col min="14859" max="14859" width="4" style="54" customWidth="1"/>
    <col min="14860" max="14860" width="0" style="54" hidden="1" customWidth="1"/>
    <col min="14861" max="14861" width="8.25" style="54" customWidth="1"/>
    <col min="14862" max="14862" width="0" style="54" hidden="1" customWidth="1"/>
    <col min="14863" max="14863" width="97.75" style="54" customWidth="1"/>
    <col min="14864" max="14864" width="14.125" style="54" customWidth="1"/>
    <col min="14865" max="14865" width="16" style="54" customWidth="1"/>
    <col min="14866" max="14868" width="10.125" style="54" customWidth="1"/>
    <col min="14869" max="14869" width="5.125" style="54" customWidth="1"/>
    <col min="14870" max="15104" width="9" style="54"/>
    <col min="15105" max="15105" width="4.125" style="54" customWidth="1"/>
    <col min="15106" max="15106" width="22.5" style="54" customWidth="1"/>
    <col min="15107" max="15107" width="26.625" style="54" customWidth="1"/>
    <col min="15108" max="15108" width="17.125" style="54" customWidth="1"/>
    <col min="15109" max="15109" width="8.125" style="54" customWidth="1"/>
    <col min="15110" max="15110" width="4" style="54" customWidth="1"/>
    <col min="15111" max="15111" width="0" style="54" hidden="1" customWidth="1"/>
    <col min="15112" max="15112" width="23.25" style="54" customWidth="1"/>
    <col min="15113" max="15113" width="17.125" style="54" customWidth="1"/>
    <col min="15114" max="15114" width="8.125" style="54" customWidth="1"/>
    <col min="15115" max="15115" width="4" style="54" customWidth="1"/>
    <col min="15116" max="15116" width="0" style="54" hidden="1" customWidth="1"/>
    <col min="15117" max="15117" width="8.25" style="54" customWidth="1"/>
    <col min="15118" max="15118" width="0" style="54" hidden="1" customWidth="1"/>
    <col min="15119" max="15119" width="97.75" style="54" customWidth="1"/>
    <col min="15120" max="15120" width="14.125" style="54" customWidth="1"/>
    <col min="15121" max="15121" width="16" style="54" customWidth="1"/>
    <col min="15122" max="15124" width="10.125" style="54" customWidth="1"/>
    <col min="15125" max="15125" width="5.125" style="54" customWidth="1"/>
    <col min="15126" max="15360" width="9" style="54"/>
    <col min="15361" max="15361" width="4.125" style="54" customWidth="1"/>
    <col min="15362" max="15362" width="22.5" style="54" customWidth="1"/>
    <col min="15363" max="15363" width="26.625" style="54" customWidth="1"/>
    <col min="15364" max="15364" width="17.125" style="54" customWidth="1"/>
    <col min="15365" max="15365" width="8.125" style="54" customWidth="1"/>
    <col min="15366" max="15366" width="4" style="54" customWidth="1"/>
    <col min="15367" max="15367" width="0" style="54" hidden="1" customWidth="1"/>
    <col min="15368" max="15368" width="23.25" style="54" customWidth="1"/>
    <col min="15369" max="15369" width="17.125" style="54" customWidth="1"/>
    <col min="15370" max="15370" width="8.125" style="54" customWidth="1"/>
    <col min="15371" max="15371" width="4" style="54" customWidth="1"/>
    <col min="15372" max="15372" width="0" style="54" hidden="1" customWidth="1"/>
    <col min="15373" max="15373" width="8.25" style="54" customWidth="1"/>
    <col min="15374" max="15374" width="0" style="54" hidden="1" customWidth="1"/>
    <col min="15375" max="15375" width="97.75" style="54" customWidth="1"/>
    <col min="15376" max="15376" width="14.125" style="54" customWidth="1"/>
    <col min="15377" max="15377" width="16" style="54" customWidth="1"/>
    <col min="15378" max="15380" width="10.125" style="54" customWidth="1"/>
    <col min="15381" max="15381" width="5.125" style="54" customWidth="1"/>
    <col min="15382" max="15616" width="9" style="54"/>
    <col min="15617" max="15617" width="4.125" style="54" customWidth="1"/>
    <col min="15618" max="15618" width="22.5" style="54" customWidth="1"/>
    <col min="15619" max="15619" width="26.625" style="54" customWidth="1"/>
    <col min="15620" max="15620" width="17.125" style="54" customWidth="1"/>
    <col min="15621" max="15621" width="8.125" style="54" customWidth="1"/>
    <col min="15622" max="15622" width="4" style="54" customWidth="1"/>
    <col min="15623" max="15623" width="0" style="54" hidden="1" customWidth="1"/>
    <col min="15624" max="15624" width="23.25" style="54" customWidth="1"/>
    <col min="15625" max="15625" width="17.125" style="54" customWidth="1"/>
    <col min="15626" max="15626" width="8.125" style="54" customWidth="1"/>
    <col min="15627" max="15627" width="4" style="54" customWidth="1"/>
    <col min="15628" max="15628" width="0" style="54" hidden="1" customWidth="1"/>
    <col min="15629" max="15629" width="8.25" style="54" customWidth="1"/>
    <col min="15630" max="15630" width="0" style="54" hidden="1" customWidth="1"/>
    <col min="15631" max="15631" width="97.75" style="54" customWidth="1"/>
    <col min="15632" max="15632" width="14.125" style="54" customWidth="1"/>
    <col min="15633" max="15633" width="16" style="54" customWidth="1"/>
    <col min="15634" max="15636" width="10.125" style="54" customWidth="1"/>
    <col min="15637" max="15637" width="5.125" style="54" customWidth="1"/>
    <col min="15638" max="15872" width="9" style="54"/>
    <col min="15873" max="15873" width="4.125" style="54" customWidth="1"/>
    <col min="15874" max="15874" width="22.5" style="54" customWidth="1"/>
    <col min="15875" max="15875" width="26.625" style="54" customWidth="1"/>
    <col min="15876" max="15876" width="17.125" style="54" customWidth="1"/>
    <col min="15877" max="15877" width="8.125" style="54" customWidth="1"/>
    <col min="15878" max="15878" width="4" style="54" customWidth="1"/>
    <col min="15879" max="15879" width="0" style="54" hidden="1" customWidth="1"/>
    <col min="15880" max="15880" width="23.25" style="54" customWidth="1"/>
    <col min="15881" max="15881" width="17.125" style="54" customWidth="1"/>
    <col min="15882" max="15882" width="8.125" style="54" customWidth="1"/>
    <col min="15883" max="15883" width="4" style="54" customWidth="1"/>
    <col min="15884" max="15884" width="0" style="54" hidden="1" customWidth="1"/>
    <col min="15885" max="15885" width="8.25" style="54" customWidth="1"/>
    <col min="15886" max="15886" width="0" style="54" hidden="1" customWidth="1"/>
    <col min="15887" max="15887" width="97.75" style="54" customWidth="1"/>
    <col min="15888" max="15888" width="14.125" style="54" customWidth="1"/>
    <col min="15889" max="15889" width="16" style="54" customWidth="1"/>
    <col min="15890" max="15892" width="10.125" style="54" customWidth="1"/>
    <col min="15893" max="15893" width="5.125" style="54" customWidth="1"/>
    <col min="15894" max="16128" width="9" style="54"/>
    <col min="16129" max="16129" width="4.125" style="54" customWidth="1"/>
    <col min="16130" max="16130" width="22.5" style="54" customWidth="1"/>
    <col min="16131" max="16131" width="26.625" style="54" customWidth="1"/>
    <col min="16132" max="16132" width="17.125" style="54" customWidth="1"/>
    <col min="16133" max="16133" width="8.125" style="54" customWidth="1"/>
    <col min="16134" max="16134" width="4" style="54" customWidth="1"/>
    <col min="16135" max="16135" width="0" style="54" hidden="1" customWidth="1"/>
    <col min="16136" max="16136" width="23.25" style="54" customWidth="1"/>
    <col min="16137" max="16137" width="17.125" style="54" customWidth="1"/>
    <col min="16138" max="16138" width="8.125" style="54" customWidth="1"/>
    <col min="16139" max="16139" width="4" style="54" customWidth="1"/>
    <col min="16140" max="16140" width="0" style="54" hidden="1" customWidth="1"/>
    <col min="16141" max="16141" width="8.25" style="54" customWidth="1"/>
    <col min="16142" max="16142" width="0" style="54" hidden="1" customWidth="1"/>
    <col min="16143" max="16143" width="97.75" style="54" customWidth="1"/>
    <col min="16144" max="16144" width="14.125" style="54" customWidth="1"/>
    <col min="16145" max="16145" width="16" style="54" customWidth="1"/>
    <col min="16146" max="16148" width="10.125" style="54" customWidth="1"/>
    <col min="16149" max="16149" width="5.125" style="54" customWidth="1"/>
    <col min="16150" max="16384" width="9" style="54"/>
  </cols>
  <sheetData>
    <row r="1" spans="1:21" ht="36.75" customHeight="1" x14ac:dyDescent="0.4">
      <c r="A1" s="52" t="s">
        <v>0</v>
      </c>
      <c r="B1" s="52"/>
      <c r="C1" s="53"/>
      <c r="D1" s="54"/>
      <c r="E1" s="53"/>
      <c r="F1" s="53"/>
      <c r="G1" s="53"/>
      <c r="H1" s="213"/>
      <c r="I1" s="213"/>
      <c r="J1" s="214"/>
      <c r="K1" s="214"/>
      <c r="L1" s="214"/>
      <c r="M1" s="214"/>
      <c r="N1" s="214"/>
      <c r="O1" s="214"/>
      <c r="P1" s="53"/>
      <c r="Q1" s="53"/>
      <c r="R1" s="54"/>
      <c r="S1" s="54"/>
      <c r="T1" s="54"/>
      <c r="U1" s="54"/>
    </row>
    <row r="2" spans="1:21" ht="36.75" customHeight="1" x14ac:dyDescent="0.4">
      <c r="A2" s="213" t="s">
        <v>161</v>
      </c>
      <c r="B2" s="213"/>
      <c r="C2" s="214"/>
      <c r="D2" s="214"/>
      <c r="E2" s="214"/>
      <c r="F2" s="214"/>
      <c r="G2" s="214"/>
      <c r="H2" s="214"/>
      <c r="I2" s="214"/>
      <c r="J2" s="214"/>
      <c r="K2" s="214"/>
      <c r="L2" s="214"/>
      <c r="M2" s="214"/>
      <c r="N2" s="214"/>
      <c r="O2" s="214"/>
      <c r="P2" s="214"/>
      <c r="Q2" s="214"/>
      <c r="R2" s="214"/>
      <c r="S2" s="214"/>
      <c r="T2" s="214"/>
      <c r="U2" s="54"/>
    </row>
    <row r="3" spans="1:21" ht="18.75" customHeight="1" x14ac:dyDescent="0.4">
      <c r="A3" s="55"/>
      <c r="B3" s="55"/>
      <c r="C3" s="53"/>
      <c r="D3" s="54"/>
      <c r="E3" s="56"/>
      <c r="F3" s="53"/>
      <c r="G3" s="53"/>
      <c r="H3" s="53"/>
      <c r="I3" s="54"/>
      <c r="J3" s="53"/>
      <c r="K3" s="56"/>
      <c r="L3" s="56"/>
      <c r="M3" s="56"/>
      <c r="N3" s="56"/>
      <c r="O3" s="53"/>
      <c r="P3" s="57"/>
      <c r="Q3" s="215" t="s">
        <v>162</v>
      </c>
      <c r="R3" s="216"/>
      <c r="S3" s="216"/>
      <c r="T3" s="217"/>
      <c r="U3" s="54"/>
    </row>
    <row r="4" spans="1:21" ht="15.75" customHeight="1" x14ac:dyDescent="0.4">
      <c r="A4" s="55"/>
      <c r="B4" s="55"/>
      <c r="C4" s="53"/>
      <c r="D4" s="54"/>
      <c r="E4" s="56"/>
      <c r="F4" s="53"/>
      <c r="G4" s="53"/>
      <c r="H4" s="53"/>
      <c r="I4" s="54"/>
      <c r="J4" s="53"/>
      <c r="K4" s="56"/>
      <c r="L4" s="56"/>
      <c r="M4" s="56"/>
      <c r="N4" s="58"/>
      <c r="O4" s="53"/>
      <c r="P4" s="59"/>
      <c r="Q4" s="60"/>
      <c r="R4" s="61" t="s">
        <v>163</v>
      </c>
      <c r="S4" s="61" t="s">
        <v>6</v>
      </c>
      <c r="T4" s="61" t="s">
        <v>164</v>
      </c>
      <c r="U4" s="54"/>
    </row>
    <row r="5" spans="1:21" ht="22.5" customHeight="1" x14ac:dyDescent="0.4">
      <c r="A5" s="55"/>
      <c r="B5" s="223" t="s">
        <v>315</v>
      </c>
      <c r="C5" s="223"/>
      <c r="D5" s="54"/>
      <c r="E5" s="56"/>
      <c r="F5" s="53"/>
      <c r="G5" s="53"/>
      <c r="H5" s="53"/>
      <c r="I5" s="54"/>
      <c r="J5" s="53"/>
      <c r="K5" s="56"/>
      <c r="L5" s="56"/>
      <c r="M5" s="56"/>
      <c r="N5" s="58"/>
      <c r="O5" s="53"/>
      <c r="P5" s="62"/>
      <c r="Q5" s="63" t="s">
        <v>165</v>
      </c>
      <c r="R5" s="61"/>
      <c r="S5" s="61"/>
      <c r="T5" s="61"/>
      <c r="U5" s="54"/>
    </row>
    <row r="6" spans="1:21" ht="22.5" customHeight="1" x14ac:dyDescent="0.15">
      <c r="A6" s="55"/>
      <c r="B6" s="223"/>
      <c r="C6" s="223"/>
      <c r="D6" s="64"/>
      <c r="E6" s="56"/>
      <c r="F6" s="53"/>
      <c r="G6" s="53"/>
      <c r="H6" s="53"/>
      <c r="I6" s="64"/>
      <c r="J6" s="53"/>
      <c r="K6" s="56"/>
      <c r="L6" s="56"/>
      <c r="M6" s="56"/>
      <c r="N6" s="58"/>
      <c r="O6" s="53"/>
      <c r="P6" s="62"/>
      <c r="Q6" s="63" t="s">
        <v>166</v>
      </c>
      <c r="R6" s="61"/>
      <c r="S6" s="61"/>
      <c r="T6" s="61"/>
      <c r="U6" s="54"/>
    </row>
    <row r="7" spans="1:21" ht="22.5" customHeight="1" x14ac:dyDescent="0.15">
      <c r="A7" s="55"/>
      <c r="B7" s="55"/>
      <c r="C7" s="53"/>
      <c r="D7" s="65"/>
      <c r="E7" s="56"/>
      <c r="F7" s="53"/>
      <c r="G7" s="53"/>
      <c r="I7" s="65"/>
      <c r="J7" s="53"/>
      <c r="K7" s="56"/>
      <c r="L7" s="56"/>
      <c r="M7" s="56"/>
      <c r="N7" s="67"/>
      <c r="O7" s="53"/>
      <c r="P7" s="62"/>
      <c r="Q7" s="63" t="s">
        <v>167</v>
      </c>
      <c r="R7" s="61"/>
      <c r="S7" s="61"/>
      <c r="T7" s="61"/>
      <c r="U7" s="68"/>
    </row>
    <row r="8" spans="1:21" ht="27.75" customHeight="1" thickBot="1" x14ac:dyDescent="0.3">
      <c r="A8" s="218" t="s">
        <v>404</v>
      </c>
      <c r="B8" s="219"/>
      <c r="C8" s="219"/>
      <c r="D8" s="219"/>
      <c r="E8" s="219"/>
      <c r="F8" s="219"/>
      <c r="G8" s="53"/>
      <c r="H8" s="53"/>
      <c r="I8" s="69"/>
      <c r="J8" s="53"/>
      <c r="K8" s="56"/>
      <c r="L8" s="56"/>
      <c r="M8" s="56"/>
      <c r="N8" s="67"/>
      <c r="O8" s="53"/>
      <c r="P8" s="70"/>
      <c r="Q8" s="69"/>
      <c r="R8" s="70"/>
      <c r="S8" s="70"/>
      <c r="T8" s="71"/>
      <c r="U8" s="68"/>
    </row>
    <row r="9" spans="1:21" customFormat="1" ht="42" customHeight="1" thickBot="1" x14ac:dyDescent="0.45">
      <c r="A9" s="72"/>
      <c r="B9" s="73" t="s">
        <v>169</v>
      </c>
      <c r="C9" s="74" t="s">
        <v>170</v>
      </c>
      <c r="D9" s="75" t="s">
        <v>171</v>
      </c>
      <c r="E9" s="76" t="s">
        <v>172</v>
      </c>
      <c r="F9" s="76" t="s">
        <v>173</v>
      </c>
      <c r="G9" s="74" t="s">
        <v>174</v>
      </c>
      <c r="H9" s="73" t="s">
        <v>170</v>
      </c>
      <c r="I9" s="75" t="s">
        <v>171</v>
      </c>
      <c r="J9" s="76" t="s">
        <v>175</v>
      </c>
      <c r="K9" s="76" t="s">
        <v>173</v>
      </c>
      <c r="L9" s="76" t="s">
        <v>174</v>
      </c>
      <c r="M9" s="76" t="s">
        <v>176</v>
      </c>
      <c r="N9" s="77" t="s">
        <v>177</v>
      </c>
      <c r="O9" s="78" t="s">
        <v>178</v>
      </c>
      <c r="P9" s="76" t="s">
        <v>179</v>
      </c>
      <c r="Q9" s="79" t="s">
        <v>171</v>
      </c>
      <c r="R9" s="76" t="s">
        <v>180</v>
      </c>
      <c r="S9" s="74" t="s">
        <v>181</v>
      </c>
      <c r="T9" s="77" t="s">
        <v>182</v>
      </c>
      <c r="U9" s="80"/>
    </row>
    <row r="10" spans="1:21" ht="18.75" customHeight="1" x14ac:dyDescent="0.4">
      <c r="A10" s="220" t="s">
        <v>183</v>
      </c>
      <c r="B10" s="81" t="s">
        <v>105</v>
      </c>
      <c r="C10" s="82" t="s">
        <v>268</v>
      </c>
      <c r="D10" s="83"/>
      <c r="E10" s="91">
        <v>5</v>
      </c>
      <c r="F10" s="85" t="s">
        <v>189</v>
      </c>
      <c r="G10" s="86"/>
      <c r="H10" s="87" t="s">
        <v>268</v>
      </c>
      <c r="I10" s="83"/>
      <c r="J10" s="85">
        <f>ROUNDUP(E10*0.75,2)</f>
        <v>3.75</v>
      </c>
      <c r="K10" s="85" t="s">
        <v>189</v>
      </c>
      <c r="L10" s="85"/>
      <c r="M10" s="85">
        <f>ROUNDUP((R5*E10)+(R6*J10)+(R7*(E10*2)),2)</f>
        <v>0</v>
      </c>
      <c r="N10" s="88">
        <f>ROUND(M10+(M10*10/100),2)</f>
        <v>0</v>
      </c>
      <c r="O10" s="81" t="s">
        <v>405</v>
      </c>
      <c r="P10" s="89" t="s">
        <v>22</v>
      </c>
      <c r="Q10" s="83"/>
      <c r="R10" s="90">
        <v>110</v>
      </c>
      <c r="S10" s="91">
        <f>ROUNDUP(R10*0.75,2)</f>
        <v>82.5</v>
      </c>
      <c r="T10" s="92">
        <f>ROUNDUP((R5*R10)+(R6*S10)+(R7*(R10*2)),2)</f>
        <v>0</v>
      </c>
    </row>
    <row r="11" spans="1:21" ht="18.75" customHeight="1" x14ac:dyDescent="0.4">
      <c r="A11" s="221"/>
      <c r="B11" s="105"/>
      <c r="C11" s="106" t="s">
        <v>406</v>
      </c>
      <c r="D11" s="107" t="s">
        <v>407</v>
      </c>
      <c r="E11" s="136">
        <v>0.1</v>
      </c>
      <c r="F11" s="109" t="s">
        <v>186</v>
      </c>
      <c r="G11" s="110"/>
      <c r="H11" s="111" t="s">
        <v>406</v>
      </c>
      <c r="I11" s="107" t="s">
        <v>407</v>
      </c>
      <c r="J11" s="109">
        <f>ROUNDUP(E11*0.75,2)</f>
        <v>0.08</v>
      </c>
      <c r="K11" s="109" t="s">
        <v>186</v>
      </c>
      <c r="L11" s="109"/>
      <c r="M11" s="109">
        <f>ROUNDUP((R5*E11)+(R6*J11)+(R7*(E11*2)),2)</f>
        <v>0</v>
      </c>
      <c r="N11" s="112">
        <f>M11</f>
        <v>0</v>
      </c>
      <c r="O11" s="105" t="s">
        <v>408</v>
      </c>
      <c r="P11" s="113" t="s">
        <v>409</v>
      </c>
      <c r="Q11" s="107" t="s">
        <v>66</v>
      </c>
      <c r="R11" s="114">
        <v>0.5</v>
      </c>
      <c r="S11" s="108">
        <f>ROUNDUP(R11*0.75,2)</f>
        <v>0.38</v>
      </c>
      <c r="T11" s="115">
        <f>ROUNDUP((R5*R11)+(R6*S11)+(R7*(R11*2)),2)</f>
        <v>0</v>
      </c>
    </row>
    <row r="12" spans="1:21" ht="18.75" customHeight="1" x14ac:dyDescent="0.4">
      <c r="A12" s="221"/>
      <c r="B12" s="105"/>
      <c r="C12" s="106" t="s">
        <v>410</v>
      </c>
      <c r="D12" s="107" t="s">
        <v>271</v>
      </c>
      <c r="E12" s="108">
        <v>0.5</v>
      </c>
      <c r="F12" s="109" t="s">
        <v>284</v>
      </c>
      <c r="G12" s="110"/>
      <c r="H12" s="111" t="s">
        <v>410</v>
      </c>
      <c r="I12" s="107" t="s">
        <v>271</v>
      </c>
      <c r="J12" s="109">
        <f>ROUNDUP(E12*0.75,2)</f>
        <v>0.38</v>
      </c>
      <c r="K12" s="109" t="s">
        <v>284</v>
      </c>
      <c r="L12" s="109"/>
      <c r="M12" s="109">
        <f>ROUNDUP((R5*E12)+(R6*J12)+(R7*(E12*2)),2)</f>
        <v>0</v>
      </c>
      <c r="N12" s="112">
        <f>M12</f>
        <v>0</v>
      </c>
      <c r="O12" s="105" t="s">
        <v>411</v>
      </c>
      <c r="P12" s="113" t="s">
        <v>399</v>
      </c>
      <c r="Q12" s="107" t="s">
        <v>369</v>
      </c>
      <c r="R12" s="114">
        <v>1.5</v>
      </c>
      <c r="S12" s="108">
        <f>ROUNDUP(R12*0.75,2)</f>
        <v>1.1300000000000001</v>
      </c>
      <c r="T12" s="115">
        <f>ROUNDUP((R5*R12)+(R6*S12)+(R7*(R12*2)),2)</f>
        <v>0</v>
      </c>
    </row>
    <row r="13" spans="1:21" ht="18.75" customHeight="1" x14ac:dyDescent="0.4">
      <c r="A13" s="221"/>
      <c r="B13" s="105"/>
      <c r="C13" s="106" t="s">
        <v>412</v>
      </c>
      <c r="D13" s="107" t="s">
        <v>369</v>
      </c>
      <c r="E13" s="136">
        <v>0.1</v>
      </c>
      <c r="F13" s="109" t="s">
        <v>186</v>
      </c>
      <c r="G13" s="110"/>
      <c r="H13" s="111" t="s">
        <v>412</v>
      </c>
      <c r="I13" s="107" t="s">
        <v>369</v>
      </c>
      <c r="J13" s="109">
        <f>ROUNDUP(E13*0.75,2)</f>
        <v>0.08</v>
      </c>
      <c r="K13" s="109" t="s">
        <v>186</v>
      </c>
      <c r="L13" s="109"/>
      <c r="M13" s="109">
        <f>ROUNDUP((R5*E13)+(R6*J13)+(R7*(E13*2)),2)</f>
        <v>0</v>
      </c>
      <c r="N13" s="112">
        <f>M13</f>
        <v>0</v>
      </c>
      <c r="O13" s="105" t="s">
        <v>413</v>
      </c>
      <c r="P13" s="113"/>
      <c r="Q13" s="107"/>
      <c r="R13" s="114"/>
      <c r="S13" s="108"/>
      <c r="T13" s="115"/>
    </row>
    <row r="14" spans="1:21" ht="18.75" customHeight="1" x14ac:dyDescent="0.4">
      <c r="A14" s="221"/>
      <c r="B14" s="105"/>
      <c r="C14" s="106" t="s">
        <v>255</v>
      </c>
      <c r="D14" s="107"/>
      <c r="E14" s="108">
        <v>5</v>
      </c>
      <c r="F14" s="109" t="s">
        <v>189</v>
      </c>
      <c r="G14" s="110"/>
      <c r="H14" s="111" t="s">
        <v>255</v>
      </c>
      <c r="I14" s="107"/>
      <c r="J14" s="109">
        <f>ROUNDUP(E14*0.75,2)</f>
        <v>3.75</v>
      </c>
      <c r="K14" s="109" t="s">
        <v>189</v>
      </c>
      <c r="L14" s="109"/>
      <c r="M14" s="109">
        <f>ROUNDUP((R5*E14)+(R6*J14)+(R7*(E14*2)),2)</f>
        <v>0</v>
      </c>
      <c r="N14" s="112">
        <f>M14</f>
        <v>0</v>
      </c>
      <c r="O14" s="105" t="s">
        <v>414</v>
      </c>
      <c r="P14" s="113"/>
      <c r="Q14" s="107"/>
      <c r="R14" s="114"/>
      <c r="S14" s="108"/>
      <c r="T14" s="115"/>
    </row>
    <row r="15" spans="1:21" ht="18.75" customHeight="1" x14ac:dyDescent="0.4">
      <c r="A15" s="221"/>
      <c r="B15" s="105"/>
      <c r="C15" s="106"/>
      <c r="D15" s="107"/>
      <c r="E15" s="108"/>
      <c r="F15" s="109"/>
      <c r="G15" s="110"/>
      <c r="H15" s="111"/>
      <c r="I15" s="107"/>
      <c r="J15" s="109"/>
      <c r="K15" s="109"/>
      <c r="L15" s="109"/>
      <c r="M15" s="109"/>
      <c r="N15" s="112"/>
      <c r="O15" s="105" t="s">
        <v>256</v>
      </c>
      <c r="P15" s="113"/>
      <c r="Q15" s="107"/>
      <c r="R15" s="114"/>
      <c r="S15" s="108"/>
      <c r="T15" s="115"/>
    </row>
    <row r="16" spans="1:21" ht="18.75" customHeight="1" x14ac:dyDescent="0.4">
      <c r="A16" s="221"/>
      <c r="B16" s="105"/>
      <c r="C16" s="106"/>
      <c r="D16" s="107"/>
      <c r="E16" s="108"/>
      <c r="F16" s="109"/>
      <c r="G16" s="110"/>
      <c r="H16" s="111"/>
      <c r="I16" s="107"/>
      <c r="J16" s="109"/>
      <c r="K16" s="109"/>
      <c r="L16" s="109"/>
      <c r="M16" s="109"/>
      <c r="N16" s="112"/>
      <c r="O16" s="105" t="s">
        <v>415</v>
      </c>
      <c r="P16" s="113"/>
      <c r="Q16" s="107"/>
      <c r="R16" s="114"/>
      <c r="S16" s="108"/>
      <c r="T16" s="115"/>
    </row>
    <row r="17" spans="1:20" ht="18.75" customHeight="1" x14ac:dyDescent="0.4">
      <c r="A17" s="221"/>
      <c r="B17" s="105"/>
      <c r="C17" s="106"/>
      <c r="D17" s="107"/>
      <c r="E17" s="108"/>
      <c r="F17" s="109"/>
      <c r="G17" s="110"/>
      <c r="H17" s="111"/>
      <c r="I17" s="107"/>
      <c r="J17" s="109"/>
      <c r="K17" s="109"/>
      <c r="L17" s="109"/>
      <c r="M17" s="109"/>
      <c r="N17" s="112"/>
      <c r="O17" s="105" t="s">
        <v>202</v>
      </c>
      <c r="P17" s="113"/>
      <c r="Q17" s="107"/>
      <c r="R17" s="114"/>
      <c r="S17" s="108"/>
      <c r="T17" s="115"/>
    </row>
    <row r="18" spans="1:20" ht="18.75" customHeight="1" x14ac:dyDescent="0.4">
      <c r="A18" s="221"/>
      <c r="B18" s="94"/>
      <c r="C18" s="95"/>
      <c r="D18" s="96"/>
      <c r="E18" s="97"/>
      <c r="F18" s="98"/>
      <c r="G18" s="99"/>
      <c r="H18" s="100"/>
      <c r="I18" s="96"/>
      <c r="J18" s="98"/>
      <c r="K18" s="98"/>
      <c r="L18" s="98"/>
      <c r="M18" s="98"/>
      <c r="N18" s="101"/>
      <c r="O18" s="94"/>
      <c r="P18" s="102"/>
      <c r="Q18" s="96"/>
      <c r="R18" s="103"/>
      <c r="S18" s="97"/>
      <c r="T18" s="104"/>
    </row>
    <row r="19" spans="1:20" ht="18.75" customHeight="1" x14ac:dyDescent="0.4">
      <c r="A19" s="221"/>
      <c r="B19" s="105" t="s">
        <v>111</v>
      </c>
      <c r="C19" s="106" t="s">
        <v>217</v>
      </c>
      <c r="D19" s="107"/>
      <c r="E19" s="108">
        <v>1</v>
      </c>
      <c r="F19" s="109" t="s">
        <v>218</v>
      </c>
      <c r="G19" s="110" t="s">
        <v>219</v>
      </c>
      <c r="H19" s="111" t="s">
        <v>217</v>
      </c>
      <c r="I19" s="107"/>
      <c r="J19" s="109">
        <f>ROUNDUP(E19*0.75,2)</f>
        <v>0.75</v>
      </c>
      <c r="K19" s="109" t="s">
        <v>218</v>
      </c>
      <c r="L19" s="109" t="s">
        <v>219</v>
      </c>
      <c r="M19" s="109">
        <f>ROUNDUP((R5*E19)+(R6*J19)+(R7*(E19*2)),2)</f>
        <v>0</v>
      </c>
      <c r="N19" s="112">
        <f>M19</f>
        <v>0</v>
      </c>
      <c r="O19" s="105" t="s">
        <v>324</v>
      </c>
      <c r="P19" s="113" t="s">
        <v>227</v>
      </c>
      <c r="Q19" s="107"/>
      <c r="R19" s="114">
        <v>0.1</v>
      </c>
      <c r="S19" s="108">
        <f>ROUNDUP(R19*0.75,2)</f>
        <v>0.08</v>
      </c>
      <c r="T19" s="115">
        <f>ROUNDUP((R5*R19)+(R6*S19)+(R7*(R19*2)),2)</f>
        <v>0</v>
      </c>
    </row>
    <row r="20" spans="1:20" ht="18.75" customHeight="1" x14ac:dyDescent="0.4">
      <c r="A20" s="221"/>
      <c r="B20" s="105"/>
      <c r="C20" s="106" t="s">
        <v>325</v>
      </c>
      <c r="D20" s="107"/>
      <c r="E20" s="108">
        <v>1</v>
      </c>
      <c r="F20" s="109" t="s">
        <v>189</v>
      </c>
      <c r="G20" s="110" t="s">
        <v>219</v>
      </c>
      <c r="H20" s="111" t="s">
        <v>325</v>
      </c>
      <c r="I20" s="107"/>
      <c r="J20" s="109">
        <f>ROUNDUP(E20*0.75,2)</f>
        <v>0.75</v>
      </c>
      <c r="K20" s="109" t="s">
        <v>189</v>
      </c>
      <c r="L20" s="109" t="s">
        <v>219</v>
      </c>
      <c r="M20" s="109">
        <f>ROUNDUP((R5*E20)+(R6*J20)+(R7*(E20*2)),2)</f>
        <v>0</v>
      </c>
      <c r="N20" s="112">
        <f>M20</f>
        <v>0</v>
      </c>
      <c r="O20" s="105" t="s">
        <v>326</v>
      </c>
      <c r="P20" s="113" t="s">
        <v>279</v>
      </c>
      <c r="Q20" s="107"/>
      <c r="R20" s="114">
        <v>0.01</v>
      </c>
      <c r="S20" s="108">
        <f>ROUNDUP(R20*0.75,2)</f>
        <v>0.01</v>
      </c>
      <c r="T20" s="115">
        <f>ROUNDUP((R5*R20)+(R6*S20)+(R7*(R20*2)),2)</f>
        <v>0</v>
      </c>
    </row>
    <row r="21" spans="1:20" ht="18.75" customHeight="1" x14ac:dyDescent="0.4">
      <c r="A21" s="221"/>
      <c r="B21" s="105"/>
      <c r="C21" s="106" t="s">
        <v>327</v>
      </c>
      <c r="D21" s="107"/>
      <c r="E21" s="108">
        <v>0.5</v>
      </c>
      <c r="F21" s="109" t="s">
        <v>189</v>
      </c>
      <c r="G21" s="110"/>
      <c r="H21" s="111" t="s">
        <v>327</v>
      </c>
      <c r="I21" s="107"/>
      <c r="J21" s="109">
        <f>ROUNDUP(E21*0.75,2)</f>
        <v>0.38</v>
      </c>
      <c r="K21" s="109" t="s">
        <v>189</v>
      </c>
      <c r="L21" s="109"/>
      <c r="M21" s="109">
        <f>ROUNDUP((R5*E21)+(R6*J21)+(R7*(E21*2)),2)</f>
        <v>0</v>
      </c>
      <c r="N21" s="112">
        <f>ROUND(M21+(M21*10/100),2)</f>
        <v>0</v>
      </c>
      <c r="O21" s="105" t="s">
        <v>328</v>
      </c>
      <c r="P21" s="113" t="s">
        <v>290</v>
      </c>
      <c r="Q21" s="107" t="s">
        <v>40</v>
      </c>
      <c r="R21" s="114">
        <v>3</v>
      </c>
      <c r="S21" s="108">
        <f>ROUNDUP(R21*0.75,2)</f>
        <v>2.25</v>
      </c>
      <c r="T21" s="115">
        <f>ROUNDUP((R5*R21)+(R6*S21)+(R7*(R21*2)),2)</f>
        <v>0</v>
      </c>
    </row>
    <row r="22" spans="1:20" ht="18.75" customHeight="1" x14ac:dyDescent="0.4">
      <c r="A22" s="221"/>
      <c r="B22" s="105"/>
      <c r="C22" s="106" t="s">
        <v>329</v>
      </c>
      <c r="D22" s="107"/>
      <c r="E22" s="108">
        <v>20</v>
      </c>
      <c r="F22" s="109" t="s">
        <v>189</v>
      </c>
      <c r="G22" s="110"/>
      <c r="H22" s="111" t="s">
        <v>329</v>
      </c>
      <c r="I22" s="107"/>
      <c r="J22" s="109">
        <f>ROUNDUP(E22*0.75,2)</f>
        <v>15</v>
      </c>
      <c r="K22" s="109" t="s">
        <v>189</v>
      </c>
      <c r="L22" s="109"/>
      <c r="M22" s="109">
        <f>ROUNDUP((R5*E22)+(R6*J22)+(R7*(E22*2)),2)</f>
        <v>0</v>
      </c>
      <c r="N22" s="112">
        <f>ROUND(M22+(M22*3/100),2)</f>
        <v>0</v>
      </c>
      <c r="O22" s="105" t="s">
        <v>330</v>
      </c>
      <c r="P22" s="113" t="s">
        <v>252</v>
      </c>
      <c r="Q22" s="107" t="s">
        <v>56</v>
      </c>
      <c r="R22" s="114">
        <v>5</v>
      </c>
      <c r="S22" s="108">
        <f>ROUNDUP(R22*0.75,2)</f>
        <v>3.75</v>
      </c>
      <c r="T22" s="115">
        <f>ROUNDUP((R5*R22)+(R6*S22)+(R7*(R22*2)),2)</f>
        <v>0</v>
      </c>
    </row>
    <row r="23" spans="1:20" ht="18.75" customHeight="1" x14ac:dyDescent="0.4">
      <c r="A23" s="221"/>
      <c r="B23" s="105"/>
      <c r="C23" s="106"/>
      <c r="D23" s="107"/>
      <c r="E23" s="108"/>
      <c r="F23" s="109"/>
      <c r="G23" s="110"/>
      <c r="H23" s="111"/>
      <c r="I23" s="107"/>
      <c r="J23" s="109"/>
      <c r="K23" s="109"/>
      <c r="L23" s="109"/>
      <c r="M23" s="109"/>
      <c r="N23" s="112"/>
      <c r="O23" s="105" t="s">
        <v>331</v>
      </c>
      <c r="P23" s="113" t="s">
        <v>192</v>
      </c>
      <c r="Q23" s="107"/>
      <c r="R23" s="114">
        <v>2</v>
      </c>
      <c r="S23" s="108">
        <f>ROUNDUP(R23*0.75,2)</f>
        <v>1.5</v>
      </c>
      <c r="T23" s="115">
        <f>ROUNDUP((R5*R23)+(R6*S23)+(R7*(R23*2)),2)</f>
        <v>0</v>
      </c>
    </row>
    <row r="24" spans="1:20" ht="18.75" customHeight="1" x14ac:dyDescent="0.4">
      <c r="A24" s="221"/>
      <c r="B24" s="105"/>
      <c r="C24" s="106"/>
      <c r="D24" s="107"/>
      <c r="E24" s="108"/>
      <c r="F24" s="109"/>
      <c r="G24" s="110"/>
      <c r="H24" s="111"/>
      <c r="I24" s="107"/>
      <c r="J24" s="109"/>
      <c r="K24" s="109"/>
      <c r="L24" s="109"/>
      <c r="M24" s="109"/>
      <c r="N24" s="112"/>
      <c r="O24" s="105" t="s">
        <v>332</v>
      </c>
      <c r="P24" s="113"/>
      <c r="Q24" s="107"/>
      <c r="R24" s="114"/>
      <c r="S24" s="108"/>
      <c r="T24" s="115"/>
    </row>
    <row r="25" spans="1:20" ht="18.75" customHeight="1" x14ac:dyDescent="0.4">
      <c r="A25" s="221"/>
      <c r="B25" s="105"/>
      <c r="C25" s="106"/>
      <c r="D25" s="107"/>
      <c r="E25" s="108"/>
      <c r="F25" s="109"/>
      <c r="G25" s="110"/>
      <c r="H25" s="111"/>
      <c r="I25" s="107"/>
      <c r="J25" s="109"/>
      <c r="K25" s="109"/>
      <c r="L25" s="109"/>
      <c r="M25" s="109"/>
      <c r="N25" s="112"/>
      <c r="O25" s="105" t="s">
        <v>202</v>
      </c>
      <c r="P25" s="113"/>
      <c r="Q25" s="107"/>
      <c r="R25" s="114"/>
      <c r="S25" s="108"/>
      <c r="T25" s="115"/>
    </row>
    <row r="26" spans="1:20" ht="18.75" customHeight="1" x14ac:dyDescent="0.4">
      <c r="A26" s="221"/>
      <c r="B26" s="94"/>
      <c r="C26" s="95"/>
      <c r="D26" s="96"/>
      <c r="E26" s="97"/>
      <c r="F26" s="98"/>
      <c r="G26" s="99"/>
      <c r="H26" s="100"/>
      <c r="I26" s="96"/>
      <c r="J26" s="98"/>
      <c r="K26" s="98"/>
      <c r="L26" s="98"/>
      <c r="M26" s="98"/>
      <c r="N26" s="101"/>
      <c r="O26" s="94"/>
      <c r="P26" s="102"/>
      <c r="Q26" s="96"/>
      <c r="R26" s="103"/>
      <c r="S26" s="97"/>
      <c r="T26" s="104"/>
    </row>
    <row r="27" spans="1:20" ht="18.75" customHeight="1" x14ac:dyDescent="0.4">
      <c r="A27" s="221"/>
      <c r="B27" s="105" t="s">
        <v>112</v>
      </c>
      <c r="C27" s="106" t="s">
        <v>333</v>
      </c>
      <c r="D27" s="107"/>
      <c r="E27" s="108">
        <v>30</v>
      </c>
      <c r="F27" s="109" t="s">
        <v>189</v>
      </c>
      <c r="G27" s="110"/>
      <c r="H27" s="111" t="s">
        <v>333</v>
      </c>
      <c r="I27" s="107"/>
      <c r="J27" s="109">
        <f>ROUNDUP(E27*0.75,2)</f>
        <v>22.5</v>
      </c>
      <c r="K27" s="109" t="s">
        <v>189</v>
      </c>
      <c r="L27" s="109"/>
      <c r="M27" s="109">
        <f>ROUNDUP((R5*E27)+(R6*J27)+(R7*(E27*2)),2)</f>
        <v>0</v>
      </c>
      <c r="N27" s="112">
        <f>ROUND(M27+(M27*9/100),2)</f>
        <v>0</v>
      </c>
      <c r="O27" s="105" t="s">
        <v>334</v>
      </c>
      <c r="P27" s="113" t="s">
        <v>192</v>
      </c>
      <c r="Q27" s="107"/>
      <c r="R27" s="114">
        <v>1.5</v>
      </c>
      <c r="S27" s="108">
        <f>ROUNDUP(R27*0.75,2)</f>
        <v>1.1300000000000001</v>
      </c>
      <c r="T27" s="115">
        <f>ROUNDUP((R5*R27)+(R6*S27)+(R7*(R27*2)),2)</f>
        <v>0</v>
      </c>
    </row>
    <row r="28" spans="1:20" ht="18.75" customHeight="1" x14ac:dyDescent="0.4">
      <c r="A28" s="221"/>
      <c r="B28" s="105"/>
      <c r="C28" s="106" t="s">
        <v>277</v>
      </c>
      <c r="D28" s="107"/>
      <c r="E28" s="108">
        <v>5</v>
      </c>
      <c r="F28" s="109" t="s">
        <v>189</v>
      </c>
      <c r="G28" s="110"/>
      <c r="H28" s="111" t="s">
        <v>277</v>
      </c>
      <c r="I28" s="107"/>
      <c r="J28" s="109">
        <f>ROUNDUP(E28*0.75,2)</f>
        <v>3.75</v>
      </c>
      <c r="K28" s="109" t="s">
        <v>189</v>
      </c>
      <c r="L28" s="109"/>
      <c r="M28" s="109">
        <f>ROUNDUP((R5*E28)+(R6*J28)+(R7*(E28*2)),2)</f>
        <v>0</v>
      </c>
      <c r="N28" s="112">
        <f>ROUND(M28+(M28*15/100),2)</f>
        <v>0</v>
      </c>
      <c r="O28" s="105" t="s">
        <v>335</v>
      </c>
      <c r="P28" s="113" t="s">
        <v>233</v>
      </c>
      <c r="Q28" s="107"/>
      <c r="R28" s="114">
        <v>10</v>
      </c>
      <c r="S28" s="108">
        <f>ROUNDUP(R28*0.75,2)</f>
        <v>7.5</v>
      </c>
      <c r="T28" s="115">
        <f>ROUNDUP((R5*R28)+(R6*S28)+(R7*(R28*2)),2)</f>
        <v>0</v>
      </c>
    </row>
    <row r="29" spans="1:20" ht="18.75" customHeight="1" x14ac:dyDescent="0.4">
      <c r="A29" s="221"/>
      <c r="B29" s="105"/>
      <c r="C29" s="106"/>
      <c r="D29" s="107"/>
      <c r="E29" s="108"/>
      <c r="F29" s="109"/>
      <c r="G29" s="110"/>
      <c r="H29" s="111"/>
      <c r="I29" s="107"/>
      <c r="J29" s="109"/>
      <c r="K29" s="109"/>
      <c r="L29" s="109"/>
      <c r="M29" s="109"/>
      <c r="N29" s="112"/>
      <c r="O29" s="105" t="s">
        <v>336</v>
      </c>
      <c r="P29" s="113" t="s">
        <v>209</v>
      </c>
      <c r="Q29" s="107"/>
      <c r="R29" s="114">
        <v>0.5</v>
      </c>
      <c r="S29" s="108">
        <f>ROUNDUP(R29*0.75,2)</f>
        <v>0.38</v>
      </c>
      <c r="T29" s="115">
        <f>ROUNDUP((R5*R29)+(R6*S29)+(R7*(R29*2)),2)</f>
        <v>0</v>
      </c>
    </row>
    <row r="30" spans="1:20" ht="18.75" customHeight="1" x14ac:dyDescent="0.4">
      <c r="A30" s="221"/>
      <c r="B30" s="105"/>
      <c r="C30" s="106"/>
      <c r="D30" s="107"/>
      <c r="E30" s="108"/>
      <c r="F30" s="109"/>
      <c r="G30" s="110"/>
      <c r="H30" s="111"/>
      <c r="I30" s="107"/>
      <c r="J30" s="109"/>
      <c r="K30" s="109"/>
      <c r="L30" s="109"/>
      <c r="M30" s="109"/>
      <c r="N30" s="112"/>
      <c r="O30" s="105" t="s">
        <v>202</v>
      </c>
      <c r="P30" s="113" t="s">
        <v>213</v>
      </c>
      <c r="Q30" s="107" t="s">
        <v>40</v>
      </c>
      <c r="R30" s="114">
        <v>1</v>
      </c>
      <c r="S30" s="108">
        <f>ROUNDUP(R30*0.75,2)</f>
        <v>0.75</v>
      </c>
      <c r="T30" s="115">
        <f>ROUNDUP((R5*R30)+(R6*S30)+(R7*(R30*2)),2)</f>
        <v>0</v>
      </c>
    </row>
    <row r="31" spans="1:20" ht="18.75" customHeight="1" x14ac:dyDescent="0.4">
      <c r="A31" s="221"/>
      <c r="B31" s="105"/>
      <c r="C31" s="106"/>
      <c r="D31" s="107"/>
      <c r="E31" s="108"/>
      <c r="F31" s="109"/>
      <c r="G31" s="110"/>
      <c r="H31" s="111"/>
      <c r="I31" s="107"/>
      <c r="J31" s="109"/>
      <c r="K31" s="109"/>
      <c r="L31" s="109"/>
      <c r="M31" s="109"/>
      <c r="N31" s="112"/>
      <c r="O31" s="105"/>
      <c r="P31" s="113" t="s">
        <v>221</v>
      </c>
      <c r="Q31" s="107"/>
      <c r="R31" s="114">
        <v>1.5</v>
      </c>
      <c r="S31" s="108">
        <f>ROUNDUP(R31*0.75,2)</f>
        <v>1.1300000000000001</v>
      </c>
      <c r="T31" s="115">
        <f>ROUNDUP((R5*R31)+(R6*S31)+(R7*(R31*2)),2)</f>
        <v>0</v>
      </c>
    </row>
    <row r="32" spans="1:20" ht="18.75" customHeight="1" x14ac:dyDescent="0.4">
      <c r="A32" s="221"/>
      <c r="B32" s="94"/>
      <c r="C32" s="95"/>
      <c r="D32" s="96"/>
      <c r="E32" s="97"/>
      <c r="F32" s="98"/>
      <c r="G32" s="99"/>
      <c r="H32" s="100"/>
      <c r="I32" s="96"/>
      <c r="J32" s="98"/>
      <c r="K32" s="98"/>
      <c r="L32" s="98"/>
      <c r="M32" s="98"/>
      <c r="N32" s="101"/>
      <c r="O32" s="94"/>
      <c r="P32" s="102"/>
      <c r="Q32" s="96"/>
      <c r="R32" s="103"/>
      <c r="S32" s="97"/>
      <c r="T32" s="104"/>
    </row>
    <row r="33" spans="1:20" ht="18.75" customHeight="1" x14ac:dyDescent="0.4">
      <c r="A33" s="221"/>
      <c r="B33" s="105" t="s">
        <v>113</v>
      </c>
      <c r="C33" s="106" t="s">
        <v>337</v>
      </c>
      <c r="D33" s="107"/>
      <c r="E33" s="132">
        <v>0.25</v>
      </c>
      <c r="F33" s="109" t="s">
        <v>272</v>
      </c>
      <c r="G33" s="110"/>
      <c r="H33" s="111" t="s">
        <v>337</v>
      </c>
      <c r="I33" s="107"/>
      <c r="J33" s="109">
        <f>ROUNDUP(E33*0.75,2)</f>
        <v>0.19</v>
      </c>
      <c r="K33" s="109" t="s">
        <v>272</v>
      </c>
      <c r="L33" s="109"/>
      <c r="M33" s="109">
        <f>ROUNDUP((R5*E33)+(R6*J33)+(R7*(E33*2)),2)</f>
        <v>0</v>
      </c>
      <c r="N33" s="112">
        <f>M33</f>
        <v>0</v>
      </c>
      <c r="O33" s="105" t="s">
        <v>285</v>
      </c>
      <c r="P33" s="113"/>
      <c r="Q33" s="107"/>
      <c r="R33" s="114"/>
      <c r="S33" s="108"/>
      <c r="T33" s="115"/>
    </row>
    <row r="34" spans="1:20" ht="18.75" customHeight="1" thickBot="1" x14ac:dyDescent="0.45">
      <c r="A34" s="222"/>
      <c r="B34" s="116"/>
      <c r="C34" s="117"/>
      <c r="D34" s="118"/>
      <c r="E34" s="119"/>
      <c r="F34" s="120"/>
      <c r="G34" s="121"/>
      <c r="H34" s="122"/>
      <c r="I34" s="118"/>
      <c r="J34" s="120"/>
      <c r="K34" s="120"/>
      <c r="L34" s="120"/>
      <c r="M34" s="120"/>
      <c r="N34" s="123"/>
      <c r="O34" s="116"/>
      <c r="P34" s="124"/>
      <c r="Q34" s="118"/>
      <c r="R34" s="125"/>
      <c r="S34" s="119"/>
      <c r="T34" s="126"/>
    </row>
    <row r="35" spans="1:20" ht="18.75" customHeight="1" x14ac:dyDescent="0.4">
      <c r="P35" s="224" t="s">
        <v>416</v>
      </c>
      <c r="Q35" s="224"/>
      <c r="R35" s="224"/>
      <c r="S35" s="224"/>
    </row>
  </sheetData>
  <mergeCells count="7">
    <mergeCell ref="P35:S35"/>
    <mergeCell ref="H1:O1"/>
    <mergeCell ref="A2:T2"/>
    <mergeCell ref="Q3:T3"/>
    <mergeCell ref="B5:C6"/>
    <mergeCell ref="A8:F8"/>
    <mergeCell ref="A10:A34"/>
  </mergeCells>
  <phoneticPr fontId="17"/>
  <printOptions horizontalCentered="1" verticalCentered="1"/>
  <pageMargins left="0.39370078740157483" right="0.39370078740157483" top="0.39370078740157483" bottom="0.39370078740157483" header="0.39370078740157483" footer="0.39370078740157483"/>
  <pageSetup paperSize="12" scale="4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AF2A4-3A30-44B4-8AC8-DCBFB7D34CF2}">
  <sheetPr>
    <pageSetUpPr fitToPage="1"/>
  </sheetPr>
  <dimension ref="A1:AB25"/>
  <sheetViews>
    <sheetView showZeros="0" zoomScale="60" zoomScaleNormal="60" zoomScaleSheetLayoutView="80" workbookViewId="0"/>
  </sheetViews>
  <sheetFormatPr defaultRowHeight="18.75" customHeight="1" x14ac:dyDescent="0.4"/>
  <cols>
    <col min="1" max="1" width="4.125" style="127" customWidth="1"/>
    <col min="2" max="2" width="22.5" style="128" customWidth="1"/>
    <col min="3" max="3" width="26.625" style="128" customWidth="1"/>
    <col min="4" max="4" width="17.125" style="93" customWidth="1"/>
    <col min="5" max="5" width="8.125" style="129" customWidth="1"/>
    <col min="6" max="6" width="4" style="130" customWidth="1"/>
    <col min="7" max="7" width="10.25" style="130" hidden="1" customWidth="1"/>
    <col min="8" max="8" width="23.25" style="66" customWidth="1"/>
    <col min="9" max="9" width="17.125" style="93" customWidth="1"/>
    <col min="10" max="10" width="8.125" style="130" customWidth="1"/>
    <col min="11" max="11" width="4" style="130" customWidth="1"/>
    <col min="12" max="12" width="10.25" style="130" hidden="1" customWidth="1"/>
    <col min="13" max="13" width="8.25" style="130" customWidth="1"/>
    <col min="14" max="14" width="8.625" style="131" hidden="1" customWidth="1"/>
    <col min="15" max="15" width="97.75" style="128" customWidth="1"/>
    <col min="16" max="16" width="14.125" style="66" customWidth="1"/>
    <col min="17" max="17" width="16" style="93" customWidth="1"/>
    <col min="18" max="18" width="10.125" style="131" customWidth="1"/>
    <col min="19" max="19" width="10.125" style="129" customWidth="1"/>
    <col min="20" max="20" width="10.125" style="93" customWidth="1"/>
    <col min="21" max="21" width="5.125" style="93" customWidth="1"/>
    <col min="29" max="256" width="9" style="54"/>
    <col min="257" max="257" width="4.125" style="54" customWidth="1"/>
    <col min="258" max="258" width="22.5" style="54" customWidth="1"/>
    <col min="259" max="259" width="26.625" style="54" customWidth="1"/>
    <col min="260" max="260" width="17.125" style="54" customWidth="1"/>
    <col min="261" max="261" width="8.125" style="54" customWidth="1"/>
    <col min="262" max="262" width="4" style="54" customWidth="1"/>
    <col min="263" max="263" width="0" style="54" hidden="1" customWidth="1"/>
    <col min="264" max="264" width="23.25" style="54" customWidth="1"/>
    <col min="265" max="265" width="17.125" style="54" customWidth="1"/>
    <col min="266" max="266" width="8.125" style="54" customWidth="1"/>
    <col min="267" max="267" width="4" style="54" customWidth="1"/>
    <col min="268" max="268" width="0" style="54" hidden="1" customWidth="1"/>
    <col min="269" max="269" width="8.25" style="54" customWidth="1"/>
    <col min="270" max="270" width="0" style="54" hidden="1" customWidth="1"/>
    <col min="271" max="271" width="97.75" style="54" customWidth="1"/>
    <col min="272" max="272" width="14.125" style="54" customWidth="1"/>
    <col min="273" max="273" width="16" style="54" customWidth="1"/>
    <col min="274" max="276" width="10.125" style="54" customWidth="1"/>
    <col min="277" max="277" width="5.125" style="54" customWidth="1"/>
    <col min="278" max="512" width="9" style="54"/>
    <col min="513" max="513" width="4.125" style="54" customWidth="1"/>
    <col min="514" max="514" width="22.5" style="54" customWidth="1"/>
    <col min="515" max="515" width="26.625" style="54" customWidth="1"/>
    <col min="516" max="516" width="17.125" style="54" customWidth="1"/>
    <col min="517" max="517" width="8.125" style="54" customWidth="1"/>
    <col min="518" max="518" width="4" style="54" customWidth="1"/>
    <col min="519" max="519" width="0" style="54" hidden="1" customWidth="1"/>
    <col min="520" max="520" width="23.25" style="54" customWidth="1"/>
    <col min="521" max="521" width="17.125" style="54" customWidth="1"/>
    <col min="522" max="522" width="8.125" style="54" customWidth="1"/>
    <col min="523" max="523" width="4" style="54" customWidth="1"/>
    <col min="524" max="524" width="0" style="54" hidden="1" customWidth="1"/>
    <col min="525" max="525" width="8.25" style="54" customWidth="1"/>
    <col min="526" max="526" width="0" style="54" hidden="1" customWidth="1"/>
    <col min="527" max="527" width="97.75" style="54" customWidth="1"/>
    <col min="528" max="528" width="14.125" style="54" customWidth="1"/>
    <col min="529" max="529" width="16" style="54" customWidth="1"/>
    <col min="530" max="532" width="10.125" style="54" customWidth="1"/>
    <col min="533" max="533" width="5.125" style="54" customWidth="1"/>
    <col min="534" max="768" width="9" style="54"/>
    <col min="769" max="769" width="4.125" style="54" customWidth="1"/>
    <col min="770" max="770" width="22.5" style="54" customWidth="1"/>
    <col min="771" max="771" width="26.625" style="54" customWidth="1"/>
    <col min="772" max="772" width="17.125" style="54" customWidth="1"/>
    <col min="773" max="773" width="8.125" style="54" customWidth="1"/>
    <col min="774" max="774" width="4" style="54" customWidth="1"/>
    <col min="775" max="775" width="0" style="54" hidden="1" customWidth="1"/>
    <col min="776" max="776" width="23.25" style="54" customWidth="1"/>
    <col min="777" max="777" width="17.125" style="54" customWidth="1"/>
    <col min="778" max="778" width="8.125" style="54" customWidth="1"/>
    <col min="779" max="779" width="4" style="54" customWidth="1"/>
    <col min="780" max="780" width="0" style="54" hidden="1" customWidth="1"/>
    <col min="781" max="781" width="8.25" style="54" customWidth="1"/>
    <col min="782" max="782" width="0" style="54" hidden="1" customWidth="1"/>
    <col min="783" max="783" width="97.75" style="54" customWidth="1"/>
    <col min="784" max="784" width="14.125" style="54" customWidth="1"/>
    <col min="785" max="785" width="16" style="54" customWidth="1"/>
    <col min="786" max="788" width="10.125" style="54" customWidth="1"/>
    <col min="789" max="789" width="5.125" style="54" customWidth="1"/>
    <col min="790" max="1024" width="9" style="54"/>
    <col min="1025" max="1025" width="4.125" style="54" customWidth="1"/>
    <col min="1026" max="1026" width="22.5" style="54" customWidth="1"/>
    <col min="1027" max="1027" width="26.625" style="54" customWidth="1"/>
    <col min="1028" max="1028" width="17.125" style="54" customWidth="1"/>
    <col min="1029" max="1029" width="8.125" style="54" customWidth="1"/>
    <col min="1030" max="1030" width="4" style="54" customWidth="1"/>
    <col min="1031" max="1031" width="0" style="54" hidden="1" customWidth="1"/>
    <col min="1032" max="1032" width="23.25" style="54" customWidth="1"/>
    <col min="1033" max="1033" width="17.125" style="54" customWidth="1"/>
    <col min="1034" max="1034" width="8.125" style="54" customWidth="1"/>
    <col min="1035" max="1035" width="4" style="54" customWidth="1"/>
    <col min="1036" max="1036" width="0" style="54" hidden="1" customWidth="1"/>
    <col min="1037" max="1037" width="8.25" style="54" customWidth="1"/>
    <col min="1038" max="1038" width="0" style="54" hidden="1" customWidth="1"/>
    <col min="1039" max="1039" width="97.75" style="54" customWidth="1"/>
    <col min="1040" max="1040" width="14.125" style="54" customWidth="1"/>
    <col min="1041" max="1041" width="16" style="54" customWidth="1"/>
    <col min="1042" max="1044" width="10.125" style="54" customWidth="1"/>
    <col min="1045" max="1045" width="5.125" style="54" customWidth="1"/>
    <col min="1046" max="1280" width="9" style="54"/>
    <col min="1281" max="1281" width="4.125" style="54" customWidth="1"/>
    <col min="1282" max="1282" width="22.5" style="54" customWidth="1"/>
    <col min="1283" max="1283" width="26.625" style="54" customWidth="1"/>
    <col min="1284" max="1284" width="17.125" style="54" customWidth="1"/>
    <col min="1285" max="1285" width="8.125" style="54" customWidth="1"/>
    <col min="1286" max="1286" width="4" style="54" customWidth="1"/>
    <col min="1287" max="1287" width="0" style="54" hidden="1" customWidth="1"/>
    <col min="1288" max="1288" width="23.25" style="54" customWidth="1"/>
    <col min="1289" max="1289" width="17.125" style="54" customWidth="1"/>
    <col min="1290" max="1290" width="8.125" style="54" customWidth="1"/>
    <col min="1291" max="1291" width="4" style="54" customWidth="1"/>
    <col min="1292" max="1292" width="0" style="54" hidden="1" customWidth="1"/>
    <col min="1293" max="1293" width="8.25" style="54" customWidth="1"/>
    <col min="1294" max="1294" width="0" style="54" hidden="1" customWidth="1"/>
    <col min="1295" max="1295" width="97.75" style="54" customWidth="1"/>
    <col min="1296" max="1296" width="14.125" style="54" customWidth="1"/>
    <col min="1297" max="1297" width="16" style="54" customWidth="1"/>
    <col min="1298" max="1300" width="10.125" style="54" customWidth="1"/>
    <col min="1301" max="1301" width="5.125" style="54" customWidth="1"/>
    <col min="1302" max="1536" width="9" style="54"/>
    <col min="1537" max="1537" width="4.125" style="54" customWidth="1"/>
    <col min="1538" max="1538" width="22.5" style="54" customWidth="1"/>
    <col min="1539" max="1539" width="26.625" style="54" customWidth="1"/>
    <col min="1540" max="1540" width="17.125" style="54" customWidth="1"/>
    <col min="1541" max="1541" width="8.125" style="54" customWidth="1"/>
    <col min="1542" max="1542" width="4" style="54" customWidth="1"/>
    <col min="1543" max="1543" width="0" style="54" hidden="1" customWidth="1"/>
    <col min="1544" max="1544" width="23.25" style="54" customWidth="1"/>
    <col min="1545" max="1545" width="17.125" style="54" customWidth="1"/>
    <col min="1546" max="1546" width="8.125" style="54" customWidth="1"/>
    <col min="1547" max="1547" width="4" style="54" customWidth="1"/>
    <col min="1548" max="1548" width="0" style="54" hidden="1" customWidth="1"/>
    <col min="1549" max="1549" width="8.25" style="54" customWidth="1"/>
    <col min="1550" max="1550" width="0" style="54" hidden="1" customWidth="1"/>
    <col min="1551" max="1551" width="97.75" style="54" customWidth="1"/>
    <col min="1552" max="1552" width="14.125" style="54" customWidth="1"/>
    <col min="1553" max="1553" width="16" style="54" customWidth="1"/>
    <col min="1554" max="1556" width="10.125" style="54" customWidth="1"/>
    <col min="1557" max="1557" width="5.125" style="54" customWidth="1"/>
    <col min="1558" max="1792" width="9" style="54"/>
    <col min="1793" max="1793" width="4.125" style="54" customWidth="1"/>
    <col min="1794" max="1794" width="22.5" style="54" customWidth="1"/>
    <col min="1795" max="1795" width="26.625" style="54" customWidth="1"/>
    <col min="1796" max="1796" width="17.125" style="54" customWidth="1"/>
    <col min="1797" max="1797" width="8.125" style="54" customWidth="1"/>
    <col min="1798" max="1798" width="4" style="54" customWidth="1"/>
    <col min="1799" max="1799" width="0" style="54" hidden="1" customWidth="1"/>
    <col min="1800" max="1800" width="23.25" style="54" customWidth="1"/>
    <col min="1801" max="1801" width="17.125" style="54" customWidth="1"/>
    <col min="1802" max="1802" width="8.125" style="54" customWidth="1"/>
    <col min="1803" max="1803" width="4" style="54" customWidth="1"/>
    <col min="1804" max="1804" width="0" style="54" hidden="1" customWidth="1"/>
    <col min="1805" max="1805" width="8.25" style="54" customWidth="1"/>
    <col min="1806" max="1806" width="0" style="54" hidden="1" customWidth="1"/>
    <col min="1807" max="1807" width="97.75" style="54" customWidth="1"/>
    <col min="1808" max="1808" width="14.125" style="54" customWidth="1"/>
    <col min="1809" max="1809" width="16" style="54" customWidth="1"/>
    <col min="1810" max="1812" width="10.125" style="54" customWidth="1"/>
    <col min="1813" max="1813" width="5.125" style="54" customWidth="1"/>
    <col min="1814" max="2048" width="9" style="54"/>
    <col min="2049" max="2049" width="4.125" style="54" customWidth="1"/>
    <col min="2050" max="2050" width="22.5" style="54" customWidth="1"/>
    <col min="2051" max="2051" width="26.625" style="54" customWidth="1"/>
    <col min="2052" max="2052" width="17.125" style="54" customWidth="1"/>
    <col min="2053" max="2053" width="8.125" style="54" customWidth="1"/>
    <col min="2054" max="2054" width="4" style="54" customWidth="1"/>
    <col min="2055" max="2055" width="0" style="54" hidden="1" customWidth="1"/>
    <col min="2056" max="2056" width="23.25" style="54" customWidth="1"/>
    <col min="2057" max="2057" width="17.125" style="54" customWidth="1"/>
    <col min="2058" max="2058" width="8.125" style="54" customWidth="1"/>
    <col min="2059" max="2059" width="4" style="54" customWidth="1"/>
    <col min="2060" max="2060" width="0" style="54" hidden="1" customWidth="1"/>
    <col min="2061" max="2061" width="8.25" style="54" customWidth="1"/>
    <col min="2062" max="2062" width="0" style="54" hidden="1" customWidth="1"/>
    <col min="2063" max="2063" width="97.75" style="54" customWidth="1"/>
    <col min="2064" max="2064" width="14.125" style="54" customWidth="1"/>
    <col min="2065" max="2065" width="16" style="54" customWidth="1"/>
    <col min="2066" max="2068" width="10.125" style="54" customWidth="1"/>
    <col min="2069" max="2069" width="5.125" style="54" customWidth="1"/>
    <col min="2070" max="2304" width="9" style="54"/>
    <col min="2305" max="2305" width="4.125" style="54" customWidth="1"/>
    <col min="2306" max="2306" width="22.5" style="54" customWidth="1"/>
    <col min="2307" max="2307" width="26.625" style="54" customWidth="1"/>
    <col min="2308" max="2308" width="17.125" style="54" customWidth="1"/>
    <col min="2309" max="2309" width="8.125" style="54" customWidth="1"/>
    <col min="2310" max="2310" width="4" style="54" customWidth="1"/>
    <col min="2311" max="2311" width="0" style="54" hidden="1" customWidth="1"/>
    <col min="2312" max="2312" width="23.25" style="54" customWidth="1"/>
    <col min="2313" max="2313" width="17.125" style="54" customWidth="1"/>
    <col min="2314" max="2314" width="8.125" style="54" customWidth="1"/>
    <col min="2315" max="2315" width="4" style="54" customWidth="1"/>
    <col min="2316" max="2316" width="0" style="54" hidden="1" customWidth="1"/>
    <col min="2317" max="2317" width="8.25" style="54" customWidth="1"/>
    <col min="2318" max="2318" width="0" style="54" hidden="1" customWidth="1"/>
    <col min="2319" max="2319" width="97.75" style="54" customWidth="1"/>
    <col min="2320" max="2320" width="14.125" style="54" customWidth="1"/>
    <col min="2321" max="2321" width="16" style="54" customWidth="1"/>
    <col min="2322" max="2324" width="10.125" style="54" customWidth="1"/>
    <col min="2325" max="2325" width="5.125" style="54" customWidth="1"/>
    <col min="2326" max="2560" width="9" style="54"/>
    <col min="2561" max="2561" width="4.125" style="54" customWidth="1"/>
    <col min="2562" max="2562" width="22.5" style="54" customWidth="1"/>
    <col min="2563" max="2563" width="26.625" style="54" customWidth="1"/>
    <col min="2564" max="2564" width="17.125" style="54" customWidth="1"/>
    <col min="2565" max="2565" width="8.125" style="54" customWidth="1"/>
    <col min="2566" max="2566" width="4" style="54" customWidth="1"/>
    <col min="2567" max="2567" width="0" style="54" hidden="1" customWidth="1"/>
    <col min="2568" max="2568" width="23.25" style="54" customWidth="1"/>
    <col min="2569" max="2569" width="17.125" style="54" customWidth="1"/>
    <col min="2570" max="2570" width="8.125" style="54" customWidth="1"/>
    <col min="2571" max="2571" width="4" style="54" customWidth="1"/>
    <col min="2572" max="2572" width="0" style="54" hidden="1" customWidth="1"/>
    <col min="2573" max="2573" width="8.25" style="54" customWidth="1"/>
    <col min="2574" max="2574" width="0" style="54" hidden="1" customWidth="1"/>
    <col min="2575" max="2575" width="97.75" style="54" customWidth="1"/>
    <col min="2576" max="2576" width="14.125" style="54" customWidth="1"/>
    <col min="2577" max="2577" width="16" style="54" customWidth="1"/>
    <col min="2578" max="2580" width="10.125" style="54" customWidth="1"/>
    <col min="2581" max="2581" width="5.125" style="54" customWidth="1"/>
    <col min="2582" max="2816" width="9" style="54"/>
    <col min="2817" max="2817" width="4.125" style="54" customWidth="1"/>
    <col min="2818" max="2818" width="22.5" style="54" customWidth="1"/>
    <col min="2819" max="2819" width="26.625" style="54" customWidth="1"/>
    <col min="2820" max="2820" width="17.125" style="54" customWidth="1"/>
    <col min="2821" max="2821" width="8.125" style="54" customWidth="1"/>
    <col min="2822" max="2822" width="4" style="54" customWidth="1"/>
    <col min="2823" max="2823" width="0" style="54" hidden="1" customWidth="1"/>
    <col min="2824" max="2824" width="23.25" style="54" customWidth="1"/>
    <col min="2825" max="2825" width="17.125" style="54" customWidth="1"/>
    <col min="2826" max="2826" width="8.125" style="54" customWidth="1"/>
    <col min="2827" max="2827" width="4" style="54" customWidth="1"/>
    <col min="2828" max="2828" width="0" style="54" hidden="1" customWidth="1"/>
    <col min="2829" max="2829" width="8.25" style="54" customWidth="1"/>
    <col min="2830" max="2830" width="0" style="54" hidden="1" customWidth="1"/>
    <col min="2831" max="2831" width="97.75" style="54" customWidth="1"/>
    <col min="2832" max="2832" width="14.125" style="54" customWidth="1"/>
    <col min="2833" max="2833" width="16" style="54" customWidth="1"/>
    <col min="2834" max="2836" width="10.125" style="54" customWidth="1"/>
    <col min="2837" max="2837" width="5.125" style="54" customWidth="1"/>
    <col min="2838" max="3072" width="9" style="54"/>
    <col min="3073" max="3073" width="4.125" style="54" customWidth="1"/>
    <col min="3074" max="3074" width="22.5" style="54" customWidth="1"/>
    <col min="3075" max="3075" width="26.625" style="54" customWidth="1"/>
    <col min="3076" max="3076" width="17.125" style="54" customWidth="1"/>
    <col min="3077" max="3077" width="8.125" style="54" customWidth="1"/>
    <col min="3078" max="3078" width="4" style="54" customWidth="1"/>
    <col min="3079" max="3079" width="0" style="54" hidden="1" customWidth="1"/>
    <col min="3080" max="3080" width="23.25" style="54" customWidth="1"/>
    <col min="3081" max="3081" width="17.125" style="54" customWidth="1"/>
    <col min="3082" max="3082" width="8.125" style="54" customWidth="1"/>
    <col min="3083" max="3083" width="4" style="54" customWidth="1"/>
    <col min="3084" max="3084" width="0" style="54" hidden="1" customWidth="1"/>
    <col min="3085" max="3085" width="8.25" style="54" customWidth="1"/>
    <col min="3086" max="3086" width="0" style="54" hidden="1" customWidth="1"/>
    <col min="3087" max="3087" width="97.75" style="54" customWidth="1"/>
    <col min="3088" max="3088" width="14.125" style="54" customWidth="1"/>
    <col min="3089" max="3089" width="16" style="54" customWidth="1"/>
    <col min="3090" max="3092" width="10.125" style="54" customWidth="1"/>
    <col min="3093" max="3093" width="5.125" style="54" customWidth="1"/>
    <col min="3094" max="3328" width="9" style="54"/>
    <col min="3329" max="3329" width="4.125" style="54" customWidth="1"/>
    <col min="3330" max="3330" width="22.5" style="54" customWidth="1"/>
    <col min="3331" max="3331" width="26.625" style="54" customWidth="1"/>
    <col min="3332" max="3332" width="17.125" style="54" customWidth="1"/>
    <col min="3333" max="3333" width="8.125" style="54" customWidth="1"/>
    <col min="3334" max="3334" width="4" style="54" customWidth="1"/>
    <col min="3335" max="3335" width="0" style="54" hidden="1" customWidth="1"/>
    <col min="3336" max="3336" width="23.25" style="54" customWidth="1"/>
    <col min="3337" max="3337" width="17.125" style="54" customWidth="1"/>
    <col min="3338" max="3338" width="8.125" style="54" customWidth="1"/>
    <col min="3339" max="3339" width="4" style="54" customWidth="1"/>
    <col min="3340" max="3340" width="0" style="54" hidden="1" customWidth="1"/>
    <col min="3341" max="3341" width="8.25" style="54" customWidth="1"/>
    <col min="3342" max="3342" width="0" style="54" hidden="1" customWidth="1"/>
    <col min="3343" max="3343" width="97.75" style="54" customWidth="1"/>
    <col min="3344" max="3344" width="14.125" style="54" customWidth="1"/>
    <col min="3345" max="3345" width="16" style="54" customWidth="1"/>
    <col min="3346" max="3348" width="10.125" style="54" customWidth="1"/>
    <col min="3349" max="3349" width="5.125" style="54" customWidth="1"/>
    <col min="3350" max="3584" width="9" style="54"/>
    <col min="3585" max="3585" width="4.125" style="54" customWidth="1"/>
    <col min="3586" max="3586" width="22.5" style="54" customWidth="1"/>
    <col min="3587" max="3587" width="26.625" style="54" customWidth="1"/>
    <col min="3588" max="3588" width="17.125" style="54" customWidth="1"/>
    <col min="3589" max="3589" width="8.125" style="54" customWidth="1"/>
    <col min="3590" max="3590" width="4" style="54" customWidth="1"/>
    <col min="3591" max="3591" width="0" style="54" hidden="1" customWidth="1"/>
    <col min="3592" max="3592" width="23.25" style="54" customWidth="1"/>
    <col min="3593" max="3593" width="17.125" style="54" customWidth="1"/>
    <col min="3594" max="3594" width="8.125" style="54" customWidth="1"/>
    <col min="3595" max="3595" width="4" style="54" customWidth="1"/>
    <col min="3596" max="3596" width="0" style="54" hidden="1" customWidth="1"/>
    <col min="3597" max="3597" width="8.25" style="54" customWidth="1"/>
    <col min="3598" max="3598" width="0" style="54" hidden="1" customWidth="1"/>
    <col min="3599" max="3599" width="97.75" style="54" customWidth="1"/>
    <col min="3600" max="3600" width="14.125" style="54" customWidth="1"/>
    <col min="3601" max="3601" width="16" style="54" customWidth="1"/>
    <col min="3602" max="3604" width="10.125" style="54" customWidth="1"/>
    <col min="3605" max="3605" width="5.125" style="54" customWidth="1"/>
    <col min="3606" max="3840" width="9" style="54"/>
    <col min="3841" max="3841" width="4.125" style="54" customWidth="1"/>
    <col min="3842" max="3842" width="22.5" style="54" customWidth="1"/>
    <col min="3843" max="3843" width="26.625" style="54" customWidth="1"/>
    <col min="3844" max="3844" width="17.125" style="54" customWidth="1"/>
    <col min="3845" max="3845" width="8.125" style="54" customWidth="1"/>
    <col min="3846" max="3846" width="4" style="54" customWidth="1"/>
    <col min="3847" max="3847" width="0" style="54" hidden="1" customWidth="1"/>
    <col min="3848" max="3848" width="23.25" style="54" customWidth="1"/>
    <col min="3849" max="3849" width="17.125" style="54" customWidth="1"/>
    <col min="3850" max="3850" width="8.125" style="54" customWidth="1"/>
    <col min="3851" max="3851" width="4" style="54" customWidth="1"/>
    <col min="3852" max="3852" width="0" style="54" hidden="1" customWidth="1"/>
    <col min="3853" max="3853" width="8.25" style="54" customWidth="1"/>
    <col min="3854" max="3854" width="0" style="54" hidden="1" customWidth="1"/>
    <col min="3855" max="3855" width="97.75" style="54" customWidth="1"/>
    <col min="3856" max="3856" width="14.125" style="54" customWidth="1"/>
    <col min="3857" max="3857" width="16" style="54" customWidth="1"/>
    <col min="3858" max="3860" width="10.125" style="54" customWidth="1"/>
    <col min="3861" max="3861" width="5.125" style="54" customWidth="1"/>
    <col min="3862" max="4096" width="9" style="54"/>
    <col min="4097" max="4097" width="4.125" style="54" customWidth="1"/>
    <col min="4098" max="4098" width="22.5" style="54" customWidth="1"/>
    <col min="4099" max="4099" width="26.625" style="54" customWidth="1"/>
    <col min="4100" max="4100" width="17.125" style="54" customWidth="1"/>
    <col min="4101" max="4101" width="8.125" style="54" customWidth="1"/>
    <col min="4102" max="4102" width="4" style="54" customWidth="1"/>
    <col min="4103" max="4103" width="0" style="54" hidden="1" customWidth="1"/>
    <col min="4104" max="4104" width="23.25" style="54" customWidth="1"/>
    <col min="4105" max="4105" width="17.125" style="54" customWidth="1"/>
    <col min="4106" max="4106" width="8.125" style="54" customWidth="1"/>
    <col min="4107" max="4107" width="4" style="54" customWidth="1"/>
    <col min="4108" max="4108" width="0" style="54" hidden="1" customWidth="1"/>
    <col min="4109" max="4109" width="8.25" style="54" customWidth="1"/>
    <col min="4110" max="4110" width="0" style="54" hidden="1" customWidth="1"/>
    <col min="4111" max="4111" width="97.75" style="54" customWidth="1"/>
    <col min="4112" max="4112" width="14.125" style="54" customWidth="1"/>
    <col min="4113" max="4113" width="16" style="54" customWidth="1"/>
    <col min="4114" max="4116" width="10.125" style="54" customWidth="1"/>
    <col min="4117" max="4117" width="5.125" style="54" customWidth="1"/>
    <col min="4118" max="4352" width="9" style="54"/>
    <col min="4353" max="4353" width="4.125" style="54" customWidth="1"/>
    <col min="4354" max="4354" width="22.5" style="54" customWidth="1"/>
    <col min="4355" max="4355" width="26.625" style="54" customWidth="1"/>
    <col min="4356" max="4356" width="17.125" style="54" customWidth="1"/>
    <col min="4357" max="4357" width="8.125" style="54" customWidth="1"/>
    <col min="4358" max="4358" width="4" style="54" customWidth="1"/>
    <col min="4359" max="4359" width="0" style="54" hidden="1" customWidth="1"/>
    <col min="4360" max="4360" width="23.25" style="54" customWidth="1"/>
    <col min="4361" max="4361" width="17.125" style="54" customWidth="1"/>
    <col min="4362" max="4362" width="8.125" style="54" customWidth="1"/>
    <col min="4363" max="4363" width="4" style="54" customWidth="1"/>
    <col min="4364" max="4364" width="0" style="54" hidden="1" customWidth="1"/>
    <col min="4365" max="4365" width="8.25" style="54" customWidth="1"/>
    <col min="4366" max="4366" width="0" style="54" hidden="1" customWidth="1"/>
    <col min="4367" max="4367" width="97.75" style="54" customWidth="1"/>
    <col min="4368" max="4368" width="14.125" style="54" customWidth="1"/>
    <col min="4369" max="4369" width="16" style="54" customWidth="1"/>
    <col min="4370" max="4372" width="10.125" style="54" customWidth="1"/>
    <col min="4373" max="4373" width="5.125" style="54" customWidth="1"/>
    <col min="4374" max="4608" width="9" style="54"/>
    <col min="4609" max="4609" width="4.125" style="54" customWidth="1"/>
    <col min="4610" max="4610" width="22.5" style="54" customWidth="1"/>
    <col min="4611" max="4611" width="26.625" style="54" customWidth="1"/>
    <col min="4612" max="4612" width="17.125" style="54" customWidth="1"/>
    <col min="4613" max="4613" width="8.125" style="54" customWidth="1"/>
    <col min="4614" max="4614" width="4" style="54" customWidth="1"/>
    <col min="4615" max="4615" width="0" style="54" hidden="1" customWidth="1"/>
    <col min="4616" max="4616" width="23.25" style="54" customWidth="1"/>
    <col min="4617" max="4617" width="17.125" style="54" customWidth="1"/>
    <col min="4618" max="4618" width="8.125" style="54" customWidth="1"/>
    <col min="4619" max="4619" width="4" style="54" customWidth="1"/>
    <col min="4620" max="4620" width="0" style="54" hidden="1" customWidth="1"/>
    <col min="4621" max="4621" width="8.25" style="54" customWidth="1"/>
    <col min="4622" max="4622" width="0" style="54" hidden="1" customWidth="1"/>
    <col min="4623" max="4623" width="97.75" style="54" customWidth="1"/>
    <col min="4624" max="4624" width="14.125" style="54" customWidth="1"/>
    <col min="4625" max="4625" width="16" style="54" customWidth="1"/>
    <col min="4626" max="4628" width="10.125" style="54" customWidth="1"/>
    <col min="4629" max="4629" width="5.125" style="54" customWidth="1"/>
    <col min="4630" max="4864" width="9" style="54"/>
    <col min="4865" max="4865" width="4.125" style="54" customWidth="1"/>
    <col min="4866" max="4866" width="22.5" style="54" customWidth="1"/>
    <col min="4867" max="4867" width="26.625" style="54" customWidth="1"/>
    <col min="4868" max="4868" width="17.125" style="54" customWidth="1"/>
    <col min="4869" max="4869" width="8.125" style="54" customWidth="1"/>
    <col min="4870" max="4870" width="4" style="54" customWidth="1"/>
    <col min="4871" max="4871" width="0" style="54" hidden="1" customWidth="1"/>
    <col min="4872" max="4872" width="23.25" style="54" customWidth="1"/>
    <col min="4873" max="4873" width="17.125" style="54" customWidth="1"/>
    <col min="4874" max="4874" width="8.125" style="54" customWidth="1"/>
    <col min="4875" max="4875" width="4" style="54" customWidth="1"/>
    <col min="4876" max="4876" width="0" style="54" hidden="1" customWidth="1"/>
    <col min="4877" max="4877" width="8.25" style="54" customWidth="1"/>
    <col min="4878" max="4878" width="0" style="54" hidden="1" customWidth="1"/>
    <col min="4879" max="4879" width="97.75" style="54" customWidth="1"/>
    <col min="4880" max="4880" width="14.125" style="54" customWidth="1"/>
    <col min="4881" max="4881" width="16" style="54" customWidth="1"/>
    <col min="4882" max="4884" width="10.125" style="54" customWidth="1"/>
    <col min="4885" max="4885" width="5.125" style="54" customWidth="1"/>
    <col min="4886" max="5120" width="9" style="54"/>
    <col min="5121" max="5121" width="4.125" style="54" customWidth="1"/>
    <col min="5122" max="5122" width="22.5" style="54" customWidth="1"/>
    <col min="5123" max="5123" width="26.625" style="54" customWidth="1"/>
    <col min="5124" max="5124" width="17.125" style="54" customWidth="1"/>
    <col min="5125" max="5125" width="8.125" style="54" customWidth="1"/>
    <col min="5126" max="5126" width="4" style="54" customWidth="1"/>
    <col min="5127" max="5127" width="0" style="54" hidden="1" customWidth="1"/>
    <col min="5128" max="5128" width="23.25" style="54" customWidth="1"/>
    <col min="5129" max="5129" width="17.125" style="54" customWidth="1"/>
    <col min="5130" max="5130" width="8.125" style="54" customWidth="1"/>
    <col min="5131" max="5131" width="4" style="54" customWidth="1"/>
    <col min="5132" max="5132" width="0" style="54" hidden="1" customWidth="1"/>
    <col min="5133" max="5133" width="8.25" style="54" customWidth="1"/>
    <col min="5134" max="5134" width="0" style="54" hidden="1" customWidth="1"/>
    <col min="5135" max="5135" width="97.75" style="54" customWidth="1"/>
    <col min="5136" max="5136" width="14.125" style="54" customWidth="1"/>
    <col min="5137" max="5137" width="16" style="54" customWidth="1"/>
    <col min="5138" max="5140" width="10.125" style="54" customWidth="1"/>
    <col min="5141" max="5141" width="5.125" style="54" customWidth="1"/>
    <col min="5142" max="5376" width="9" style="54"/>
    <col min="5377" max="5377" width="4.125" style="54" customWidth="1"/>
    <col min="5378" max="5378" width="22.5" style="54" customWidth="1"/>
    <col min="5379" max="5379" width="26.625" style="54" customWidth="1"/>
    <col min="5380" max="5380" width="17.125" style="54" customWidth="1"/>
    <col min="5381" max="5381" width="8.125" style="54" customWidth="1"/>
    <col min="5382" max="5382" width="4" style="54" customWidth="1"/>
    <col min="5383" max="5383" width="0" style="54" hidden="1" customWidth="1"/>
    <col min="5384" max="5384" width="23.25" style="54" customWidth="1"/>
    <col min="5385" max="5385" width="17.125" style="54" customWidth="1"/>
    <col min="5386" max="5386" width="8.125" style="54" customWidth="1"/>
    <col min="5387" max="5387" width="4" style="54" customWidth="1"/>
    <col min="5388" max="5388" width="0" style="54" hidden="1" customWidth="1"/>
    <col min="5389" max="5389" width="8.25" style="54" customWidth="1"/>
    <col min="5390" max="5390" width="0" style="54" hidden="1" customWidth="1"/>
    <col min="5391" max="5391" width="97.75" style="54" customWidth="1"/>
    <col min="5392" max="5392" width="14.125" style="54" customWidth="1"/>
    <col min="5393" max="5393" width="16" style="54" customWidth="1"/>
    <col min="5394" max="5396" width="10.125" style="54" customWidth="1"/>
    <col min="5397" max="5397" width="5.125" style="54" customWidth="1"/>
    <col min="5398" max="5632" width="9" style="54"/>
    <col min="5633" max="5633" width="4.125" style="54" customWidth="1"/>
    <col min="5634" max="5634" width="22.5" style="54" customWidth="1"/>
    <col min="5635" max="5635" width="26.625" style="54" customWidth="1"/>
    <col min="5636" max="5636" width="17.125" style="54" customWidth="1"/>
    <col min="5637" max="5637" width="8.125" style="54" customWidth="1"/>
    <col min="5638" max="5638" width="4" style="54" customWidth="1"/>
    <col min="5639" max="5639" width="0" style="54" hidden="1" customWidth="1"/>
    <col min="5640" max="5640" width="23.25" style="54" customWidth="1"/>
    <col min="5641" max="5641" width="17.125" style="54" customWidth="1"/>
    <col min="5642" max="5642" width="8.125" style="54" customWidth="1"/>
    <col min="5643" max="5643" width="4" style="54" customWidth="1"/>
    <col min="5644" max="5644" width="0" style="54" hidden="1" customWidth="1"/>
    <col min="5645" max="5645" width="8.25" style="54" customWidth="1"/>
    <col min="5646" max="5646" width="0" style="54" hidden="1" customWidth="1"/>
    <col min="5647" max="5647" width="97.75" style="54" customWidth="1"/>
    <col min="5648" max="5648" width="14.125" style="54" customWidth="1"/>
    <col min="5649" max="5649" width="16" style="54" customWidth="1"/>
    <col min="5650" max="5652" width="10.125" style="54" customWidth="1"/>
    <col min="5653" max="5653" width="5.125" style="54" customWidth="1"/>
    <col min="5654" max="5888" width="9" style="54"/>
    <col min="5889" max="5889" width="4.125" style="54" customWidth="1"/>
    <col min="5890" max="5890" width="22.5" style="54" customWidth="1"/>
    <col min="5891" max="5891" width="26.625" style="54" customWidth="1"/>
    <col min="5892" max="5892" width="17.125" style="54" customWidth="1"/>
    <col min="5893" max="5893" width="8.125" style="54" customWidth="1"/>
    <col min="5894" max="5894" width="4" style="54" customWidth="1"/>
    <col min="5895" max="5895" width="0" style="54" hidden="1" customWidth="1"/>
    <col min="5896" max="5896" width="23.25" style="54" customWidth="1"/>
    <col min="5897" max="5897" width="17.125" style="54" customWidth="1"/>
    <col min="5898" max="5898" width="8.125" style="54" customWidth="1"/>
    <col min="5899" max="5899" width="4" style="54" customWidth="1"/>
    <col min="5900" max="5900" width="0" style="54" hidden="1" customWidth="1"/>
    <col min="5901" max="5901" width="8.25" style="54" customWidth="1"/>
    <col min="5902" max="5902" width="0" style="54" hidden="1" customWidth="1"/>
    <col min="5903" max="5903" width="97.75" style="54" customWidth="1"/>
    <col min="5904" max="5904" width="14.125" style="54" customWidth="1"/>
    <col min="5905" max="5905" width="16" style="54" customWidth="1"/>
    <col min="5906" max="5908" width="10.125" style="54" customWidth="1"/>
    <col min="5909" max="5909" width="5.125" style="54" customWidth="1"/>
    <col min="5910" max="6144" width="9" style="54"/>
    <col min="6145" max="6145" width="4.125" style="54" customWidth="1"/>
    <col min="6146" max="6146" width="22.5" style="54" customWidth="1"/>
    <col min="6147" max="6147" width="26.625" style="54" customWidth="1"/>
    <col min="6148" max="6148" width="17.125" style="54" customWidth="1"/>
    <col min="6149" max="6149" width="8.125" style="54" customWidth="1"/>
    <col min="6150" max="6150" width="4" style="54" customWidth="1"/>
    <col min="6151" max="6151" width="0" style="54" hidden="1" customWidth="1"/>
    <col min="6152" max="6152" width="23.25" style="54" customWidth="1"/>
    <col min="6153" max="6153" width="17.125" style="54" customWidth="1"/>
    <col min="6154" max="6154" width="8.125" style="54" customWidth="1"/>
    <col min="6155" max="6155" width="4" style="54" customWidth="1"/>
    <col min="6156" max="6156" width="0" style="54" hidden="1" customWidth="1"/>
    <col min="6157" max="6157" width="8.25" style="54" customWidth="1"/>
    <col min="6158" max="6158" width="0" style="54" hidden="1" customWidth="1"/>
    <col min="6159" max="6159" width="97.75" style="54" customWidth="1"/>
    <col min="6160" max="6160" width="14.125" style="54" customWidth="1"/>
    <col min="6161" max="6161" width="16" style="54" customWidth="1"/>
    <col min="6162" max="6164" width="10.125" style="54" customWidth="1"/>
    <col min="6165" max="6165" width="5.125" style="54" customWidth="1"/>
    <col min="6166" max="6400" width="9" style="54"/>
    <col min="6401" max="6401" width="4.125" style="54" customWidth="1"/>
    <col min="6402" max="6402" width="22.5" style="54" customWidth="1"/>
    <col min="6403" max="6403" width="26.625" style="54" customWidth="1"/>
    <col min="6404" max="6404" width="17.125" style="54" customWidth="1"/>
    <col min="6405" max="6405" width="8.125" style="54" customWidth="1"/>
    <col min="6406" max="6406" width="4" style="54" customWidth="1"/>
    <col min="6407" max="6407" width="0" style="54" hidden="1" customWidth="1"/>
    <col min="6408" max="6408" width="23.25" style="54" customWidth="1"/>
    <col min="6409" max="6409" width="17.125" style="54" customWidth="1"/>
    <col min="6410" max="6410" width="8.125" style="54" customWidth="1"/>
    <col min="6411" max="6411" width="4" style="54" customWidth="1"/>
    <col min="6412" max="6412" width="0" style="54" hidden="1" customWidth="1"/>
    <col min="6413" max="6413" width="8.25" style="54" customWidth="1"/>
    <col min="6414" max="6414" width="0" style="54" hidden="1" customWidth="1"/>
    <col min="6415" max="6415" width="97.75" style="54" customWidth="1"/>
    <col min="6416" max="6416" width="14.125" style="54" customWidth="1"/>
    <col min="6417" max="6417" width="16" style="54" customWidth="1"/>
    <col min="6418" max="6420" width="10.125" style="54" customWidth="1"/>
    <col min="6421" max="6421" width="5.125" style="54" customWidth="1"/>
    <col min="6422" max="6656" width="9" style="54"/>
    <col min="6657" max="6657" width="4.125" style="54" customWidth="1"/>
    <col min="6658" max="6658" width="22.5" style="54" customWidth="1"/>
    <col min="6659" max="6659" width="26.625" style="54" customWidth="1"/>
    <col min="6660" max="6660" width="17.125" style="54" customWidth="1"/>
    <col min="6661" max="6661" width="8.125" style="54" customWidth="1"/>
    <col min="6662" max="6662" width="4" style="54" customWidth="1"/>
    <col min="6663" max="6663" width="0" style="54" hidden="1" customWidth="1"/>
    <col min="6664" max="6664" width="23.25" style="54" customWidth="1"/>
    <col min="6665" max="6665" width="17.125" style="54" customWidth="1"/>
    <col min="6666" max="6666" width="8.125" style="54" customWidth="1"/>
    <col min="6667" max="6667" width="4" style="54" customWidth="1"/>
    <col min="6668" max="6668" width="0" style="54" hidden="1" customWidth="1"/>
    <col min="6669" max="6669" width="8.25" style="54" customWidth="1"/>
    <col min="6670" max="6670" width="0" style="54" hidden="1" customWidth="1"/>
    <col min="6671" max="6671" width="97.75" style="54" customWidth="1"/>
    <col min="6672" max="6672" width="14.125" style="54" customWidth="1"/>
    <col min="6673" max="6673" width="16" style="54" customWidth="1"/>
    <col min="6674" max="6676" width="10.125" style="54" customWidth="1"/>
    <col min="6677" max="6677" width="5.125" style="54" customWidth="1"/>
    <col min="6678" max="6912" width="9" style="54"/>
    <col min="6913" max="6913" width="4.125" style="54" customWidth="1"/>
    <col min="6914" max="6914" width="22.5" style="54" customWidth="1"/>
    <col min="6915" max="6915" width="26.625" style="54" customWidth="1"/>
    <col min="6916" max="6916" width="17.125" style="54" customWidth="1"/>
    <col min="6917" max="6917" width="8.125" style="54" customWidth="1"/>
    <col min="6918" max="6918" width="4" style="54" customWidth="1"/>
    <col min="6919" max="6919" width="0" style="54" hidden="1" customWidth="1"/>
    <col min="6920" max="6920" width="23.25" style="54" customWidth="1"/>
    <col min="6921" max="6921" width="17.125" style="54" customWidth="1"/>
    <col min="6922" max="6922" width="8.125" style="54" customWidth="1"/>
    <col min="6923" max="6923" width="4" style="54" customWidth="1"/>
    <col min="6924" max="6924" width="0" style="54" hidden="1" customWidth="1"/>
    <col min="6925" max="6925" width="8.25" style="54" customWidth="1"/>
    <col min="6926" max="6926" width="0" style="54" hidden="1" customWidth="1"/>
    <col min="6927" max="6927" width="97.75" style="54" customWidth="1"/>
    <col min="6928" max="6928" width="14.125" style="54" customWidth="1"/>
    <col min="6929" max="6929" width="16" style="54" customWidth="1"/>
    <col min="6930" max="6932" width="10.125" style="54" customWidth="1"/>
    <col min="6933" max="6933" width="5.125" style="54" customWidth="1"/>
    <col min="6934" max="7168" width="9" style="54"/>
    <col min="7169" max="7169" width="4.125" style="54" customWidth="1"/>
    <col min="7170" max="7170" width="22.5" style="54" customWidth="1"/>
    <col min="7171" max="7171" width="26.625" style="54" customWidth="1"/>
    <col min="7172" max="7172" width="17.125" style="54" customWidth="1"/>
    <col min="7173" max="7173" width="8.125" style="54" customWidth="1"/>
    <col min="7174" max="7174" width="4" style="54" customWidth="1"/>
    <col min="7175" max="7175" width="0" style="54" hidden="1" customWidth="1"/>
    <col min="7176" max="7176" width="23.25" style="54" customWidth="1"/>
    <col min="7177" max="7177" width="17.125" style="54" customWidth="1"/>
    <col min="7178" max="7178" width="8.125" style="54" customWidth="1"/>
    <col min="7179" max="7179" width="4" style="54" customWidth="1"/>
    <col min="7180" max="7180" width="0" style="54" hidden="1" customWidth="1"/>
    <col min="7181" max="7181" width="8.25" style="54" customWidth="1"/>
    <col min="7182" max="7182" width="0" style="54" hidden="1" customWidth="1"/>
    <col min="7183" max="7183" width="97.75" style="54" customWidth="1"/>
    <col min="7184" max="7184" width="14.125" style="54" customWidth="1"/>
    <col min="7185" max="7185" width="16" style="54" customWidth="1"/>
    <col min="7186" max="7188" width="10.125" style="54" customWidth="1"/>
    <col min="7189" max="7189" width="5.125" style="54" customWidth="1"/>
    <col min="7190" max="7424" width="9" style="54"/>
    <col min="7425" max="7425" width="4.125" style="54" customWidth="1"/>
    <col min="7426" max="7426" width="22.5" style="54" customWidth="1"/>
    <col min="7427" max="7427" width="26.625" style="54" customWidth="1"/>
    <col min="7428" max="7428" width="17.125" style="54" customWidth="1"/>
    <col min="7429" max="7429" width="8.125" style="54" customWidth="1"/>
    <col min="7430" max="7430" width="4" style="54" customWidth="1"/>
    <col min="7431" max="7431" width="0" style="54" hidden="1" customWidth="1"/>
    <col min="7432" max="7432" width="23.25" style="54" customWidth="1"/>
    <col min="7433" max="7433" width="17.125" style="54" customWidth="1"/>
    <col min="7434" max="7434" width="8.125" style="54" customWidth="1"/>
    <col min="7435" max="7435" width="4" style="54" customWidth="1"/>
    <col min="7436" max="7436" width="0" style="54" hidden="1" customWidth="1"/>
    <col min="7437" max="7437" width="8.25" style="54" customWidth="1"/>
    <col min="7438" max="7438" width="0" style="54" hidden="1" customWidth="1"/>
    <col min="7439" max="7439" width="97.75" style="54" customWidth="1"/>
    <col min="7440" max="7440" width="14.125" style="54" customWidth="1"/>
    <col min="7441" max="7441" width="16" style="54" customWidth="1"/>
    <col min="7442" max="7444" width="10.125" style="54" customWidth="1"/>
    <col min="7445" max="7445" width="5.125" style="54" customWidth="1"/>
    <col min="7446" max="7680" width="9" style="54"/>
    <col min="7681" max="7681" width="4.125" style="54" customWidth="1"/>
    <col min="7682" max="7682" width="22.5" style="54" customWidth="1"/>
    <col min="7683" max="7683" width="26.625" style="54" customWidth="1"/>
    <col min="7684" max="7684" width="17.125" style="54" customWidth="1"/>
    <col min="7685" max="7685" width="8.125" style="54" customWidth="1"/>
    <col min="7686" max="7686" width="4" style="54" customWidth="1"/>
    <col min="7687" max="7687" width="0" style="54" hidden="1" customWidth="1"/>
    <col min="7688" max="7688" width="23.25" style="54" customWidth="1"/>
    <col min="7689" max="7689" width="17.125" style="54" customWidth="1"/>
    <col min="7690" max="7690" width="8.125" style="54" customWidth="1"/>
    <col min="7691" max="7691" width="4" style="54" customWidth="1"/>
    <col min="7692" max="7692" width="0" style="54" hidden="1" customWidth="1"/>
    <col min="7693" max="7693" width="8.25" style="54" customWidth="1"/>
    <col min="7694" max="7694" width="0" style="54" hidden="1" customWidth="1"/>
    <col min="7695" max="7695" width="97.75" style="54" customWidth="1"/>
    <col min="7696" max="7696" width="14.125" style="54" customWidth="1"/>
    <col min="7697" max="7697" width="16" style="54" customWidth="1"/>
    <col min="7698" max="7700" width="10.125" style="54" customWidth="1"/>
    <col min="7701" max="7701" width="5.125" style="54" customWidth="1"/>
    <col min="7702" max="7936" width="9" style="54"/>
    <col min="7937" max="7937" width="4.125" style="54" customWidth="1"/>
    <col min="7938" max="7938" width="22.5" style="54" customWidth="1"/>
    <col min="7939" max="7939" width="26.625" style="54" customWidth="1"/>
    <col min="7940" max="7940" width="17.125" style="54" customWidth="1"/>
    <col min="7941" max="7941" width="8.125" style="54" customWidth="1"/>
    <col min="7942" max="7942" width="4" style="54" customWidth="1"/>
    <col min="7943" max="7943" width="0" style="54" hidden="1" customWidth="1"/>
    <col min="7944" max="7944" width="23.25" style="54" customWidth="1"/>
    <col min="7945" max="7945" width="17.125" style="54" customWidth="1"/>
    <col min="7946" max="7946" width="8.125" style="54" customWidth="1"/>
    <col min="7947" max="7947" width="4" style="54" customWidth="1"/>
    <col min="7948" max="7948" width="0" style="54" hidden="1" customWidth="1"/>
    <col min="7949" max="7949" width="8.25" style="54" customWidth="1"/>
    <col min="7950" max="7950" width="0" style="54" hidden="1" customWidth="1"/>
    <col min="7951" max="7951" width="97.75" style="54" customWidth="1"/>
    <col min="7952" max="7952" width="14.125" style="54" customWidth="1"/>
    <col min="7953" max="7953" width="16" style="54" customWidth="1"/>
    <col min="7954" max="7956" width="10.125" style="54" customWidth="1"/>
    <col min="7957" max="7957" width="5.125" style="54" customWidth="1"/>
    <col min="7958" max="8192" width="9" style="54"/>
    <col min="8193" max="8193" width="4.125" style="54" customWidth="1"/>
    <col min="8194" max="8194" width="22.5" style="54" customWidth="1"/>
    <col min="8195" max="8195" width="26.625" style="54" customWidth="1"/>
    <col min="8196" max="8196" width="17.125" style="54" customWidth="1"/>
    <col min="8197" max="8197" width="8.125" style="54" customWidth="1"/>
    <col min="8198" max="8198" width="4" style="54" customWidth="1"/>
    <col min="8199" max="8199" width="0" style="54" hidden="1" customWidth="1"/>
    <col min="8200" max="8200" width="23.25" style="54" customWidth="1"/>
    <col min="8201" max="8201" width="17.125" style="54" customWidth="1"/>
    <col min="8202" max="8202" width="8.125" style="54" customWidth="1"/>
    <col min="8203" max="8203" width="4" style="54" customWidth="1"/>
    <col min="8204" max="8204" width="0" style="54" hidden="1" customWidth="1"/>
    <col min="8205" max="8205" width="8.25" style="54" customWidth="1"/>
    <col min="8206" max="8206" width="0" style="54" hidden="1" customWidth="1"/>
    <col min="8207" max="8207" width="97.75" style="54" customWidth="1"/>
    <col min="8208" max="8208" width="14.125" style="54" customWidth="1"/>
    <col min="8209" max="8209" width="16" style="54" customWidth="1"/>
    <col min="8210" max="8212" width="10.125" style="54" customWidth="1"/>
    <col min="8213" max="8213" width="5.125" style="54" customWidth="1"/>
    <col min="8214" max="8448" width="9" style="54"/>
    <col min="8449" max="8449" width="4.125" style="54" customWidth="1"/>
    <col min="8450" max="8450" width="22.5" style="54" customWidth="1"/>
    <col min="8451" max="8451" width="26.625" style="54" customWidth="1"/>
    <col min="8452" max="8452" width="17.125" style="54" customWidth="1"/>
    <col min="8453" max="8453" width="8.125" style="54" customWidth="1"/>
    <col min="8454" max="8454" width="4" style="54" customWidth="1"/>
    <col min="8455" max="8455" width="0" style="54" hidden="1" customWidth="1"/>
    <col min="8456" max="8456" width="23.25" style="54" customWidth="1"/>
    <col min="8457" max="8457" width="17.125" style="54" customWidth="1"/>
    <col min="8458" max="8458" width="8.125" style="54" customWidth="1"/>
    <col min="8459" max="8459" width="4" style="54" customWidth="1"/>
    <col min="8460" max="8460" width="0" style="54" hidden="1" customWidth="1"/>
    <col min="8461" max="8461" width="8.25" style="54" customWidth="1"/>
    <col min="8462" max="8462" width="0" style="54" hidden="1" customWidth="1"/>
    <col min="8463" max="8463" width="97.75" style="54" customWidth="1"/>
    <col min="8464" max="8464" width="14.125" style="54" customWidth="1"/>
    <col min="8465" max="8465" width="16" style="54" customWidth="1"/>
    <col min="8466" max="8468" width="10.125" style="54" customWidth="1"/>
    <col min="8469" max="8469" width="5.125" style="54" customWidth="1"/>
    <col min="8470" max="8704" width="9" style="54"/>
    <col min="8705" max="8705" width="4.125" style="54" customWidth="1"/>
    <col min="8706" max="8706" width="22.5" style="54" customWidth="1"/>
    <col min="8707" max="8707" width="26.625" style="54" customWidth="1"/>
    <col min="8708" max="8708" width="17.125" style="54" customWidth="1"/>
    <col min="8709" max="8709" width="8.125" style="54" customWidth="1"/>
    <col min="8710" max="8710" width="4" style="54" customWidth="1"/>
    <col min="8711" max="8711" width="0" style="54" hidden="1" customWidth="1"/>
    <col min="8712" max="8712" width="23.25" style="54" customWidth="1"/>
    <col min="8713" max="8713" width="17.125" style="54" customWidth="1"/>
    <col min="8714" max="8714" width="8.125" style="54" customWidth="1"/>
    <col min="8715" max="8715" width="4" style="54" customWidth="1"/>
    <col min="8716" max="8716" width="0" style="54" hidden="1" customWidth="1"/>
    <col min="8717" max="8717" width="8.25" style="54" customWidth="1"/>
    <col min="8718" max="8718" width="0" style="54" hidden="1" customWidth="1"/>
    <col min="8719" max="8719" width="97.75" style="54" customWidth="1"/>
    <col min="8720" max="8720" width="14.125" style="54" customWidth="1"/>
    <col min="8721" max="8721" width="16" style="54" customWidth="1"/>
    <col min="8722" max="8724" width="10.125" style="54" customWidth="1"/>
    <col min="8725" max="8725" width="5.125" style="54" customWidth="1"/>
    <col min="8726" max="8960" width="9" style="54"/>
    <col min="8961" max="8961" width="4.125" style="54" customWidth="1"/>
    <col min="8962" max="8962" width="22.5" style="54" customWidth="1"/>
    <col min="8963" max="8963" width="26.625" style="54" customWidth="1"/>
    <col min="8964" max="8964" width="17.125" style="54" customWidth="1"/>
    <col min="8965" max="8965" width="8.125" style="54" customWidth="1"/>
    <col min="8966" max="8966" width="4" style="54" customWidth="1"/>
    <col min="8967" max="8967" width="0" style="54" hidden="1" customWidth="1"/>
    <col min="8968" max="8968" width="23.25" style="54" customWidth="1"/>
    <col min="8969" max="8969" width="17.125" style="54" customWidth="1"/>
    <col min="8970" max="8970" width="8.125" style="54" customWidth="1"/>
    <col min="8971" max="8971" width="4" style="54" customWidth="1"/>
    <col min="8972" max="8972" width="0" style="54" hidden="1" customWidth="1"/>
    <col min="8973" max="8973" width="8.25" style="54" customWidth="1"/>
    <col min="8974" max="8974" width="0" style="54" hidden="1" customWidth="1"/>
    <col min="8975" max="8975" width="97.75" style="54" customWidth="1"/>
    <col min="8976" max="8976" width="14.125" style="54" customWidth="1"/>
    <col min="8977" max="8977" width="16" style="54" customWidth="1"/>
    <col min="8978" max="8980" width="10.125" style="54" customWidth="1"/>
    <col min="8981" max="8981" width="5.125" style="54" customWidth="1"/>
    <col min="8982" max="9216" width="9" style="54"/>
    <col min="9217" max="9217" width="4.125" style="54" customWidth="1"/>
    <col min="9218" max="9218" width="22.5" style="54" customWidth="1"/>
    <col min="9219" max="9219" width="26.625" style="54" customWidth="1"/>
    <col min="9220" max="9220" width="17.125" style="54" customWidth="1"/>
    <col min="9221" max="9221" width="8.125" style="54" customWidth="1"/>
    <col min="9222" max="9222" width="4" style="54" customWidth="1"/>
    <col min="9223" max="9223" width="0" style="54" hidden="1" customWidth="1"/>
    <col min="9224" max="9224" width="23.25" style="54" customWidth="1"/>
    <col min="9225" max="9225" width="17.125" style="54" customWidth="1"/>
    <col min="9226" max="9226" width="8.125" style="54" customWidth="1"/>
    <col min="9227" max="9227" width="4" style="54" customWidth="1"/>
    <col min="9228" max="9228" width="0" style="54" hidden="1" customWidth="1"/>
    <col min="9229" max="9229" width="8.25" style="54" customWidth="1"/>
    <col min="9230" max="9230" width="0" style="54" hidden="1" customWidth="1"/>
    <col min="9231" max="9231" width="97.75" style="54" customWidth="1"/>
    <col min="9232" max="9232" width="14.125" style="54" customWidth="1"/>
    <col min="9233" max="9233" width="16" style="54" customWidth="1"/>
    <col min="9234" max="9236" width="10.125" style="54" customWidth="1"/>
    <col min="9237" max="9237" width="5.125" style="54" customWidth="1"/>
    <col min="9238" max="9472" width="9" style="54"/>
    <col min="9473" max="9473" width="4.125" style="54" customWidth="1"/>
    <col min="9474" max="9474" width="22.5" style="54" customWidth="1"/>
    <col min="9475" max="9475" width="26.625" style="54" customWidth="1"/>
    <col min="9476" max="9476" width="17.125" style="54" customWidth="1"/>
    <col min="9477" max="9477" width="8.125" style="54" customWidth="1"/>
    <col min="9478" max="9478" width="4" style="54" customWidth="1"/>
    <col min="9479" max="9479" width="0" style="54" hidden="1" customWidth="1"/>
    <col min="9480" max="9480" width="23.25" style="54" customWidth="1"/>
    <col min="9481" max="9481" width="17.125" style="54" customWidth="1"/>
    <col min="9482" max="9482" width="8.125" style="54" customWidth="1"/>
    <col min="9483" max="9483" width="4" style="54" customWidth="1"/>
    <col min="9484" max="9484" width="0" style="54" hidden="1" customWidth="1"/>
    <col min="9485" max="9485" width="8.25" style="54" customWidth="1"/>
    <col min="9486" max="9486" width="0" style="54" hidden="1" customWidth="1"/>
    <col min="9487" max="9487" width="97.75" style="54" customWidth="1"/>
    <col min="9488" max="9488" width="14.125" style="54" customWidth="1"/>
    <col min="9489" max="9489" width="16" style="54" customWidth="1"/>
    <col min="9490" max="9492" width="10.125" style="54" customWidth="1"/>
    <col min="9493" max="9493" width="5.125" style="54" customWidth="1"/>
    <col min="9494" max="9728" width="9" style="54"/>
    <col min="9729" max="9729" width="4.125" style="54" customWidth="1"/>
    <col min="9730" max="9730" width="22.5" style="54" customWidth="1"/>
    <col min="9731" max="9731" width="26.625" style="54" customWidth="1"/>
    <col min="9732" max="9732" width="17.125" style="54" customWidth="1"/>
    <col min="9733" max="9733" width="8.125" style="54" customWidth="1"/>
    <col min="9734" max="9734" width="4" style="54" customWidth="1"/>
    <col min="9735" max="9735" width="0" style="54" hidden="1" customWidth="1"/>
    <col min="9736" max="9736" width="23.25" style="54" customWidth="1"/>
    <col min="9737" max="9737" width="17.125" style="54" customWidth="1"/>
    <col min="9738" max="9738" width="8.125" style="54" customWidth="1"/>
    <col min="9739" max="9739" width="4" style="54" customWidth="1"/>
    <col min="9740" max="9740" width="0" style="54" hidden="1" customWidth="1"/>
    <col min="9741" max="9741" width="8.25" style="54" customWidth="1"/>
    <col min="9742" max="9742" width="0" style="54" hidden="1" customWidth="1"/>
    <col min="9743" max="9743" width="97.75" style="54" customWidth="1"/>
    <col min="9744" max="9744" width="14.125" style="54" customWidth="1"/>
    <col min="9745" max="9745" width="16" style="54" customWidth="1"/>
    <col min="9746" max="9748" width="10.125" style="54" customWidth="1"/>
    <col min="9749" max="9749" width="5.125" style="54" customWidth="1"/>
    <col min="9750" max="9984" width="9" style="54"/>
    <col min="9985" max="9985" width="4.125" style="54" customWidth="1"/>
    <col min="9986" max="9986" width="22.5" style="54" customWidth="1"/>
    <col min="9987" max="9987" width="26.625" style="54" customWidth="1"/>
    <col min="9988" max="9988" width="17.125" style="54" customWidth="1"/>
    <col min="9989" max="9989" width="8.125" style="54" customWidth="1"/>
    <col min="9990" max="9990" width="4" style="54" customWidth="1"/>
    <col min="9991" max="9991" width="0" style="54" hidden="1" customWidth="1"/>
    <col min="9992" max="9992" width="23.25" style="54" customWidth="1"/>
    <col min="9993" max="9993" width="17.125" style="54" customWidth="1"/>
    <col min="9994" max="9994" width="8.125" style="54" customWidth="1"/>
    <col min="9995" max="9995" width="4" style="54" customWidth="1"/>
    <col min="9996" max="9996" width="0" style="54" hidden="1" customWidth="1"/>
    <col min="9997" max="9997" width="8.25" style="54" customWidth="1"/>
    <col min="9998" max="9998" width="0" style="54" hidden="1" customWidth="1"/>
    <col min="9999" max="9999" width="97.75" style="54" customWidth="1"/>
    <col min="10000" max="10000" width="14.125" style="54" customWidth="1"/>
    <col min="10001" max="10001" width="16" style="54" customWidth="1"/>
    <col min="10002" max="10004" width="10.125" style="54" customWidth="1"/>
    <col min="10005" max="10005" width="5.125" style="54" customWidth="1"/>
    <col min="10006" max="10240" width="9" style="54"/>
    <col min="10241" max="10241" width="4.125" style="54" customWidth="1"/>
    <col min="10242" max="10242" width="22.5" style="54" customWidth="1"/>
    <col min="10243" max="10243" width="26.625" style="54" customWidth="1"/>
    <col min="10244" max="10244" width="17.125" style="54" customWidth="1"/>
    <col min="10245" max="10245" width="8.125" style="54" customWidth="1"/>
    <col min="10246" max="10246" width="4" style="54" customWidth="1"/>
    <col min="10247" max="10247" width="0" style="54" hidden="1" customWidth="1"/>
    <col min="10248" max="10248" width="23.25" style="54" customWidth="1"/>
    <col min="10249" max="10249" width="17.125" style="54" customWidth="1"/>
    <col min="10250" max="10250" width="8.125" style="54" customWidth="1"/>
    <col min="10251" max="10251" width="4" style="54" customWidth="1"/>
    <col min="10252" max="10252" width="0" style="54" hidden="1" customWidth="1"/>
    <col min="10253" max="10253" width="8.25" style="54" customWidth="1"/>
    <col min="10254" max="10254" width="0" style="54" hidden="1" customWidth="1"/>
    <col min="10255" max="10255" width="97.75" style="54" customWidth="1"/>
    <col min="10256" max="10256" width="14.125" style="54" customWidth="1"/>
    <col min="10257" max="10257" width="16" style="54" customWidth="1"/>
    <col min="10258" max="10260" width="10.125" style="54" customWidth="1"/>
    <col min="10261" max="10261" width="5.125" style="54" customWidth="1"/>
    <col min="10262" max="10496" width="9" style="54"/>
    <col min="10497" max="10497" width="4.125" style="54" customWidth="1"/>
    <col min="10498" max="10498" width="22.5" style="54" customWidth="1"/>
    <col min="10499" max="10499" width="26.625" style="54" customWidth="1"/>
    <col min="10500" max="10500" width="17.125" style="54" customWidth="1"/>
    <col min="10501" max="10501" width="8.125" style="54" customWidth="1"/>
    <col min="10502" max="10502" width="4" style="54" customWidth="1"/>
    <col min="10503" max="10503" width="0" style="54" hidden="1" customWidth="1"/>
    <col min="10504" max="10504" width="23.25" style="54" customWidth="1"/>
    <col min="10505" max="10505" width="17.125" style="54" customWidth="1"/>
    <col min="10506" max="10506" width="8.125" style="54" customWidth="1"/>
    <col min="10507" max="10507" width="4" style="54" customWidth="1"/>
    <col min="10508" max="10508" width="0" style="54" hidden="1" customWidth="1"/>
    <col min="10509" max="10509" width="8.25" style="54" customWidth="1"/>
    <col min="10510" max="10510" width="0" style="54" hidden="1" customWidth="1"/>
    <col min="10511" max="10511" width="97.75" style="54" customWidth="1"/>
    <col min="10512" max="10512" width="14.125" style="54" customWidth="1"/>
    <col min="10513" max="10513" width="16" style="54" customWidth="1"/>
    <col min="10514" max="10516" width="10.125" style="54" customWidth="1"/>
    <col min="10517" max="10517" width="5.125" style="54" customWidth="1"/>
    <col min="10518" max="10752" width="9" style="54"/>
    <col min="10753" max="10753" width="4.125" style="54" customWidth="1"/>
    <col min="10754" max="10754" width="22.5" style="54" customWidth="1"/>
    <col min="10755" max="10755" width="26.625" style="54" customWidth="1"/>
    <col min="10756" max="10756" width="17.125" style="54" customWidth="1"/>
    <col min="10757" max="10757" width="8.125" style="54" customWidth="1"/>
    <col min="10758" max="10758" width="4" style="54" customWidth="1"/>
    <col min="10759" max="10759" width="0" style="54" hidden="1" customWidth="1"/>
    <col min="10760" max="10760" width="23.25" style="54" customWidth="1"/>
    <col min="10761" max="10761" width="17.125" style="54" customWidth="1"/>
    <col min="10762" max="10762" width="8.125" style="54" customWidth="1"/>
    <col min="10763" max="10763" width="4" style="54" customWidth="1"/>
    <col min="10764" max="10764" width="0" style="54" hidden="1" customWidth="1"/>
    <col min="10765" max="10765" width="8.25" style="54" customWidth="1"/>
    <col min="10766" max="10766" width="0" style="54" hidden="1" customWidth="1"/>
    <col min="10767" max="10767" width="97.75" style="54" customWidth="1"/>
    <col min="10768" max="10768" width="14.125" style="54" customWidth="1"/>
    <col min="10769" max="10769" width="16" style="54" customWidth="1"/>
    <col min="10770" max="10772" width="10.125" style="54" customWidth="1"/>
    <col min="10773" max="10773" width="5.125" style="54" customWidth="1"/>
    <col min="10774" max="11008" width="9" style="54"/>
    <col min="11009" max="11009" width="4.125" style="54" customWidth="1"/>
    <col min="11010" max="11010" width="22.5" style="54" customWidth="1"/>
    <col min="11011" max="11011" width="26.625" style="54" customWidth="1"/>
    <col min="11012" max="11012" width="17.125" style="54" customWidth="1"/>
    <col min="11013" max="11013" width="8.125" style="54" customWidth="1"/>
    <col min="11014" max="11014" width="4" style="54" customWidth="1"/>
    <col min="11015" max="11015" width="0" style="54" hidden="1" customWidth="1"/>
    <col min="11016" max="11016" width="23.25" style="54" customWidth="1"/>
    <col min="11017" max="11017" width="17.125" style="54" customWidth="1"/>
    <col min="11018" max="11018" width="8.125" style="54" customWidth="1"/>
    <col min="11019" max="11019" width="4" style="54" customWidth="1"/>
    <col min="11020" max="11020" width="0" style="54" hidden="1" customWidth="1"/>
    <col min="11021" max="11021" width="8.25" style="54" customWidth="1"/>
    <col min="11022" max="11022" width="0" style="54" hidden="1" customWidth="1"/>
    <col min="11023" max="11023" width="97.75" style="54" customWidth="1"/>
    <col min="11024" max="11024" width="14.125" style="54" customWidth="1"/>
    <col min="11025" max="11025" width="16" style="54" customWidth="1"/>
    <col min="11026" max="11028" width="10.125" style="54" customWidth="1"/>
    <col min="11029" max="11029" width="5.125" style="54" customWidth="1"/>
    <col min="11030" max="11264" width="9" style="54"/>
    <col min="11265" max="11265" width="4.125" style="54" customWidth="1"/>
    <col min="11266" max="11266" width="22.5" style="54" customWidth="1"/>
    <col min="11267" max="11267" width="26.625" style="54" customWidth="1"/>
    <col min="11268" max="11268" width="17.125" style="54" customWidth="1"/>
    <col min="11269" max="11269" width="8.125" style="54" customWidth="1"/>
    <col min="11270" max="11270" width="4" style="54" customWidth="1"/>
    <col min="11271" max="11271" width="0" style="54" hidden="1" customWidth="1"/>
    <col min="11272" max="11272" width="23.25" style="54" customWidth="1"/>
    <col min="11273" max="11273" width="17.125" style="54" customWidth="1"/>
    <col min="11274" max="11274" width="8.125" style="54" customWidth="1"/>
    <col min="11275" max="11275" width="4" style="54" customWidth="1"/>
    <col min="11276" max="11276" width="0" style="54" hidden="1" customWidth="1"/>
    <col min="11277" max="11277" width="8.25" style="54" customWidth="1"/>
    <col min="11278" max="11278" width="0" style="54" hidden="1" customWidth="1"/>
    <col min="11279" max="11279" width="97.75" style="54" customWidth="1"/>
    <col min="11280" max="11280" width="14.125" style="54" customWidth="1"/>
    <col min="11281" max="11281" width="16" style="54" customWidth="1"/>
    <col min="11282" max="11284" width="10.125" style="54" customWidth="1"/>
    <col min="11285" max="11285" width="5.125" style="54" customWidth="1"/>
    <col min="11286" max="11520" width="9" style="54"/>
    <col min="11521" max="11521" width="4.125" style="54" customWidth="1"/>
    <col min="11522" max="11522" width="22.5" style="54" customWidth="1"/>
    <col min="11523" max="11523" width="26.625" style="54" customWidth="1"/>
    <col min="11524" max="11524" width="17.125" style="54" customWidth="1"/>
    <col min="11525" max="11525" width="8.125" style="54" customWidth="1"/>
    <col min="11526" max="11526" width="4" style="54" customWidth="1"/>
    <col min="11527" max="11527" width="0" style="54" hidden="1" customWidth="1"/>
    <col min="11528" max="11528" width="23.25" style="54" customWidth="1"/>
    <col min="11529" max="11529" width="17.125" style="54" customWidth="1"/>
    <col min="11530" max="11530" width="8.125" style="54" customWidth="1"/>
    <col min="11531" max="11531" width="4" style="54" customWidth="1"/>
    <col min="11532" max="11532" width="0" style="54" hidden="1" customWidth="1"/>
    <col min="11533" max="11533" width="8.25" style="54" customWidth="1"/>
    <col min="11534" max="11534" width="0" style="54" hidden="1" customWidth="1"/>
    <col min="11535" max="11535" width="97.75" style="54" customWidth="1"/>
    <col min="11536" max="11536" width="14.125" style="54" customWidth="1"/>
    <col min="11537" max="11537" width="16" style="54" customWidth="1"/>
    <col min="11538" max="11540" width="10.125" style="54" customWidth="1"/>
    <col min="11541" max="11541" width="5.125" style="54" customWidth="1"/>
    <col min="11542" max="11776" width="9" style="54"/>
    <col min="11777" max="11777" width="4.125" style="54" customWidth="1"/>
    <col min="11778" max="11778" width="22.5" style="54" customWidth="1"/>
    <col min="11779" max="11779" width="26.625" style="54" customWidth="1"/>
    <col min="11780" max="11780" width="17.125" style="54" customWidth="1"/>
    <col min="11781" max="11781" width="8.125" style="54" customWidth="1"/>
    <col min="11782" max="11782" width="4" style="54" customWidth="1"/>
    <col min="11783" max="11783" width="0" style="54" hidden="1" customWidth="1"/>
    <col min="11784" max="11784" width="23.25" style="54" customWidth="1"/>
    <col min="11785" max="11785" width="17.125" style="54" customWidth="1"/>
    <col min="11786" max="11786" width="8.125" style="54" customWidth="1"/>
    <col min="11787" max="11787" width="4" style="54" customWidth="1"/>
    <col min="11788" max="11788" width="0" style="54" hidden="1" customWidth="1"/>
    <col min="11789" max="11789" width="8.25" style="54" customWidth="1"/>
    <col min="11790" max="11790" width="0" style="54" hidden="1" customWidth="1"/>
    <col min="11791" max="11791" width="97.75" style="54" customWidth="1"/>
    <col min="11792" max="11792" width="14.125" style="54" customWidth="1"/>
    <col min="11793" max="11793" width="16" style="54" customWidth="1"/>
    <col min="11794" max="11796" width="10.125" style="54" customWidth="1"/>
    <col min="11797" max="11797" width="5.125" style="54" customWidth="1"/>
    <col min="11798" max="12032" width="9" style="54"/>
    <col min="12033" max="12033" width="4.125" style="54" customWidth="1"/>
    <col min="12034" max="12034" width="22.5" style="54" customWidth="1"/>
    <col min="12035" max="12035" width="26.625" style="54" customWidth="1"/>
    <col min="12036" max="12036" width="17.125" style="54" customWidth="1"/>
    <col min="12037" max="12037" width="8.125" style="54" customWidth="1"/>
    <col min="12038" max="12038" width="4" style="54" customWidth="1"/>
    <col min="12039" max="12039" width="0" style="54" hidden="1" customWidth="1"/>
    <col min="12040" max="12040" width="23.25" style="54" customWidth="1"/>
    <col min="12041" max="12041" width="17.125" style="54" customWidth="1"/>
    <col min="12042" max="12042" width="8.125" style="54" customWidth="1"/>
    <col min="12043" max="12043" width="4" style="54" customWidth="1"/>
    <col min="12044" max="12044" width="0" style="54" hidden="1" customWidth="1"/>
    <col min="12045" max="12045" width="8.25" style="54" customWidth="1"/>
    <col min="12046" max="12046" width="0" style="54" hidden="1" customWidth="1"/>
    <col min="12047" max="12047" width="97.75" style="54" customWidth="1"/>
    <col min="12048" max="12048" width="14.125" style="54" customWidth="1"/>
    <col min="12049" max="12049" width="16" style="54" customWidth="1"/>
    <col min="12050" max="12052" width="10.125" style="54" customWidth="1"/>
    <col min="12053" max="12053" width="5.125" style="54" customWidth="1"/>
    <col min="12054" max="12288" width="9" style="54"/>
    <col min="12289" max="12289" width="4.125" style="54" customWidth="1"/>
    <col min="12290" max="12290" width="22.5" style="54" customWidth="1"/>
    <col min="12291" max="12291" width="26.625" style="54" customWidth="1"/>
    <col min="12292" max="12292" width="17.125" style="54" customWidth="1"/>
    <col min="12293" max="12293" width="8.125" style="54" customWidth="1"/>
    <col min="12294" max="12294" width="4" style="54" customWidth="1"/>
    <col min="12295" max="12295" width="0" style="54" hidden="1" customWidth="1"/>
    <col min="12296" max="12296" width="23.25" style="54" customWidth="1"/>
    <col min="12297" max="12297" width="17.125" style="54" customWidth="1"/>
    <col min="12298" max="12298" width="8.125" style="54" customWidth="1"/>
    <col min="12299" max="12299" width="4" style="54" customWidth="1"/>
    <col min="12300" max="12300" width="0" style="54" hidden="1" customWidth="1"/>
    <col min="12301" max="12301" width="8.25" style="54" customWidth="1"/>
    <col min="12302" max="12302" width="0" style="54" hidden="1" customWidth="1"/>
    <col min="12303" max="12303" width="97.75" style="54" customWidth="1"/>
    <col min="12304" max="12304" width="14.125" style="54" customWidth="1"/>
    <col min="12305" max="12305" width="16" style="54" customWidth="1"/>
    <col min="12306" max="12308" width="10.125" style="54" customWidth="1"/>
    <col min="12309" max="12309" width="5.125" style="54" customWidth="1"/>
    <col min="12310" max="12544" width="9" style="54"/>
    <col min="12545" max="12545" width="4.125" style="54" customWidth="1"/>
    <col min="12546" max="12546" width="22.5" style="54" customWidth="1"/>
    <col min="12547" max="12547" width="26.625" style="54" customWidth="1"/>
    <col min="12548" max="12548" width="17.125" style="54" customWidth="1"/>
    <col min="12549" max="12549" width="8.125" style="54" customWidth="1"/>
    <col min="12550" max="12550" width="4" style="54" customWidth="1"/>
    <col min="12551" max="12551" width="0" style="54" hidden="1" customWidth="1"/>
    <col min="12552" max="12552" width="23.25" style="54" customWidth="1"/>
    <col min="12553" max="12553" width="17.125" style="54" customWidth="1"/>
    <col min="12554" max="12554" width="8.125" style="54" customWidth="1"/>
    <col min="12555" max="12555" width="4" style="54" customWidth="1"/>
    <col min="12556" max="12556" width="0" style="54" hidden="1" customWidth="1"/>
    <col min="12557" max="12557" width="8.25" style="54" customWidth="1"/>
    <col min="12558" max="12558" width="0" style="54" hidden="1" customWidth="1"/>
    <col min="12559" max="12559" width="97.75" style="54" customWidth="1"/>
    <col min="12560" max="12560" width="14.125" style="54" customWidth="1"/>
    <col min="12561" max="12561" width="16" style="54" customWidth="1"/>
    <col min="12562" max="12564" width="10.125" style="54" customWidth="1"/>
    <col min="12565" max="12565" width="5.125" style="54" customWidth="1"/>
    <col min="12566" max="12800" width="9" style="54"/>
    <col min="12801" max="12801" width="4.125" style="54" customWidth="1"/>
    <col min="12802" max="12802" width="22.5" style="54" customWidth="1"/>
    <col min="12803" max="12803" width="26.625" style="54" customWidth="1"/>
    <col min="12804" max="12804" width="17.125" style="54" customWidth="1"/>
    <col min="12805" max="12805" width="8.125" style="54" customWidth="1"/>
    <col min="12806" max="12806" width="4" style="54" customWidth="1"/>
    <col min="12807" max="12807" width="0" style="54" hidden="1" customWidth="1"/>
    <col min="12808" max="12808" width="23.25" style="54" customWidth="1"/>
    <col min="12809" max="12809" width="17.125" style="54" customWidth="1"/>
    <col min="12810" max="12810" width="8.125" style="54" customWidth="1"/>
    <col min="12811" max="12811" width="4" style="54" customWidth="1"/>
    <col min="12812" max="12812" width="0" style="54" hidden="1" customWidth="1"/>
    <col min="12813" max="12813" width="8.25" style="54" customWidth="1"/>
    <col min="12814" max="12814" width="0" style="54" hidden="1" customWidth="1"/>
    <col min="12815" max="12815" width="97.75" style="54" customWidth="1"/>
    <col min="12816" max="12816" width="14.125" style="54" customWidth="1"/>
    <col min="12817" max="12817" width="16" style="54" customWidth="1"/>
    <col min="12818" max="12820" width="10.125" style="54" customWidth="1"/>
    <col min="12821" max="12821" width="5.125" style="54" customWidth="1"/>
    <col min="12822" max="13056" width="9" style="54"/>
    <col min="13057" max="13057" width="4.125" style="54" customWidth="1"/>
    <col min="13058" max="13058" width="22.5" style="54" customWidth="1"/>
    <col min="13059" max="13059" width="26.625" style="54" customWidth="1"/>
    <col min="13060" max="13060" width="17.125" style="54" customWidth="1"/>
    <col min="13061" max="13061" width="8.125" style="54" customWidth="1"/>
    <col min="13062" max="13062" width="4" style="54" customWidth="1"/>
    <col min="13063" max="13063" width="0" style="54" hidden="1" customWidth="1"/>
    <col min="13064" max="13064" width="23.25" style="54" customWidth="1"/>
    <col min="13065" max="13065" width="17.125" style="54" customWidth="1"/>
    <col min="13066" max="13066" width="8.125" style="54" customWidth="1"/>
    <col min="13067" max="13067" width="4" style="54" customWidth="1"/>
    <col min="13068" max="13068" width="0" style="54" hidden="1" customWidth="1"/>
    <col min="13069" max="13069" width="8.25" style="54" customWidth="1"/>
    <col min="13070" max="13070" width="0" style="54" hidden="1" customWidth="1"/>
    <col min="13071" max="13071" width="97.75" style="54" customWidth="1"/>
    <col min="13072" max="13072" width="14.125" style="54" customWidth="1"/>
    <col min="13073" max="13073" width="16" style="54" customWidth="1"/>
    <col min="13074" max="13076" width="10.125" style="54" customWidth="1"/>
    <col min="13077" max="13077" width="5.125" style="54" customWidth="1"/>
    <col min="13078" max="13312" width="9" style="54"/>
    <col min="13313" max="13313" width="4.125" style="54" customWidth="1"/>
    <col min="13314" max="13314" width="22.5" style="54" customWidth="1"/>
    <col min="13315" max="13315" width="26.625" style="54" customWidth="1"/>
    <col min="13316" max="13316" width="17.125" style="54" customWidth="1"/>
    <col min="13317" max="13317" width="8.125" style="54" customWidth="1"/>
    <col min="13318" max="13318" width="4" style="54" customWidth="1"/>
    <col min="13319" max="13319" width="0" style="54" hidden="1" customWidth="1"/>
    <col min="13320" max="13320" width="23.25" style="54" customWidth="1"/>
    <col min="13321" max="13321" width="17.125" style="54" customWidth="1"/>
    <col min="13322" max="13322" width="8.125" style="54" customWidth="1"/>
    <col min="13323" max="13323" width="4" style="54" customWidth="1"/>
    <col min="13324" max="13324" width="0" style="54" hidden="1" customWidth="1"/>
    <col min="13325" max="13325" width="8.25" style="54" customWidth="1"/>
    <col min="13326" max="13326" width="0" style="54" hidden="1" customWidth="1"/>
    <col min="13327" max="13327" width="97.75" style="54" customWidth="1"/>
    <col min="13328" max="13328" width="14.125" style="54" customWidth="1"/>
    <col min="13329" max="13329" width="16" style="54" customWidth="1"/>
    <col min="13330" max="13332" width="10.125" style="54" customWidth="1"/>
    <col min="13333" max="13333" width="5.125" style="54" customWidth="1"/>
    <col min="13334" max="13568" width="9" style="54"/>
    <col min="13569" max="13569" width="4.125" style="54" customWidth="1"/>
    <col min="13570" max="13570" width="22.5" style="54" customWidth="1"/>
    <col min="13571" max="13571" width="26.625" style="54" customWidth="1"/>
    <col min="13572" max="13572" width="17.125" style="54" customWidth="1"/>
    <col min="13573" max="13573" width="8.125" style="54" customWidth="1"/>
    <col min="13574" max="13574" width="4" style="54" customWidth="1"/>
    <col min="13575" max="13575" width="0" style="54" hidden="1" customWidth="1"/>
    <col min="13576" max="13576" width="23.25" style="54" customWidth="1"/>
    <col min="13577" max="13577" width="17.125" style="54" customWidth="1"/>
    <col min="13578" max="13578" width="8.125" style="54" customWidth="1"/>
    <col min="13579" max="13579" width="4" style="54" customWidth="1"/>
    <col min="13580" max="13580" width="0" style="54" hidden="1" customWidth="1"/>
    <col min="13581" max="13581" width="8.25" style="54" customWidth="1"/>
    <col min="13582" max="13582" width="0" style="54" hidden="1" customWidth="1"/>
    <col min="13583" max="13583" width="97.75" style="54" customWidth="1"/>
    <col min="13584" max="13584" width="14.125" style="54" customWidth="1"/>
    <col min="13585" max="13585" width="16" style="54" customWidth="1"/>
    <col min="13586" max="13588" width="10.125" style="54" customWidth="1"/>
    <col min="13589" max="13589" width="5.125" style="54" customWidth="1"/>
    <col min="13590" max="13824" width="9" style="54"/>
    <col min="13825" max="13825" width="4.125" style="54" customWidth="1"/>
    <col min="13826" max="13826" width="22.5" style="54" customWidth="1"/>
    <col min="13827" max="13827" width="26.625" style="54" customWidth="1"/>
    <col min="13828" max="13828" width="17.125" style="54" customWidth="1"/>
    <col min="13829" max="13829" width="8.125" style="54" customWidth="1"/>
    <col min="13830" max="13830" width="4" style="54" customWidth="1"/>
    <col min="13831" max="13831" width="0" style="54" hidden="1" customWidth="1"/>
    <col min="13832" max="13832" width="23.25" style="54" customWidth="1"/>
    <col min="13833" max="13833" width="17.125" style="54" customWidth="1"/>
    <col min="13834" max="13834" width="8.125" style="54" customWidth="1"/>
    <col min="13835" max="13835" width="4" style="54" customWidth="1"/>
    <col min="13836" max="13836" width="0" style="54" hidden="1" customWidth="1"/>
    <col min="13837" max="13837" width="8.25" style="54" customWidth="1"/>
    <col min="13838" max="13838" width="0" style="54" hidden="1" customWidth="1"/>
    <col min="13839" max="13839" width="97.75" style="54" customWidth="1"/>
    <col min="13840" max="13840" width="14.125" style="54" customWidth="1"/>
    <col min="13841" max="13841" width="16" style="54" customWidth="1"/>
    <col min="13842" max="13844" width="10.125" style="54" customWidth="1"/>
    <col min="13845" max="13845" width="5.125" style="54" customWidth="1"/>
    <col min="13846" max="14080" width="9" style="54"/>
    <col min="14081" max="14081" width="4.125" style="54" customWidth="1"/>
    <col min="14082" max="14082" width="22.5" style="54" customWidth="1"/>
    <col min="14083" max="14083" width="26.625" style="54" customWidth="1"/>
    <col min="14084" max="14084" width="17.125" style="54" customWidth="1"/>
    <col min="14085" max="14085" width="8.125" style="54" customWidth="1"/>
    <col min="14086" max="14086" width="4" style="54" customWidth="1"/>
    <col min="14087" max="14087" width="0" style="54" hidden="1" customWidth="1"/>
    <col min="14088" max="14088" width="23.25" style="54" customWidth="1"/>
    <col min="14089" max="14089" width="17.125" style="54" customWidth="1"/>
    <col min="14090" max="14090" width="8.125" style="54" customWidth="1"/>
    <col min="14091" max="14091" width="4" style="54" customWidth="1"/>
    <col min="14092" max="14092" width="0" style="54" hidden="1" customWidth="1"/>
    <col min="14093" max="14093" width="8.25" style="54" customWidth="1"/>
    <col min="14094" max="14094" width="0" style="54" hidden="1" customWidth="1"/>
    <col min="14095" max="14095" width="97.75" style="54" customWidth="1"/>
    <col min="14096" max="14096" width="14.125" style="54" customWidth="1"/>
    <col min="14097" max="14097" width="16" style="54" customWidth="1"/>
    <col min="14098" max="14100" width="10.125" style="54" customWidth="1"/>
    <col min="14101" max="14101" width="5.125" style="54" customWidth="1"/>
    <col min="14102" max="14336" width="9" style="54"/>
    <col min="14337" max="14337" width="4.125" style="54" customWidth="1"/>
    <col min="14338" max="14338" width="22.5" style="54" customWidth="1"/>
    <col min="14339" max="14339" width="26.625" style="54" customWidth="1"/>
    <col min="14340" max="14340" width="17.125" style="54" customWidth="1"/>
    <col min="14341" max="14341" width="8.125" style="54" customWidth="1"/>
    <col min="14342" max="14342" width="4" style="54" customWidth="1"/>
    <col min="14343" max="14343" width="0" style="54" hidden="1" customWidth="1"/>
    <col min="14344" max="14344" width="23.25" style="54" customWidth="1"/>
    <col min="14345" max="14345" width="17.125" style="54" customWidth="1"/>
    <col min="14346" max="14346" width="8.125" style="54" customWidth="1"/>
    <col min="14347" max="14347" width="4" style="54" customWidth="1"/>
    <col min="14348" max="14348" width="0" style="54" hidden="1" customWidth="1"/>
    <col min="14349" max="14349" width="8.25" style="54" customWidth="1"/>
    <col min="14350" max="14350" width="0" style="54" hidden="1" customWidth="1"/>
    <col min="14351" max="14351" width="97.75" style="54" customWidth="1"/>
    <col min="14352" max="14352" width="14.125" style="54" customWidth="1"/>
    <col min="14353" max="14353" width="16" style="54" customWidth="1"/>
    <col min="14354" max="14356" width="10.125" style="54" customWidth="1"/>
    <col min="14357" max="14357" width="5.125" style="54" customWidth="1"/>
    <col min="14358" max="14592" width="9" style="54"/>
    <col min="14593" max="14593" width="4.125" style="54" customWidth="1"/>
    <col min="14594" max="14594" width="22.5" style="54" customWidth="1"/>
    <col min="14595" max="14595" width="26.625" style="54" customWidth="1"/>
    <col min="14596" max="14596" width="17.125" style="54" customWidth="1"/>
    <col min="14597" max="14597" width="8.125" style="54" customWidth="1"/>
    <col min="14598" max="14598" width="4" style="54" customWidth="1"/>
    <col min="14599" max="14599" width="0" style="54" hidden="1" customWidth="1"/>
    <col min="14600" max="14600" width="23.25" style="54" customWidth="1"/>
    <col min="14601" max="14601" width="17.125" style="54" customWidth="1"/>
    <col min="14602" max="14602" width="8.125" style="54" customWidth="1"/>
    <col min="14603" max="14603" width="4" style="54" customWidth="1"/>
    <col min="14604" max="14604" width="0" style="54" hidden="1" customWidth="1"/>
    <col min="14605" max="14605" width="8.25" style="54" customWidth="1"/>
    <col min="14606" max="14606" width="0" style="54" hidden="1" customWidth="1"/>
    <col min="14607" max="14607" width="97.75" style="54" customWidth="1"/>
    <col min="14608" max="14608" width="14.125" style="54" customWidth="1"/>
    <col min="14609" max="14609" width="16" style="54" customWidth="1"/>
    <col min="14610" max="14612" width="10.125" style="54" customWidth="1"/>
    <col min="14613" max="14613" width="5.125" style="54" customWidth="1"/>
    <col min="14614" max="14848" width="9" style="54"/>
    <col min="14849" max="14849" width="4.125" style="54" customWidth="1"/>
    <col min="14850" max="14850" width="22.5" style="54" customWidth="1"/>
    <col min="14851" max="14851" width="26.625" style="54" customWidth="1"/>
    <col min="14852" max="14852" width="17.125" style="54" customWidth="1"/>
    <col min="14853" max="14853" width="8.125" style="54" customWidth="1"/>
    <col min="14854" max="14854" width="4" style="54" customWidth="1"/>
    <col min="14855" max="14855" width="0" style="54" hidden="1" customWidth="1"/>
    <col min="14856" max="14856" width="23.25" style="54" customWidth="1"/>
    <col min="14857" max="14857" width="17.125" style="54" customWidth="1"/>
    <col min="14858" max="14858" width="8.125" style="54" customWidth="1"/>
    <col min="14859" max="14859" width="4" style="54" customWidth="1"/>
    <col min="14860" max="14860" width="0" style="54" hidden="1" customWidth="1"/>
    <col min="14861" max="14861" width="8.25" style="54" customWidth="1"/>
    <col min="14862" max="14862" width="0" style="54" hidden="1" customWidth="1"/>
    <col min="14863" max="14863" width="97.75" style="54" customWidth="1"/>
    <col min="14864" max="14864" width="14.125" style="54" customWidth="1"/>
    <col min="14865" max="14865" width="16" style="54" customWidth="1"/>
    <col min="14866" max="14868" width="10.125" style="54" customWidth="1"/>
    <col min="14869" max="14869" width="5.125" style="54" customWidth="1"/>
    <col min="14870" max="15104" width="9" style="54"/>
    <col min="15105" max="15105" width="4.125" style="54" customWidth="1"/>
    <col min="15106" max="15106" width="22.5" style="54" customWidth="1"/>
    <col min="15107" max="15107" width="26.625" style="54" customWidth="1"/>
    <col min="15108" max="15108" width="17.125" style="54" customWidth="1"/>
    <col min="15109" max="15109" width="8.125" style="54" customWidth="1"/>
    <col min="15110" max="15110" width="4" style="54" customWidth="1"/>
    <col min="15111" max="15111" width="0" style="54" hidden="1" customWidth="1"/>
    <col min="15112" max="15112" width="23.25" style="54" customWidth="1"/>
    <col min="15113" max="15113" width="17.125" style="54" customWidth="1"/>
    <col min="15114" max="15114" width="8.125" style="54" customWidth="1"/>
    <col min="15115" max="15115" width="4" style="54" customWidth="1"/>
    <col min="15116" max="15116" width="0" style="54" hidden="1" customWidth="1"/>
    <col min="15117" max="15117" width="8.25" style="54" customWidth="1"/>
    <col min="15118" max="15118" width="0" style="54" hidden="1" customWidth="1"/>
    <col min="15119" max="15119" width="97.75" style="54" customWidth="1"/>
    <col min="15120" max="15120" width="14.125" style="54" customWidth="1"/>
    <col min="15121" max="15121" width="16" style="54" customWidth="1"/>
    <col min="15122" max="15124" width="10.125" style="54" customWidth="1"/>
    <col min="15125" max="15125" width="5.125" style="54" customWidth="1"/>
    <col min="15126" max="15360" width="9" style="54"/>
    <col min="15361" max="15361" width="4.125" style="54" customWidth="1"/>
    <col min="15362" max="15362" width="22.5" style="54" customWidth="1"/>
    <col min="15363" max="15363" width="26.625" style="54" customWidth="1"/>
    <col min="15364" max="15364" width="17.125" style="54" customWidth="1"/>
    <col min="15365" max="15365" width="8.125" style="54" customWidth="1"/>
    <col min="15366" max="15366" width="4" style="54" customWidth="1"/>
    <col min="15367" max="15367" width="0" style="54" hidden="1" customWidth="1"/>
    <col min="15368" max="15368" width="23.25" style="54" customWidth="1"/>
    <col min="15369" max="15369" width="17.125" style="54" customWidth="1"/>
    <col min="15370" max="15370" width="8.125" style="54" customWidth="1"/>
    <col min="15371" max="15371" width="4" style="54" customWidth="1"/>
    <col min="15372" max="15372" width="0" style="54" hidden="1" customWidth="1"/>
    <col min="15373" max="15373" width="8.25" style="54" customWidth="1"/>
    <col min="15374" max="15374" width="0" style="54" hidden="1" customWidth="1"/>
    <col min="15375" max="15375" width="97.75" style="54" customWidth="1"/>
    <col min="15376" max="15376" width="14.125" style="54" customWidth="1"/>
    <col min="15377" max="15377" width="16" style="54" customWidth="1"/>
    <col min="15378" max="15380" width="10.125" style="54" customWidth="1"/>
    <col min="15381" max="15381" width="5.125" style="54" customWidth="1"/>
    <col min="15382" max="15616" width="9" style="54"/>
    <col min="15617" max="15617" width="4.125" style="54" customWidth="1"/>
    <col min="15618" max="15618" width="22.5" style="54" customWidth="1"/>
    <col min="15619" max="15619" width="26.625" style="54" customWidth="1"/>
    <col min="15620" max="15620" width="17.125" style="54" customWidth="1"/>
    <col min="15621" max="15621" width="8.125" style="54" customWidth="1"/>
    <col min="15622" max="15622" width="4" style="54" customWidth="1"/>
    <col min="15623" max="15623" width="0" style="54" hidden="1" customWidth="1"/>
    <col min="15624" max="15624" width="23.25" style="54" customWidth="1"/>
    <col min="15625" max="15625" width="17.125" style="54" customWidth="1"/>
    <col min="15626" max="15626" width="8.125" style="54" customWidth="1"/>
    <col min="15627" max="15627" width="4" style="54" customWidth="1"/>
    <col min="15628" max="15628" width="0" style="54" hidden="1" customWidth="1"/>
    <col min="15629" max="15629" width="8.25" style="54" customWidth="1"/>
    <col min="15630" max="15630" width="0" style="54" hidden="1" customWidth="1"/>
    <col min="15631" max="15631" width="97.75" style="54" customWidth="1"/>
    <col min="15632" max="15632" width="14.125" style="54" customWidth="1"/>
    <col min="15633" max="15633" width="16" style="54" customWidth="1"/>
    <col min="15634" max="15636" width="10.125" style="54" customWidth="1"/>
    <col min="15637" max="15637" width="5.125" style="54" customWidth="1"/>
    <col min="15638" max="15872" width="9" style="54"/>
    <col min="15873" max="15873" width="4.125" style="54" customWidth="1"/>
    <col min="15874" max="15874" width="22.5" style="54" customWidth="1"/>
    <col min="15875" max="15875" width="26.625" style="54" customWidth="1"/>
    <col min="15876" max="15876" width="17.125" style="54" customWidth="1"/>
    <col min="15877" max="15877" width="8.125" style="54" customWidth="1"/>
    <col min="15878" max="15878" width="4" style="54" customWidth="1"/>
    <col min="15879" max="15879" width="0" style="54" hidden="1" customWidth="1"/>
    <col min="15880" max="15880" width="23.25" style="54" customWidth="1"/>
    <col min="15881" max="15881" width="17.125" style="54" customWidth="1"/>
    <col min="15882" max="15882" width="8.125" style="54" customWidth="1"/>
    <col min="15883" max="15883" width="4" style="54" customWidth="1"/>
    <col min="15884" max="15884" width="0" style="54" hidden="1" customWidth="1"/>
    <col min="15885" max="15885" width="8.25" style="54" customWidth="1"/>
    <col min="15886" max="15886" width="0" style="54" hidden="1" customWidth="1"/>
    <col min="15887" max="15887" width="97.75" style="54" customWidth="1"/>
    <col min="15888" max="15888" width="14.125" style="54" customWidth="1"/>
    <col min="15889" max="15889" width="16" style="54" customWidth="1"/>
    <col min="15890" max="15892" width="10.125" style="54" customWidth="1"/>
    <col min="15893" max="15893" width="5.125" style="54" customWidth="1"/>
    <col min="15894" max="16128" width="9" style="54"/>
    <col min="16129" max="16129" width="4.125" style="54" customWidth="1"/>
    <col min="16130" max="16130" width="22.5" style="54" customWidth="1"/>
    <col min="16131" max="16131" width="26.625" style="54" customWidth="1"/>
    <col min="16132" max="16132" width="17.125" style="54" customWidth="1"/>
    <col min="16133" max="16133" width="8.125" style="54" customWidth="1"/>
    <col min="16134" max="16134" width="4" style="54" customWidth="1"/>
    <col min="16135" max="16135" width="0" style="54" hidden="1" customWidth="1"/>
    <col min="16136" max="16136" width="23.25" style="54" customWidth="1"/>
    <col min="16137" max="16137" width="17.125" style="54" customWidth="1"/>
    <col min="16138" max="16138" width="8.125" style="54" customWidth="1"/>
    <col min="16139" max="16139" width="4" style="54" customWidth="1"/>
    <col min="16140" max="16140" width="0" style="54" hidden="1" customWidth="1"/>
    <col min="16141" max="16141" width="8.25" style="54" customWidth="1"/>
    <col min="16142" max="16142" width="0" style="54" hidden="1" customWidth="1"/>
    <col min="16143" max="16143" width="97.75" style="54" customWidth="1"/>
    <col min="16144" max="16144" width="14.125" style="54" customWidth="1"/>
    <col min="16145" max="16145" width="16" style="54" customWidth="1"/>
    <col min="16146" max="16148" width="10.125" style="54" customWidth="1"/>
    <col min="16149" max="16149" width="5.125" style="54" customWidth="1"/>
    <col min="16150" max="16384" width="9" style="54"/>
  </cols>
  <sheetData>
    <row r="1" spans="1:21" ht="36.75" customHeight="1" x14ac:dyDescent="0.4">
      <c r="A1" s="52" t="s">
        <v>0</v>
      </c>
      <c r="B1" s="52"/>
      <c r="C1" s="53"/>
      <c r="D1" s="54"/>
      <c r="E1" s="53"/>
      <c r="F1" s="53"/>
      <c r="G1" s="53"/>
      <c r="H1" s="213"/>
      <c r="I1" s="213"/>
      <c r="J1" s="214"/>
      <c r="K1" s="214"/>
      <c r="L1" s="214"/>
      <c r="M1" s="214"/>
      <c r="N1" s="214"/>
      <c r="O1" s="214"/>
      <c r="P1" s="53"/>
      <c r="Q1" s="53"/>
      <c r="R1" s="54"/>
      <c r="S1" s="54"/>
      <c r="T1" s="54"/>
      <c r="U1" s="54"/>
    </row>
    <row r="2" spans="1:21" ht="36.75" customHeight="1" x14ac:dyDescent="0.4">
      <c r="A2" s="213" t="s">
        <v>161</v>
      </c>
      <c r="B2" s="213"/>
      <c r="C2" s="214"/>
      <c r="D2" s="214"/>
      <c r="E2" s="214"/>
      <c r="F2" s="214"/>
      <c r="G2" s="214"/>
      <c r="H2" s="214"/>
      <c r="I2" s="214"/>
      <c r="J2" s="214"/>
      <c r="K2" s="214"/>
      <c r="L2" s="214"/>
      <c r="M2" s="214"/>
      <c r="N2" s="214"/>
      <c r="O2" s="214"/>
      <c r="P2" s="214"/>
      <c r="Q2" s="214"/>
      <c r="R2" s="214"/>
      <c r="S2" s="214"/>
      <c r="T2" s="214"/>
      <c r="U2" s="54"/>
    </row>
    <row r="3" spans="1:21" ht="18.75" customHeight="1" x14ac:dyDescent="0.4">
      <c r="A3" s="55"/>
      <c r="B3" s="55"/>
      <c r="C3" s="53"/>
      <c r="D3" s="54"/>
      <c r="E3" s="56"/>
      <c r="F3" s="53"/>
      <c r="G3" s="53"/>
      <c r="H3" s="53"/>
      <c r="I3" s="54"/>
      <c r="J3" s="53"/>
      <c r="K3" s="56"/>
      <c r="L3" s="56"/>
      <c r="M3" s="56"/>
      <c r="N3" s="56"/>
      <c r="O3" s="53"/>
      <c r="P3" s="57"/>
      <c r="Q3" s="215" t="s">
        <v>162</v>
      </c>
      <c r="R3" s="216"/>
      <c r="S3" s="216"/>
      <c r="T3" s="217"/>
      <c r="U3" s="54"/>
    </row>
    <row r="4" spans="1:21" ht="15.75" customHeight="1" x14ac:dyDescent="0.4">
      <c r="A4" s="55"/>
      <c r="B4" s="55"/>
      <c r="C4" s="53"/>
      <c r="D4" s="54"/>
      <c r="E4" s="56"/>
      <c r="F4" s="53"/>
      <c r="G4" s="53"/>
      <c r="H4" s="53"/>
      <c r="I4" s="54"/>
      <c r="J4" s="53"/>
      <c r="K4" s="56"/>
      <c r="L4" s="56"/>
      <c r="M4" s="56"/>
      <c r="N4" s="58"/>
      <c r="O4" s="53"/>
      <c r="P4" s="59"/>
      <c r="Q4" s="60"/>
      <c r="R4" s="61" t="s">
        <v>163</v>
      </c>
      <c r="S4" s="61" t="s">
        <v>6</v>
      </c>
      <c r="T4" s="61" t="s">
        <v>164</v>
      </c>
      <c r="U4" s="54"/>
    </row>
    <row r="5" spans="1:21" ht="22.5" customHeight="1" x14ac:dyDescent="0.4">
      <c r="A5" s="55"/>
      <c r="B5" s="55"/>
      <c r="C5" s="53"/>
      <c r="D5" s="54"/>
      <c r="E5" s="56"/>
      <c r="F5" s="53"/>
      <c r="G5" s="53"/>
      <c r="H5" s="53"/>
      <c r="I5" s="54"/>
      <c r="J5" s="53"/>
      <c r="K5" s="56"/>
      <c r="L5" s="56"/>
      <c r="M5" s="56"/>
      <c r="N5" s="58"/>
      <c r="O5" s="53"/>
      <c r="P5" s="62"/>
      <c r="Q5" s="63" t="s">
        <v>165</v>
      </c>
      <c r="R5" s="61"/>
      <c r="S5" s="61"/>
      <c r="T5" s="61"/>
      <c r="U5" s="54"/>
    </row>
    <row r="6" spans="1:21" ht="22.5" customHeight="1" x14ac:dyDescent="0.15">
      <c r="A6" s="55"/>
      <c r="B6" s="55"/>
      <c r="C6" s="53"/>
      <c r="D6" s="64"/>
      <c r="E6" s="56"/>
      <c r="F6" s="53"/>
      <c r="G6" s="53"/>
      <c r="H6" s="53"/>
      <c r="I6" s="64"/>
      <c r="J6" s="53"/>
      <c r="K6" s="56"/>
      <c r="L6" s="56"/>
      <c r="M6" s="56"/>
      <c r="N6" s="58"/>
      <c r="O6" s="53"/>
      <c r="P6" s="62"/>
      <c r="Q6" s="63" t="s">
        <v>166</v>
      </c>
      <c r="R6" s="61"/>
      <c r="S6" s="61"/>
      <c r="T6" s="61"/>
      <c r="U6" s="54"/>
    </row>
    <row r="7" spans="1:21" ht="22.5" customHeight="1" x14ac:dyDescent="0.15">
      <c r="A7" s="55"/>
      <c r="B7" s="55"/>
      <c r="C7" s="53"/>
      <c r="D7" s="65"/>
      <c r="E7" s="56"/>
      <c r="F7" s="53"/>
      <c r="G7" s="53"/>
      <c r="I7" s="65"/>
      <c r="J7" s="53"/>
      <c r="K7" s="56"/>
      <c r="L7" s="56"/>
      <c r="M7" s="56"/>
      <c r="N7" s="67"/>
      <c r="O7" s="53"/>
      <c r="P7" s="62"/>
      <c r="Q7" s="63" t="s">
        <v>167</v>
      </c>
      <c r="R7" s="61"/>
      <c r="S7" s="61"/>
      <c r="T7" s="61"/>
      <c r="U7" s="68"/>
    </row>
    <row r="8" spans="1:21" ht="27.75" customHeight="1" thickBot="1" x14ac:dyDescent="0.3">
      <c r="A8" s="218" t="s">
        <v>417</v>
      </c>
      <c r="B8" s="219"/>
      <c r="C8" s="219"/>
      <c r="D8" s="219"/>
      <c r="E8" s="219"/>
      <c r="F8" s="219"/>
      <c r="G8" s="53"/>
      <c r="H8" s="53"/>
      <c r="I8" s="69"/>
      <c r="J8" s="53"/>
      <c r="K8" s="56"/>
      <c r="L8" s="56"/>
      <c r="M8" s="56"/>
      <c r="N8" s="67"/>
      <c r="O8" s="53"/>
      <c r="P8" s="70"/>
      <c r="Q8" s="69"/>
      <c r="R8" s="70"/>
      <c r="S8" s="70"/>
      <c r="T8" s="71"/>
      <c r="U8" s="68"/>
    </row>
    <row r="9" spans="1:21" customFormat="1" ht="42" customHeight="1" thickBot="1" x14ac:dyDescent="0.45">
      <c r="A9" s="72"/>
      <c r="B9" s="73" t="s">
        <v>169</v>
      </c>
      <c r="C9" s="74" t="s">
        <v>170</v>
      </c>
      <c r="D9" s="75" t="s">
        <v>171</v>
      </c>
      <c r="E9" s="76" t="s">
        <v>172</v>
      </c>
      <c r="F9" s="76" t="s">
        <v>173</v>
      </c>
      <c r="G9" s="74" t="s">
        <v>174</v>
      </c>
      <c r="H9" s="73" t="s">
        <v>170</v>
      </c>
      <c r="I9" s="75" t="s">
        <v>171</v>
      </c>
      <c r="J9" s="76" t="s">
        <v>175</v>
      </c>
      <c r="K9" s="76" t="s">
        <v>173</v>
      </c>
      <c r="L9" s="76" t="s">
        <v>174</v>
      </c>
      <c r="M9" s="76" t="s">
        <v>176</v>
      </c>
      <c r="N9" s="77" t="s">
        <v>177</v>
      </c>
      <c r="O9" s="78" t="s">
        <v>178</v>
      </c>
      <c r="P9" s="76" t="s">
        <v>179</v>
      </c>
      <c r="Q9" s="79" t="s">
        <v>171</v>
      </c>
      <c r="R9" s="76" t="s">
        <v>180</v>
      </c>
      <c r="S9" s="74" t="s">
        <v>181</v>
      </c>
      <c r="T9" s="77" t="s">
        <v>182</v>
      </c>
      <c r="U9" s="80"/>
    </row>
    <row r="10" spans="1:21" ht="18.75" customHeight="1" x14ac:dyDescent="0.4">
      <c r="A10" s="220" t="s">
        <v>183</v>
      </c>
      <c r="B10" s="81" t="s">
        <v>114</v>
      </c>
      <c r="C10" s="82" t="s">
        <v>296</v>
      </c>
      <c r="D10" s="83"/>
      <c r="E10" s="91">
        <v>30</v>
      </c>
      <c r="F10" s="85" t="s">
        <v>189</v>
      </c>
      <c r="G10" s="86"/>
      <c r="H10" s="87" t="s">
        <v>296</v>
      </c>
      <c r="I10" s="83"/>
      <c r="J10" s="85">
        <f>ROUNDUP(E10*0.75,2)</f>
        <v>22.5</v>
      </c>
      <c r="K10" s="85" t="s">
        <v>189</v>
      </c>
      <c r="L10" s="85"/>
      <c r="M10" s="85">
        <f>ROUNDUP((R5*E10)+(R6*J10)+(R7*(E10*2)),2)</f>
        <v>0</v>
      </c>
      <c r="N10" s="88">
        <f>M10</f>
        <v>0</v>
      </c>
      <c r="O10" s="81" t="s">
        <v>339</v>
      </c>
      <c r="P10" s="89" t="s">
        <v>22</v>
      </c>
      <c r="Q10" s="83"/>
      <c r="R10" s="90">
        <v>110</v>
      </c>
      <c r="S10" s="91">
        <f>ROUNDUP(R10*0.75,2)</f>
        <v>82.5</v>
      </c>
      <c r="T10" s="92">
        <f>ROUNDUP((R5*R10)+(R6*S10)+(R7*(R10*2)),2)</f>
        <v>0</v>
      </c>
    </row>
    <row r="11" spans="1:21" ht="18.75" customHeight="1" x14ac:dyDescent="0.4">
      <c r="A11" s="221"/>
      <c r="B11" s="105"/>
      <c r="C11" s="106" t="s">
        <v>194</v>
      </c>
      <c r="D11" s="107"/>
      <c r="E11" s="108">
        <v>50</v>
      </c>
      <c r="F11" s="109" t="s">
        <v>189</v>
      </c>
      <c r="G11" s="110"/>
      <c r="H11" s="111" t="s">
        <v>194</v>
      </c>
      <c r="I11" s="107"/>
      <c r="J11" s="109">
        <f>ROUNDUP(E11*0.75,2)</f>
        <v>37.5</v>
      </c>
      <c r="K11" s="109" t="s">
        <v>189</v>
      </c>
      <c r="L11" s="109"/>
      <c r="M11" s="109">
        <f>ROUNDUP((R5*E11)+(R6*J11)+(R7*(E11*2)),2)</f>
        <v>0</v>
      </c>
      <c r="N11" s="112">
        <f>ROUND(M11+(M11*6/100),2)</f>
        <v>0</v>
      </c>
      <c r="O11" s="105" t="s">
        <v>340</v>
      </c>
      <c r="P11" s="113" t="s">
        <v>225</v>
      </c>
      <c r="Q11" s="107"/>
      <c r="R11" s="114">
        <v>0.5</v>
      </c>
      <c r="S11" s="108">
        <f>ROUNDUP(R11*0.75,2)</f>
        <v>0.38</v>
      </c>
      <c r="T11" s="115">
        <f>ROUNDUP((R5*R11)+(R6*S11)+(R7*(R11*2)),2)</f>
        <v>0</v>
      </c>
    </row>
    <row r="12" spans="1:21" ht="18.75" customHeight="1" x14ac:dyDescent="0.4">
      <c r="A12" s="221"/>
      <c r="B12" s="105"/>
      <c r="C12" s="106" t="s">
        <v>341</v>
      </c>
      <c r="D12" s="107"/>
      <c r="E12" s="108">
        <v>50</v>
      </c>
      <c r="F12" s="109" t="s">
        <v>189</v>
      </c>
      <c r="G12" s="110"/>
      <c r="H12" s="111" t="s">
        <v>341</v>
      </c>
      <c r="I12" s="107"/>
      <c r="J12" s="109">
        <f>ROUNDUP(E12*0.75,2)</f>
        <v>37.5</v>
      </c>
      <c r="K12" s="109" t="s">
        <v>189</v>
      </c>
      <c r="L12" s="109"/>
      <c r="M12" s="109">
        <f>ROUNDUP((R5*E12)+(R6*J12)+(R7*(E12*2)),2)</f>
        <v>0</v>
      </c>
      <c r="N12" s="112">
        <f>M12</f>
        <v>0</v>
      </c>
      <c r="O12" s="105" t="s">
        <v>342</v>
      </c>
      <c r="P12" s="113" t="s">
        <v>192</v>
      </c>
      <c r="Q12" s="107"/>
      <c r="R12" s="114">
        <v>2</v>
      </c>
      <c r="S12" s="108">
        <f>ROUNDUP(R12*0.75,2)</f>
        <v>1.5</v>
      </c>
      <c r="T12" s="115">
        <f>ROUNDUP((R5*R12)+(R6*S12)+(R7*(R12*2)),2)</f>
        <v>0</v>
      </c>
    </row>
    <row r="13" spans="1:21" ht="18.75" customHeight="1" x14ac:dyDescent="0.4">
      <c r="A13" s="221"/>
      <c r="B13" s="105"/>
      <c r="C13" s="106" t="s">
        <v>343</v>
      </c>
      <c r="D13" s="107" t="s">
        <v>40</v>
      </c>
      <c r="E13" s="108">
        <v>10</v>
      </c>
      <c r="F13" s="109" t="s">
        <v>189</v>
      </c>
      <c r="G13" s="110"/>
      <c r="H13" s="111" t="s">
        <v>343</v>
      </c>
      <c r="I13" s="107" t="s">
        <v>40</v>
      </c>
      <c r="J13" s="109">
        <f>ROUNDUP(E13*0.75,2)</f>
        <v>7.5</v>
      </c>
      <c r="K13" s="109" t="s">
        <v>189</v>
      </c>
      <c r="L13" s="109"/>
      <c r="M13" s="109">
        <f>ROUNDUP((R5*E13)+(R6*J13)+(R7*(E13*2)),2)</f>
        <v>0</v>
      </c>
      <c r="N13" s="112">
        <f>M13</f>
        <v>0</v>
      </c>
      <c r="O13" s="105" t="s">
        <v>344</v>
      </c>
      <c r="P13" s="113" t="s">
        <v>21</v>
      </c>
      <c r="Q13" s="107"/>
      <c r="R13" s="114">
        <v>30</v>
      </c>
      <c r="S13" s="108">
        <f>ROUNDUP(R13*0.75,2)</f>
        <v>22.5</v>
      </c>
      <c r="T13" s="115">
        <f>ROUNDUP((R5*R13)+(R6*S13)+(R7*(R13*2)),2)</f>
        <v>0</v>
      </c>
    </row>
    <row r="14" spans="1:21" ht="18.75" customHeight="1" x14ac:dyDescent="0.4">
      <c r="A14" s="221"/>
      <c r="B14" s="105"/>
      <c r="C14" s="106" t="s">
        <v>345</v>
      </c>
      <c r="D14" s="107"/>
      <c r="E14" s="108">
        <v>5</v>
      </c>
      <c r="F14" s="109" t="s">
        <v>189</v>
      </c>
      <c r="G14" s="110"/>
      <c r="H14" s="111" t="s">
        <v>345</v>
      </c>
      <c r="I14" s="107"/>
      <c r="J14" s="109">
        <f>ROUNDUP(E14*0.75,2)</f>
        <v>3.75</v>
      </c>
      <c r="K14" s="109" t="s">
        <v>189</v>
      </c>
      <c r="L14" s="109"/>
      <c r="M14" s="109">
        <f>ROUNDUP((R5*E14)+(R6*J14)+(R7*(E14*2)),2)</f>
        <v>0</v>
      </c>
      <c r="N14" s="112">
        <f>M14</f>
        <v>0</v>
      </c>
      <c r="O14" s="105" t="s">
        <v>346</v>
      </c>
      <c r="P14" s="113" t="s">
        <v>209</v>
      </c>
      <c r="Q14" s="107"/>
      <c r="R14" s="114">
        <v>1</v>
      </c>
      <c r="S14" s="108">
        <f>ROUNDUP(R14*0.75,2)</f>
        <v>0.75</v>
      </c>
      <c r="T14" s="115">
        <f>ROUNDUP((R5*R14)+(R6*S14)+(R7*(R14*2)),2)</f>
        <v>0</v>
      </c>
    </row>
    <row r="15" spans="1:21" ht="18.75" customHeight="1" x14ac:dyDescent="0.4">
      <c r="A15" s="221"/>
      <c r="B15" s="105"/>
      <c r="C15" s="106"/>
      <c r="D15" s="107"/>
      <c r="E15" s="108"/>
      <c r="F15" s="109"/>
      <c r="G15" s="110"/>
      <c r="H15" s="111"/>
      <c r="I15" s="107"/>
      <c r="J15" s="109"/>
      <c r="K15" s="109"/>
      <c r="L15" s="109"/>
      <c r="M15" s="109"/>
      <c r="N15" s="112"/>
      <c r="O15" s="105" t="s">
        <v>256</v>
      </c>
      <c r="P15" s="113"/>
      <c r="Q15" s="107"/>
      <c r="R15" s="114"/>
      <c r="S15" s="108"/>
      <c r="T15" s="115"/>
    </row>
    <row r="16" spans="1:21" ht="18.75" customHeight="1" x14ac:dyDescent="0.4">
      <c r="A16" s="221"/>
      <c r="B16" s="105"/>
      <c r="C16" s="106"/>
      <c r="D16" s="107"/>
      <c r="E16" s="108"/>
      <c r="F16" s="109"/>
      <c r="G16" s="110"/>
      <c r="H16" s="111"/>
      <c r="I16" s="107"/>
      <c r="J16" s="109"/>
      <c r="K16" s="109"/>
      <c r="L16" s="109"/>
      <c r="M16" s="109"/>
      <c r="N16" s="112"/>
      <c r="O16" s="105" t="s">
        <v>248</v>
      </c>
      <c r="P16" s="113"/>
      <c r="Q16" s="107"/>
      <c r="R16" s="114"/>
      <c r="S16" s="108"/>
      <c r="T16" s="115"/>
    </row>
    <row r="17" spans="1:20" ht="18.75" customHeight="1" x14ac:dyDescent="0.4">
      <c r="A17" s="221"/>
      <c r="B17" s="105"/>
      <c r="C17" s="106"/>
      <c r="D17" s="107"/>
      <c r="E17" s="108"/>
      <c r="F17" s="109"/>
      <c r="G17" s="110"/>
      <c r="H17" s="111"/>
      <c r="I17" s="107"/>
      <c r="J17" s="109"/>
      <c r="K17" s="109"/>
      <c r="L17" s="109"/>
      <c r="M17" s="109"/>
      <c r="N17" s="112"/>
      <c r="O17" s="105"/>
      <c r="P17" s="113"/>
      <c r="Q17" s="107"/>
      <c r="R17" s="114"/>
      <c r="S17" s="108"/>
      <c r="T17" s="115"/>
    </row>
    <row r="18" spans="1:20" ht="18.75" customHeight="1" x14ac:dyDescent="0.4">
      <c r="A18" s="221"/>
      <c r="B18" s="94"/>
      <c r="C18" s="95"/>
      <c r="D18" s="96"/>
      <c r="E18" s="97"/>
      <c r="F18" s="98"/>
      <c r="G18" s="99"/>
      <c r="H18" s="100"/>
      <c r="I18" s="96"/>
      <c r="J18" s="98"/>
      <c r="K18" s="98"/>
      <c r="L18" s="98"/>
      <c r="M18" s="98"/>
      <c r="N18" s="101"/>
      <c r="O18" s="94"/>
      <c r="P18" s="102"/>
      <c r="Q18" s="96"/>
      <c r="R18" s="103"/>
      <c r="S18" s="97"/>
      <c r="T18" s="104"/>
    </row>
    <row r="19" spans="1:20" ht="18.75" customHeight="1" x14ac:dyDescent="0.4">
      <c r="A19" s="221"/>
      <c r="B19" s="105" t="s">
        <v>118</v>
      </c>
      <c r="C19" s="106" t="s">
        <v>274</v>
      </c>
      <c r="D19" s="107"/>
      <c r="E19" s="108">
        <v>30</v>
      </c>
      <c r="F19" s="109" t="s">
        <v>189</v>
      </c>
      <c r="G19" s="110"/>
      <c r="H19" s="111" t="s">
        <v>274</v>
      </c>
      <c r="I19" s="107"/>
      <c r="J19" s="109">
        <f>ROUNDUP(E19*0.75,2)</f>
        <v>22.5</v>
      </c>
      <c r="K19" s="109" t="s">
        <v>189</v>
      </c>
      <c r="L19" s="109"/>
      <c r="M19" s="109">
        <f>ROUNDUP((R5*E19)+(R6*J19)+(R7*(E19*2)),2)</f>
        <v>0</v>
      </c>
      <c r="N19" s="112">
        <f>ROUND(M19+(M19*6/100),2)</f>
        <v>0</v>
      </c>
      <c r="O19" s="105" t="s">
        <v>208</v>
      </c>
      <c r="P19" s="113" t="s">
        <v>209</v>
      </c>
      <c r="Q19" s="107"/>
      <c r="R19" s="114">
        <v>1</v>
      </c>
      <c r="S19" s="108">
        <f>ROUNDUP(R19*0.75,2)</f>
        <v>0.75</v>
      </c>
      <c r="T19" s="115">
        <f>ROUNDUP((R5*R19)+(R6*S19)+(R7*(R19*2)),2)</f>
        <v>0</v>
      </c>
    </row>
    <row r="20" spans="1:20" ht="18.75" customHeight="1" x14ac:dyDescent="0.4">
      <c r="A20" s="221"/>
      <c r="B20" s="105"/>
      <c r="C20" s="106" t="s">
        <v>268</v>
      </c>
      <c r="D20" s="107"/>
      <c r="E20" s="108">
        <v>10</v>
      </c>
      <c r="F20" s="109" t="s">
        <v>189</v>
      </c>
      <c r="G20" s="110"/>
      <c r="H20" s="111" t="s">
        <v>268</v>
      </c>
      <c r="I20" s="107"/>
      <c r="J20" s="109">
        <f>ROUNDUP(E20*0.75,2)</f>
        <v>7.5</v>
      </c>
      <c r="K20" s="109" t="s">
        <v>189</v>
      </c>
      <c r="L20" s="109"/>
      <c r="M20" s="109">
        <f>ROUNDUP((R5*E20)+(R6*J20)+(R7*(E20*2)),2)</f>
        <v>0</v>
      </c>
      <c r="N20" s="112">
        <f>ROUND(M20+(M20*10/100),2)</f>
        <v>0</v>
      </c>
      <c r="O20" s="105" t="s">
        <v>212</v>
      </c>
      <c r="P20" s="113" t="s">
        <v>213</v>
      </c>
      <c r="Q20" s="107" t="s">
        <v>40</v>
      </c>
      <c r="R20" s="114">
        <v>1</v>
      </c>
      <c r="S20" s="108">
        <f>ROUNDUP(R20*0.75,2)</f>
        <v>0.75</v>
      </c>
      <c r="T20" s="115">
        <f>ROUNDUP((R5*R20)+(R6*S20)+(R7*(R20*2)),2)</f>
        <v>0</v>
      </c>
    </row>
    <row r="21" spans="1:20" ht="18.75" customHeight="1" x14ac:dyDescent="0.4">
      <c r="A21" s="221"/>
      <c r="B21" s="105"/>
      <c r="C21" s="106" t="s">
        <v>211</v>
      </c>
      <c r="D21" s="107"/>
      <c r="E21" s="108">
        <v>5</v>
      </c>
      <c r="F21" s="109" t="s">
        <v>189</v>
      </c>
      <c r="G21" s="110"/>
      <c r="H21" s="111" t="s">
        <v>211</v>
      </c>
      <c r="I21" s="107"/>
      <c r="J21" s="109">
        <f>ROUNDUP(E21*0.75,2)</f>
        <v>3.75</v>
      </c>
      <c r="K21" s="109" t="s">
        <v>189</v>
      </c>
      <c r="L21" s="109"/>
      <c r="M21" s="109">
        <f>ROUNDUP((R5*E21)+(R6*J21)+(R7*(E21*2)),2)</f>
        <v>0</v>
      </c>
      <c r="N21" s="112">
        <f>M21</f>
        <v>0</v>
      </c>
      <c r="O21" s="105" t="s">
        <v>202</v>
      </c>
      <c r="P21" s="113" t="s">
        <v>214</v>
      </c>
      <c r="Q21" s="107"/>
      <c r="R21" s="114">
        <v>2</v>
      </c>
      <c r="S21" s="108">
        <f>ROUNDUP(R21*0.75,2)</f>
        <v>1.5</v>
      </c>
      <c r="T21" s="115">
        <f>ROUNDUP((R5*R21)+(R6*S21)+(R7*(R21*2)),2)</f>
        <v>0</v>
      </c>
    </row>
    <row r="22" spans="1:20" ht="18.75" customHeight="1" x14ac:dyDescent="0.4">
      <c r="A22" s="221"/>
      <c r="B22" s="105"/>
      <c r="C22" s="106"/>
      <c r="D22" s="107"/>
      <c r="E22" s="108"/>
      <c r="F22" s="109"/>
      <c r="G22" s="110"/>
      <c r="H22" s="111"/>
      <c r="I22" s="107"/>
      <c r="J22" s="109"/>
      <c r="K22" s="109"/>
      <c r="L22" s="109"/>
      <c r="M22" s="109"/>
      <c r="N22" s="112"/>
      <c r="O22" s="105"/>
      <c r="P22" s="113" t="s">
        <v>192</v>
      </c>
      <c r="Q22" s="107"/>
      <c r="R22" s="114">
        <v>2</v>
      </c>
      <c r="S22" s="108">
        <f>ROUNDUP(R22*0.75,2)</f>
        <v>1.5</v>
      </c>
      <c r="T22" s="115">
        <f>ROUNDUP((R5*R22)+(R6*S22)+(R7*(R22*2)),2)</f>
        <v>0</v>
      </c>
    </row>
    <row r="23" spans="1:20" ht="18.75" customHeight="1" x14ac:dyDescent="0.4">
      <c r="A23" s="221"/>
      <c r="B23" s="94"/>
      <c r="C23" s="95"/>
      <c r="D23" s="96"/>
      <c r="E23" s="97"/>
      <c r="F23" s="98"/>
      <c r="G23" s="99"/>
      <c r="H23" s="100"/>
      <c r="I23" s="96"/>
      <c r="J23" s="98"/>
      <c r="K23" s="98"/>
      <c r="L23" s="98"/>
      <c r="M23" s="98"/>
      <c r="N23" s="101"/>
      <c r="O23" s="94"/>
      <c r="P23" s="102"/>
      <c r="Q23" s="96"/>
      <c r="R23" s="103"/>
      <c r="S23" s="97"/>
      <c r="T23" s="104"/>
    </row>
    <row r="24" spans="1:20" ht="18.75" customHeight="1" x14ac:dyDescent="0.4">
      <c r="A24" s="221"/>
      <c r="B24" s="105" t="s">
        <v>59</v>
      </c>
      <c r="C24" s="106" t="s">
        <v>283</v>
      </c>
      <c r="D24" s="107"/>
      <c r="E24" s="132">
        <v>0.25</v>
      </c>
      <c r="F24" s="109" t="s">
        <v>284</v>
      </c>
      <c r="G24" s="110"/>
      <c r="H24" s="111" t="s">
        <v>283</v>
      </c>
      <c r="I24" s="107"/>
      <c r="J24" s="109">
        <f>ROUNDUP(E24*0.75,2)</f>
        <v>0.19</v>
      </c>
      <c r="K24" s="109" t="s">
        <v>284</v>
      </c>
      <c r="L24" s="109"/>
      <c r="M24" s="109">
        <f>ROUNDUP((R5*E24)+(R6*J24)+(R7*(E24*2)),2)</f>
        <v>0</v>
      </c>
      <c r="N24" s="112">
        <f>M24</f>
        <v>0</v>
      </c>
      <c r="O24" s="105" t="s">
        <v>285</v>
      </c>
      <c r="P24" s="113"/>
      <c r="Q24" s="107"/>
      <c r="R24" s="114"/>
      <c r="S24" s="108"/>
      <c r="T24" s="115"/>
    </row>
    <row r="25" spans="1:20" ht="18.75" customHeight="1" thickBot="1" x14ac:dyDescent="0.45">
      <c r="A25" s="222"/>
      <c r="B25" s="116"/>
      <c r="C25" s="117"/>
      <c r="D25" s="118"/>
      <c r="E25" s="119"/>
      <c r="F25" s="120"/>
      <c r="G25" s="121"/>
      <c r="H25" s="122"/>
      <c r="I25" s="118"/>
      <c r="J25" s="120"/>
      <c r="K25" s="120"/>
      <c r="L25" s="120"/>
      <c r="M25" s="120"/>
      <c r="N25" s="123"/>
      <c r="O25" s="116"/>
      <c r="P25" s="124"/>
      <c r="Q25" s="118"/>
      <c r="R25" s="125"/>
      <c r="S25" s="119"/>
      <c r="T25" s="126"/>
    </row>
  </sheetData>
  <mergeCells count="5">
    <mergeCell ref="H1:O1"/>
    <mergeCell ref="A2:T2"/>
    <mergeCell ref="Q3:T3"/>
    <mergeCell ref="A8:F8"/>
    <mergeCell ref="A10:A25"/>
  </mergeCells>
  <phoneticPr fontId="17"/>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24050-B100-4141-B090-77F3038381F4}">
  <sheetPr>
    <pageSetUpPr fitToPage="1"/>
  </sheetPr>
  <dimension ref="A1:AB26"/>
  <sheetViews>
    <sheetView showZeros="0" zoomScale="60" zoomScaleNormal="60" zoomScaleSheetLayoutView="80" workbookViewId="0"/>
  </sheetViews>
  <sheetFormatPr defaultRowHeight="18.75" customHeight="1" x14ac:dyDescent="0.4"/>
  <cols>
    <col min="1" max="1" width="4.125" style="127" customWidth="1"/>
    <col min="2" max="2" width="22.5" style="128" customWidth="1"/>
    <col min="3" max="3" width="26.625" style="128" customWidth="1"/>
    <col min="4" max="4" width="17.125" style="93" customWidth="1"/>
    <col min="5" max="5" width="8.125" style="129" customWidth="1"/>
    <col min="6" max="6" width="4" style="130" customWidth="1"/>
    <col min="7" max="7" width="10.25" style="130" hidden="1" customWidth="1"/>
    <col min="8" max="8" width="23.25" style="66" customWidth="1"/>
    <col min="9" max="9" width="17.125" style="93" customWidth="1"/>
    <col min="10" max="10" width="8.125" style="130" customWidth="1"/>
    <col min="11" max="11" width="4" style="130" customWidth="1"/>
    <col min="12" max="12" width="10.25" style="130" hidden="1" customWidth="1"/>
    <col min="13" max="13" width="8.25" style="130" customWidth="1"/>
    <col min="14" max="14" width="8.625" style="131" hidden="1" customWidth="1"/>
    <col min="15" max="15" width="97.75" style="128" customWidth="1"/>
    <col min="16" max="16" width="14.125" style="66" customWidth="1"/>
    <col min="17" max="17" width="16" style="93" customWidth="1"/>
    <col min="18" max="18" width="10.125" style="131" customWidth="1"/>
    <col min="19" max="19" width="10.125" style="129" customWidth="1"/>
    <col min="20" max="20" width="10.125" style="93" customWidth="1"/>
    <col min="21" max="21" width="5.125" style="93" customWidth="1"/>
    <col min="29" max="256" width="9" style="54"/>
    <col min="257" max="257" width="4.125" style="54" customWidth="1"/>
    <col min="258" max="258" width="22.5" style="54" customWidth="1"/>
    <col min="259" max="259" width="26.625" style="54" customWidth="1"/>
    <col min="260" max="260" width="17.125" style="54" customWidth="1"/>
    <col min="261" max="261" width="8.125" style="54" customWidth="1"/>
    <col min="262" max="262" width="4" style="54" customWidth="1"/>
    <col min="263" max="263" width="0" style="54" hidden="1" customWidth="1"/>
    <col min="264" max="264" width="23.25" style="54" customWidth="1"/>
    <col min="265" max="265" width="17.125" style="54" customWidth="1"/>
    <col min="266" max="266" width="8.125" style="54" customWidth="1"/>
    <col min="267" max="267" width="4" style="54" customWidth="1"/>
    <col min="268" max="268" width="0" style="54" hidden="1" customWidth="1"/>
    <col min="269" max="269" width="8.25" style="54" customWidth="1"/>
    <col min="270" max="270" width="0" style="54" hidden="1" customWidth="1"/>
    <col min="271" max="271" width="97.75" style="54" customWidth="1"/>
    <col min="272" max="272" width="14.125" style="54" customWidth="1"/>
    <col min="273" max="273" width="16" style="54" customWidth="1"/>
    <col min="274" max="276" width="10.125" style="54" customWidth="1"/>
    <col min="277" max="277" width="5.125" style="54" customWidth="1"/>
    <col min="278" max="512" width="9" style="54"/>
    <col min="513" max="513" width="4.125" style="54" customWidth="1"/>
    <col min="514" max="514" width="22.5" style="54" customWidth="1"/>
    <col min="515" max="515" width="26.625" style="54" customWidth="1"/>
    <col min="516" max="516" width="17.125" style="54" customWidth="1"/>
    <col min="517" max="517" width="8.125" style="54" customWidth="1"/>
    <col min="518" max="518" width="4" style="54" customWidth="1"/>
    <col min="519" max="519" width="0" style="54" hidden="1" customWidth="1"/>
    <col min="520" max="520" width="23.25" style="54" customWidth="1"/>
    <col min="521" max="521" width="17.125" style="54" customWidth="1"/>
    <col min="522" max="522" width="8.125" style="54" customWidth="1"/>
    <col min="523" max="523" width="4" style="54" customWidth="1"/>
    <col min="524" max="524" width="0" style="54" hidden="1" customWidth="1"/>
    <col min="525" max="525" width="8.25" style="54" customWidth="1"/>
    <col min="526" max="526" width="0" style="54" hidden="1" customWidth="1"/>
    <col min="527" max="527" width="97.75" style="54" customWidth="1"/>
    <col min="528" max="528" width="14.125" style="54" customWidth="1"/>
    <col min="529" max="529" width="16" style="54" customWidth="1"/>
    <col min="530" max="532" width="10.125" style="54" customWidth="1"/>
    <col min="533" max="533" width="5.125" style="54" customWidth="1"/>
    <col min="534" max="768" width="9" style="54"/>
    <col min="769" max="769" width="4.125" style="54" customWidth="1"/>
    <col min="770" max="770" width="22.5" style="54" customWidth="1"/>
    <col min="771" max="771" width="26.625" style="54" customWidth="1"/>
    <col min="772" max="772" width="17.125" style="54" customWidth="1"/>
    <col min="773" max="773" width="8.125" style="54" customWidth="1"/>
    <col min="774" max="774" width="4" style="54" customWidth="1"/>
    <col min="775" max="775" width="0" style="54" hidden="1" customWidth="1"/>
    <col min="776" max="776" width="23.25" style="54" customWidth="1"/>
    <col min="777" max="777" width="17.125" style="54" customWidth="1"/>
    <col min="778" max="778" width="8.125" style="54" customWidth="1"/>
    <col min="779" max="779" width="4" style="54" customWidth="1"/>
    <col min="780" max="780" width="0" style="54" hidden="1" customWidth="1"/>
    <col min="781" max="781" width="8.25" style="54" customWidth="1"/>
    <col min="782" max="782" width="0" style="54" hidden="1" customWidth="1"/>
    <col min="783" max="783" width="97.75" style="54" customWidth="1"/>
    <col min="784" max="784" width="14.125" style="54" customWidth="1"/>
    <col min="785" max="785" width="16" style="54" customWidth="1"/>
    <col min="786" max="788" width="10.125" style="54" customWidth="1"/>
    <col min="789" max="789" width="5.125" style="54" customWidth="1"/>
    <col min="790" max="1024" width="9" style="54"/>
    <col min="1025" max="1025" width="4.125" style="54" customWidth="1"/>
    <col min="1026" max="1026" width="22.5" style="54" customWidth="1"/>
    <col min="1027" max="1027" width="26.625" style="54" customWidth="1"/>
    <col min="1028" max="1028" width="17.125" style="54" customWidth="1"/>
    <col min="1029" max="1029" width="8.125" style="54" customWidth="1"/>
    <col min="1030" max="1030" width="4" style="54" customWidth="1"/>
    <col min="1031" max="1031" width="0" style="54" hidden="1" customWidth="1"/>
    <col min="1032" max="1032" width="23.25" style="54" customWidth="1"/>
    <col min="1033" max="1033" width="17.125" style="54" customWidth="1"/>
    <col min="1034" max="1034" width="8.125" style="54" customWidth="1"/>
    <col min="1035" max="1035" width="4" style="54" customWidth="1"/>
    <col min="1036" max="1036" width="0" style="54" hidden="1" customWidth="1"/>
    <col min="1037" max="1037" width="8.25" style="54" customWidth="1"/>
    <col min="1038" max="1038" width="0" style="54" hidden="1" customWidth="1"/>
    <col min="1039" max="1039" width="97.75" style="54" customWidth="1"/>
    <col min="1040" max="1040" width="14.125" style="54" customWidth="1"/>
    <col min="1041" max="1041" width="16" style="54" customWidth="1"/>
    <col min="1042" max="1044" width="10.125" style="54" customWidth="1"/>
    <col min="1045" max="1045" width="5.125" style="54" customWidth="1"/>
    <col min="1046" max="1280" width="9" style="54"/>
    <col min="1281" max="1281" width="4.125" style="54" customWidth="1"/>
    <col min="1282" max="1282" width="22.5" style="54" customWidth="1"/>
    <col min="1283" max="1283" width="26.625" style="54" customWidth="1"/>
    <col min="1284" max="1284" width="17.125" style="54" customWidth="1"/>
    <col min="1285" max="1285" width="8.125" style="54" customWidth="1"/>
    <col min="1286" max="1286" width="4" style="54" customWidth="1"/>
    <col min="1287" max="1287" width="0" style="54" hidden="1" customWidth="1"/>
    <col min="1288" max="1288" width="23.25" style="54" customWidth="1"/>
    <col min="1289" max="1289" width="17.125" style="54" customWidth="1"/>
    <col min="1290" max="1290" width="8.125" style="54" customWidth="1"/>
    <col min="1291" max="1291" width="4" style="54" customWidth="1"/>
    <col min="1292" max="1292" width="0" style="54" hidden="1" customWidth="1"/>
    <col min="1293" max="1293" width="8.25" style="54" customWidth="1"/>
    <col min="1294" max="1294" width="0" style="54" hidden="1" customWidth="1"/>
    <col min="1295" max="1295" width="97.75" style="54" customWidth="1"/>
    <col min="1296" max="1296" width="14.125" style="54" customWidth="1"/>
    <col min="1297" max="1297" width="16" style="54" customWidth="1"/>
    <col min="1298" max="1300" width="10.125" style="54" customWidth="1"/>
    <col min="1301" max="1301" width="5.125" style="54" customWidth="1"/>
    <col min="1302" max="1536" width="9" style="54"/>
    <col min="1537" max="1537" width="4.125" style="54" customWidth="1"/>
    <col min="1538" max="1538" width="22.5" style="54" customWidth="1"/>
    <col min="1539" max="1539" width="26.625" style="54" customWidth="1"/>
    <col min="1540" max="1540" width="17.125" style="54" customWidth="1"/>
    <col min="1541" max="1541" width="8.125" style="54" customWidth="1"/>
    <col min="1542" max="1542" width="4" style="54" customWidth="1"/>
    <col min="1543" max="1543" width="0" style="54" hidden="1" customWidth="1"/>
    <col min="1544" max="1544" width="23.25" style="54" customWidth="1"/>
    <col min="1545" max="1545" width="17.125" style="54" customWidth="1"/>
    <col min="1546" max="1546" width="8.125" style="54" customWidth="1"/>
    <col min="1547" max="1547" width="4" style="54" customWidth="1"/>
    <col min="1548" max="1548" width="0" style="54" hidden="1" customWidth="1"/>
    <col min="1549" max="1549" width="8.25" style="54" customWidth="1"/>
    <col min="1550" max="1550" width="0" style="54" hidden="1" customWidth="1"/>
    <col min="1551" max="1551" width="97.75" style="54" customWidth="1"/>
    <col min="1552" max="1552" width="14.125" style="54" customWidth="1"/>
    <col min="1553" max="1553" width="16" style="54" customWidth="1"/>
    <col min="1554" max="1556" width="10.125" style="54" customWidth="1"/>
    <col min="1557" max="1557" width="5.125" style="54" customWidth="1"/>
    <col min="1558" max="1792" width="9" style="54"/>
    <col min="1793" max="1793" width="4.125" style="54" customWidth="1"/>
    <col min="1794" max="1794" width="22.5" style="54" customWidth="1"/>
    <col min="1795" max="1795" width="26.625" style="54" customWidth="1"/>
    <col min="1796" max="1796" width="17.125" style="54" customWidth="1"/>
    <col min="1797" max="1797" width="8.125" style="54" customWidth="1"/>
    <col min="1798" max="1798" width="4" style="54" customWidth="1"/>
    <col min="1799" max="1799" width="0" style="54" hidden="1" customWidth="1"/>
    <col min="1800" max="1800" width="23.25" style="54" customWidth="1"/>
    <col min="1801" max="1801" width="17.125" style="54" customWidth="1"/>
    <col min="1802" max="1802" width="8.125" style="54" customWidth="1"/>
    <col min="1803" max="1803" width="4" style="54" customWidth="1"/>
    <col min="1804" max="1804" width="0" style="54" hidden="1" customWidth="1"/>
    <col min="1805" max="1805" width="8.25" style="54" customWidth="1"/>
    <col min="1806" max="1806" width="0" style="54" hidden="1" customWidth="1"/>
    <col min="1807" max="1807" width="97.75" style="54" customWidth="1"/>
    <col min="1808" max="1808" width="14.125" style="54" customWidth="1"/>
    <col min="1809" max="1809" width="16" style="54" customWidth="1"/>
    <col min="1810" max="1812" width="10.125" style="54" customWidth="1"/>
    <col min="1813" max="1813" width="5.125" style="54" customWidth="1"/>
    <col min="1814" max="2048" width="9" style="54"/>
    <col min="2049" max="2049" width="4.125" style="54" customWidth="1"/>
    <col min="2050" max="2050" width="22.5" style="54" customWidth="1"/>
    <col min="2051" max="2051" width="26.625" style="54" customWidth="1"/>
    <col min="2052" max="2052" width="17.125" style="54" customWidth="1"/>
    <col min="2053" max="2053" width="8.125" style="54" customWidth="1"/>
    <col min="2054" max="2054" width="4" style="54" customWidth="1"/>
    <col min="2055" max="2055" width="0" style="54" hidden="1" customWidth="1"/>
    <col min="2056" max="2056" width="23.25" style="54" customWidth="1"/>
    <col min="2057" max="2057" width="17.125" style="54" customWidth="1"/>
    <col min="2058" max="2058" width="8.125" style="54" customWidth="1"/>
    <col min="2059" max="2059" width="4" style="54" customWidth="1"/>
    <col min="2060" max="2060" width="0" style="54" hidden="1" customWidth="1"/>
    <col min="2061" max="2061" width="8.25" style="54" customWidth="1"/>
    <col min="2062" max="2062" width="0" style="54" hidden="1" customWidth="1"/>
    <col min="2063" max="2063" width="97.75" style="54" customWidth="1"/>
    <col min="2064" max="2064" width="14.125" style="54" customWidth="1"/>
    <col min="2065" max="2065" width="16" style="54" customWidth="1"/>
    <col min="2066" max="2068" width="10.125" style="54" customWidth="1"/>
    <col min="2069" max="2069" width="5.125" style="54" customWidth="1"/>
    <col min="2070" max="2304" width="9" style="54"/>
    <col min="2305" max="2305" width="4.125" style="54" customWidth="1"/>
    <col min="2306" max="2306" width="22.5" style="54" customWidth="1"/>
    <col min="2307" max="2307" width="26.625" style="54" customWidth="1"/>
    <col min="2308" max="2308" width="17.125" style="54" customWidth="1"/>
    <col min="2309" max="2309" width="8.125" style="54" customWidth="1"/>
    <col min="2310" max="2310" width="4" style="54" customWidth="1"/>
    <col min="2311" max="2311" width="0" style="54" hidden="1" customWidth="1"/>
    <col min="2312" max="2312" width="23.25" style="54" customWidth="1"/>
    <col min="2313" max="2313" width="17.125" style="54" customWidth="1"/>
    <col min="2314" max="2314" width="8.125" style="54" customWidth="1"/>
    <col min="2315" max="2315" width="4" style="54" customWidth="1"/>
    <col min="2316" max="2316" width="0" style="54" hidden="1" customWidth="1"/>
    <col min="2317" max="2317" width="8.25" style="54" customWidth="1"/>
    <col min="2318" max="2318" width="0" style="54" hidden="1" customWidth="1"/>
    <col min="2319" max="2319" width="97.75" style="54" customWidth="1"/>
    <col min="2320" max="2320" width="14.125" style="54" customWidth="1"/>
    <col min="2321" max="2321" width="16" style="54" customWidth="1"/>
    <col min="2322" max="2324" width="10.125" style="54" customWidth="1"/>
    <col min="2325" max="2325" width="5.125" style="54" customWidth="1"/>
    <col min="2326" max="2560" width="9" style="54"/>
    <col min="2561" max="2561" width="4.125" style="54" customWidth="1"/>
    <col min="2562" max="2562" width="22.5" style="54" customWidth="1"/>
    <col min="2563" max="2563" width="26.625" style="54" customWidth="1"/>
    <col min="2564" max="2564" width="17.125" style="54" customWidth="1"/>
    <col min="2565" max="2565" width="8.125" style="54" customWidth="1"/>
    <col min="2566" max="2566" width="4" style="54" customWidth="1"/>
    <col min="2567" max="2567" width="0" style="54" hidden="1" customWidth="1"/>
    <col min="2568" max="2568" width="23.25" style="54" customWidth="1"/>
    <col min="2569" max="2569" width="17.125" style="54" customWidth="1"/>
    <col min="2570" max="2570" width="8.125" style="54" customWidth="1"/>
    <col min="2571" max="2571" width="4" style="54" customWidth="1"/>
    <col min="2572" max="2572" width="0" style="54" hidden="1" customWidth="1"/>
    <col min="2573" max="2573" width="8.25" style="54" customWidth="1"/>
    <col min="2574" max="2574" width="0" style="54" hidden="1" customWidth="1"/>
    <col min="2575" max="2575" width="97.75" style="54" customWidth="1"/>
    <col min="2576" max="2576" width="14.125" style="54" customWidth="1"/>
    <col min="2577" max="2577" width="16" style="54" customWidth="1"/>
    <col min="2578" max="2580" width="10.125" style="54" customWidth="1"/>
    <col min="2581" max="2581" width="5.125" style="54" customWidth="1"/>
    <col min="2582" max="2816" width="9" style="54"/>
    <col min="2817" max="2817" width="4.125" style="54" customWidth="1"/>
    <col min="2818" max="2818" width="22.5" style="54" customWidth="1"/>
    <col min="2819" max="2819" width="26.625" style="54" customWidth="1"/>
    <col min="2820" max="2820" width="17.125" style="54" customWidth="1"/>
    <col min="2821" max="2821" width="8.125" style="54" customWidth="1"/>
    <col min="2822" max="2822" width="4" style="54" customWidth="1"/>
    <col min="2823" max="2823" width="0" style="54" hidden="1" customWidth="1"/>
    <col min="2824" max="2824" width="23.25" style="54" customWidth="1"/>
    <col min="2825" max="2825" width="17.125" style="54" customWidth="1"/>
    <col min="2826" max="2826" width="8.125" style="54" customWidth="1"/>
    <col min="2827" max="2827" width="4" style="54" customWidth="1"/>
    <col min="2828" max="2828" width="0" style="54" hidden="1" customWidth="1"/>
    <col min="2829" max="2829" width="8.25" style="54" customWidth="1"/>
    <col min="2830" max="2830" width="0" style="54" hidden="1" customWidth="1"/>
    <col min="2831" max="2831" width="97.75" style="54" customWidth="1"/>
    <col min="2832" max="2832" width="14.125" style="54" customWidth="1"/>
    <col min="2833" max="2833" width="16" style="54" customWidth="1"/>
    <col min="2834" max="2836" width="10.125" style="54" customWidth="1"/>
    <col min="2837" max="2837" width="5.125" style="54" customWidth="1"/>
    <col min="2838" max="3072" width="9" style="54"/>
    <col min="3073" max="3073" width="4.125" style="54" customWidth="1"/>
    <col min="3074" max="3074" width="22.5" style="54" customWidth="1"/>
    <col min="3075" max="3075" width="26.625" style="54" customWidth="1"/>
    <col min="3076" max="3076" width="17.125" style="54" customWidth="1"/>
    <col min="3077" max="3077" width="8.125" style="54" customWidth="1"/>
    <col min="3078" max="3078" width="4" style="54" customWidth="1"/>
    <col min="3079" max="3079" width="0" style="54" hidden="1" customWidth="1"/>
    <col min="3080" max="3080" width="23.25" style="54" customWidth="1"/>
    <col min="3081" max="3081" width="17.125" style="54" customWidth="1"/>
    <col min="3082" max="3082" width="8.125" style="54" customWidth="1"/>
    <col min="3083" max="3083" width="4" style="54" customWidth="1"/>
    <col min="3084" max="3084" width="0" style="54" hidden="1" customWidth="1"/>
    <col min="3085" max="3085" width="8.25" style="54" customWidth="1"/>
    <col min="3086" max="3086" width="0" style="54" hidden="1" customWidth="1"/>
    <col min="3087" max="3087" width="97.75" style="54" customWidth="1"/>
    <col min="3088" max="3088" width="14.125" style="54" customWidth="1"/>
    <col min="3089" max="3089" width="16" style="54" customWidth="1"/>
    <col min="3090" max="3092" width="10.125" style="54" customWidth="1"/>
    <col min="3093" max="3093" width="5.125" style="54" customWidth="1"/>
    <col min="3094" max="3328" width="9" style="54"/>
    <col min="3329" max="3329" width="4.125" style="54" customWidth="1"/>
    <col min="3330" max="3330" width="22.5" style="54" customWidth="1"/>
    <col min="3331" max="3331" width="26.625" style="54" customWidth="1"/>
    <col min="3332" max="3332" width="17.125" style="54" customWidth="1"/>
    <col min="3333" max="3333" width="8.125" style="54" customWidth="1"/>
    <col min="3334" max="3334" width="4" style="54" customWidth="1"/>
    <col min="3335" max="3335" width="0" style="54" hidden="1" customWidth="1"/>
    <col min="3336" max="3336" width="23.25" style="54" customWidth="1"/>
    <col min="3337" max="3337" width="17.125" style="54" customWidth="1"/>
    <col min="3338" max="3338" width="8.125" style="54" customWidth="1"/>
    <col min="3339" max="3339" width="4" style="54" customWidth="1"/>
    <col min="3340" max="3340" width="0" style="54" hidden="1" customWidth="1"/>
    <col min="3341" max="3341" width="8.25" style="54" customWidth="1"/>
    <col min="3342" max="3342" width="0" style="54" hidden="1" customWidth="1"/>
    <col min="3343" max="3343" width="97.75" style="54" customWidth="1"/>
    <col min="3344" max="3344" width="14.125" style="54" customWidth="1"/>
    <col min="3345" max="3345" width="16" style="54" customWidth="1"/>
    <col min="3346" max="3348" width="10.125" style="54" customWidth="1"/>
    <col min="3349" max="3349" width="5.125" style="54" customWidth="1"/>
    <col min="3350" max="3584" width="9" style="54"/>
    <col min="3585" max="3585" width="4.125" style="54" customWidth="1"/>
    <col min="3586" max="3586" width="22.5" style="54" customWidth="1"/>
    <col min="3587" max="3587" width="26.625" style="54" customWidth="1"/>
    <col min="3588" max="3588" width="17.125" style="54" customWidth="1"/>
    <col min="3589" max="3589" width="8.125" style="54" customWidth="1"/>
    <col min="3590" max="3590" width="4" style="54" customWidth="1"/>
    <col min="3591" max="3591" width="0" style="54" hidden="1" customWidth="1"/>
    <col min="3592" max="3592" width="23.25" style="54" customWidth="1"/>
    <col min="3593" max="3593" width="17.125" style="54" customWidth="1"/>
    <col min="3594" max="3594" width="8.125" style="54" customWidth="1"/>
    <col min="3595" max="3595" width="4" style="54" customWidth="1"/>
    <col min="3596" max="3596" width="0" style="54" hidden="1" customWidth="1"/>
    <col min="3597" max="3597" width="8.25" style="54" customWidth="1"/>
    <col min="3598" max="3598" width="0" style="54" hidden="1" customWidth="1"/>
    <col min="3599" max="3599" width="97.75" style="54" customWidth="1"/>
    <col min="3600" max="3600" width="14.125" style="54" customWidth="1"/>
    <col min="3601" max="3601" width="16" style="54" customWidth="1"/>
    <col min="3602" max="3604" width="10.125" style="54" customWidth="1"/>
    <col min="3605" max="3605" width="5.125" style="54" customWidth="1"/>
    <col min="3606" max="3840" width="9" style="54"/>
    <col min="3841" max="3841" width="4.125" style="54" customWidth="1"/>
    <col min="3842" max="3842" width="22.5" style="54" customWidth="1"/>
    <col min="3843" max="3843" width="26.625" style="54" customWidth="1"/>
    <col min="3844" max="3844" width="17.125" style="54" customWidth="1"/>
    <col min="3845" max="3845" width="8.125" style="54" customWidth="1"/>
    <col min="3846" max="3846" width="4" style="54" customWidth="1"/>
    <col min="3847" max="3847" width="0" style="54" hidden="1" customWidth="1"/>
    <col min="3848" max="3848" width="23.25" style="54" customWidth="1"/>
    <col min="3849" max="3849" width="17.125" style="54" customWidth="1"/>
    <col min="3850" max="3850" width="8.125" style="54" customWidth="1"/>
    <col min="3851" max="3851" width="4" style="54" customWidth="1"/>
    <col min="3852" max="3852" width="0" style="54" hidden="1" customWidth="1"/>
    <col min="3853" max="3853" width="8.25" style="54" customWidth="1"/>
    <col min="3854" max="3854" width="0" style="54" hidden="1" customWidth="1"/>
    <col min="3855" max="3855" width="97.75" style="54" customWidth="1"/>
    <col min="3856" max="3856" width="14.125" style="54" customWidth="1"/>
    <col min="3857" max="3857" width="16" style="54" customWidth="1"/>
    <col min="3858" max="3860" width="10.125" style="54" customWidth="1"/>
    <col min="3861" max="3861" width="5.125" style="54" customWidth="1"/>
    <col min="3862" max="4096" width="9" style="54"/>
    <col min="4097" max="4097" width="4.125" style="54" customWidth="1"/>
    <col min="4098" max="4098" width="22.5" style="54" customWidth="1"/>
    <col min="4099" max="4099" width="26.625" style="54" customWidth="1"/>
    <col min="4100" max="4100" width="17.125" style="54" customWidth="1"/>
    <col min="4101" max="4101" width="8.125" style="54" customWidth="1"/>
    <col min="4102" max="4102" width="4" style="54" customWidth="1"/>
    <col min="4103" max="4103" width="0" style="54" hidden="1" customWidth="1"/>
    <col min="4104" max="4104" width="23.25" style="54" customWidth="1"/>
    <col min="4105" max="4105" width="17.125" style="54" customWidth="1"/>
    <col min="4106" max="4106" width="8.125" style="54" customWidth="1"/>
    <col min="4107" max="4107" width="4" style="54" customWidth="1"/>
    <col min="4108" max="4108" width="0" style="54" hidden="1" customWidth="1"/>
    <col min="4109" max="4109" width="8.25" style="54" customWidth="1"/>
    <col min="4110" max="4110" width="0" style="54" hidden="1" customWidth="1"/>
    <col min="4111" max="4111" width="97.75" style="54" customWidth="1"/>
    <col min="4112" max="4112" width="14.125" style="54" customWidth="1"/>
    <col min="4113" max="4113" width="16" style="54" customWidth="1"/>
    <col min="4114" max="4116" width="10.125" style="54" customWidth="1"/>
    <col min="4117" max="4117" width="5.125" style="54" customWidth="1"/>
    <col min="4118" max="4352" width="9" style="54"/>
    <col min="4353" max="4353" width="4.125" style="54" customWidth="1"/>
    <col min="4354" max="4354" width="22.5" style="54" customWidth="1"/>
    <col min="4355" max="4355" width="26.625" style="54" customWidth="1"/>
    <col min="4356" max="4356" width="17.125" style="54" customWidth="1"/>
    <col min="4357" max="4357" width="8.125" style="54" customWidth="1"/>
    <col min="4358" max="4358" width="4" style="54" customWidth="1"/>
    <col min="4359" max="4359" width="0" style="54" hidden="1" customWidth="1"/>
    <col min="4360" max="4360" width="23.25" style="54" customWidth="1"/>
    <col min="4361" max="4361" width="17.125" style="54" customWidth="1"/>
    <col min="4362" max="4362" width="8.125" style="54" customWidth="1"/>
    <col min="4363" max="4363" width="4" style="54" customWidth="1"/>
    <col min="4364" max="4364" width="0" style="54" hidden="1" customWidth="1"/>
    <col min="4365" max="4365" width="8.25" style="54" customWidth="1"/>
    <col min="4366" max="4366" width="0" style="54" hidden="1" customWidth="1"/>
    <col min="4367" max="4367" width="97.75" style="54" customWidth="1"/>
    <col min="4368" max="4368" width="14.125" style="54" customWidth="1"/>
    <col min="4369" max="4369" width="16" style="54" customWidth="1"/>
    <col min="4370" max="4372" width="10.125" style="54" customWidth="1"/>
    <col min="4373" max="4373" width="5.125" style="54" customWidth="1"/>
    <col min="4374" max="4608" width="9" style="54"/>
    <col min="4609" max="4609" width="4.125" style="54" customWidth="1"/>
    <col min="4610" max="4610" width="22.5" style="54" customWidth="1"/>
    <col min="4611" max="4611" width="26.625" style="54" customWidth="1"/>
    <col min="4612" max="4612" width="17.125" style="54" customWidth="1"/>
    <col min="4613" max="4613" width="8.125" style="54" customWidth="1"/>
    <col min="4614" max="4614" width="4" style="54" customWidth="1"/>
    <col min="4615" max="4615" width="0" style="54" hidden="1" customWidth="1"/>
    <col min="4616" max="4616" width="23.25" style="54" customWidth="1"/>
    <col min="4617" max="4617" width="17.125" style="54" customWidth="1"/>
    <col min="4618" max="4618" width="8.125" style="54" customWidth="1"/>
    <col min="4619" max="4619" width="4" style="54" customWidth="1"/>
    <col min="4620" max="4620" width="0" style="54" hidden="1" customWidth="1"/>
    <col min="4621" max="4621" width="8.25" style="54" customWidth="1"/>
    <col min="4622" max="4622" width="0" style="54" hidden="1" customWidth="1"/>
    <col min="4623" max="4623" width="97.75" style="54" customWidth="1"/>
    <col min="4624" max="4624" width="14.125" style="54" customWidth="1"/>
    <col min="4625" max="4625" width="16" style="54" customWidth="1"/>
    <col min="4626" max="4628" width="10.125" style="54" customWidth="1"/>
    <col min="4629" max="4629" width="5.125" style="54" customWidth="1"/>
    <col min="4630" max="4864" width="9" style="54"/>
    <col min="4865" max="4865" width="4.125" style="54" customWidth="1"/>
    <col min="4866" max="4866" width="22.5" style="54" customWidth="1"/>
    <col min="4867" max="4867" width="26.625" style="54" customWidth="1"/>
    <col min="4868" max="4868" width="17.125" style="54" customWidth="1"/>
    <col min="4869" max="4869" width="8.125" style="54" customWidth="1"/>
    <col min="4870" max="4870" width="4" style="54" customWidth="1"/>
    <col min="4871" max="4871" width="0" style="54" hidden="1" customWidth="1"/>
    <col min="4872" max="4872" width="23.25" style="54" customWidth="1"/>
    <col min="4873" max="4873" width="17.125" style="54" customWidth="1"/>
    <col min="4874" max="4874" width="8.125" style="54" customWidth="1"/>
    <col min="4875" max="4875" width="4" style="54" customWidth="1"/>
    <col min="4876" max="4876" width="0" style="54" hidden="1" customWidth="1"/>
    <col min="4877" max="4877" width="8.25" style="54" customWidth="1"/>
    <col min="4878" max="4878" width="0" style="54" hidden="1" customWidth="1"/>
    <col min="4879" max="4879" width="97.75" style="54" customWidth="1"/>
    <col min="4880" max="4880" width="14.125" style="54" customWidth="1"/>
    <col min="4881" max="4881" width="16" style="54" customWidth="1"/>
    <col min="4882" max="4884" width="10.125" style="54" customWidth="1"/>
    <col min="4885" max="4885" width="5.125" style="54" customWidth="1"/>
    <col min="4886" max="5120" width="9" style="54"/>
    <col min="5121" max="5121" width="4.125" style="54" customWidth="1"/>
    <col min="5122" max="5122" width="22.5" style="54" customWidth="1"/>
    <col min="5123" max="5123" width="26.625" style="54" customWidth="1"/>
    <col min="5124" max="5124" width="17.125" style="54" customWidth="1"/>
    <col min="5125" max="5125" width="8.125" style="54" customWidth="1"/>
    <col min="5126" max="5126" width="4" style="54" customWidth="1"/>
    <col min="5127" max="5127" width="0" style="54" hidden="1" customWidth="1"/>
    <col min="5128" max="5128" width="23.25" style="54" customWidth="1"/>
    <col min="5129" max="5129" width="17.125" style="54" customWidth="1"/>
    <col min="5130" max="5130" width="8.125" style="54" customWidth="1"/>
    <col min="5131" max="5131" width="4" style="54" customWidth="1"/>
    <col min="5132" max="5132" width="0" style="54" hidden="1" customWidth="1"/>
    <col min="5133" max="5133" width="8.25" style="54" customWidth="1"/>
    <col min="5134" max="5134" width="0" style="54" hidden="1" customWidth="1"/>
    <col min="5135" max="5135" width="97.75" style="54" customWidth="1"/>
    <col min="5136" max="5136" width="14.125" style="54" customWidth="1"/>
    <col min="5137" max="5137" width="16" style="54" customWidth="1"/>
    <col min="5138" max="5140" width="10.125" style="54" customWidth="1"/>
    <col min="5141" max="5141" width="5.125" style="54" customWidth="1"/>
    <col min="5142" max="5376" width="9" style="54"/>
    <col min="5377" max="5377" width="4.125" style="54" customWidth="1"/>
    <col min="5378" max="5378" width="22.5" style="54" customWidth="1"/>
    <col min="5379" max="5379" width="26.625" style="54" customWidth="1"/>
    <col min="5380" max="5380" width="17.125" style="54" customWidth="1"/>
    <col min="5381" max="5381" width="8.125" style="54" customWidth="1"/>
    <col min="5382" max="5382" width="4" style="54" customWidth="1"/>
    <col min="5383" max="5383" width="0" style="54" hidden="1" customWidth="1"/>
    <col min="5384" max="5384" width="23.25" style="54" customWidth="1"/>
    <col min="5385" max="5385" width="17.125" style="54" customWidth="1"/>
    <col min="5386" max="5386" width="8.125" style="54" customWidth="1"/>
    <col min="5387" max="5387" width="4" style="54" customWidth="1"/>
    <col min="5388" max="5388" width="0" style="54" hidden="1" customWidth="1"/>
    <col min="5389" max="5389" width="8.25" style="54" customWidth="1"/>
    <col min="5390" max="5390" width="0" style="54" hidden="1" customWidth="1"/>
    <col min="5391" max="5391" width="97.75" style="54" customWidth="1"/>
    <col min="5392" max="5392" width="14.125" style="54" customWidth="1"/>
    <col min="5393" max="5393" width="16" style="54" customWidth="1"/>
    <col min="5394" max="5396" width="10.125" style="54" customWidth="1"/>
    <col min="5397" max="5397" width="5.125" style="54" customWidth="1"/>
    <col min="5398" max="5632" width="9" style="54"/>
    <col min="5633" max="5633" width="4.125" style="54" customWidth="1"/>
    <col min="5634" max="5634" width="22.5" style="54" customWidth="1"/>
    <col min="5635" max="5635" width="26.625" style="54" customWidth="1"/>
    <col min="5636" max="5636" width="17.125" style="54" customWidth="1"/>
    <col min="5637" max="5637" width="8.125" style="54" customWidth="1"/>
    <col min="5638" max="5638" width="4" style="54" customWidth="1"/>
    <col min="5639" max="5639" width="0" style="54" hidden="1" customWidth="1"/>
    <col min="5640" max="5640" width="23.25" style="54" customWidth="1"/>
    <col min="5641" max="5641" width="17.125" style="54" customWidth="1"/>
    <col min="5642" max="5642" width="8.125" style="54" customWidth="1"/>
    <col min="5643" max="5643" width="4" style="54" customWidth="1"/>
    <col min="5644" max="5644" width="0" style="54" hidden="1" customWidth="1"/>
    <col min="5645" max="5645" width="8.25" style="54" customWidth="1"/>
    <col min="5646" max="5646" width="0" style="54" hidden="1" customWidth="1"/>
    <col min="5647" max="5647" width="97.75" style="54" customWidth="1"/>
    <col min="5648" max="5648" width="14.125" style="54" customWidth="1"/>
    <col min="5649" max="5649" width="16" style="54" customWidth="1"/>
    <col min="5650" max="5652" width="10.125" style="54" customWidth="1"/>
    <col min="5653" max="5653" width="5.125" style="54" customWidth="1"/>
    <col min="5654" max="5888" width="9" style="54"/>
    <col min="5889" max="5889" width="4.125" style="54" customWidth="1"/>
    <col min="5890" max="5890" width="22.5" style="54" customWidth="1"/>
    <col min="5891" max="5891" width="26.625" style="54" customWidth="1"/>
    <col min="5892" max="5892" width="17.125" style="54" customWidth="1"/>
    <col min="5893" max="5893" width="8.125" style="54" customWidth="1"/>
    <col min="5894" max="5894" width="4" style="54" customWidth="1"/>
    <col min="5895" max="5895" width="0" style="54" hidden="1" customWidth="1"/>
    <col min="5896" max="5896" width="23.25" style="54" customWidth="1"/>
    <col min="5897" max="5897" width="17.125" style="54" customWidth="1"/>
    <col min="5898" max="5898" width="8.125" style="54" customWidth="1"/>
    <col min="5899" max="5899" width="4" style="54" customWidth="1"/>
    <col min="5900" max="5900" width="0" style="54" hidden="1" customWidth="1"/>
    <col min="5901" max="5901" width="8.25" style="54" customWidth="1"/>
    <col min="5902" max="5902" width="0" style="54" hidden="1" customWidth="1"/>
    <col min="5903" max="5903" width="97.75" style="54" customWidth="1"/>
    <col min="5904" max="5904" width="14.125" style="54" customWidth="1"/>
    <col min="5905" max="5905" width="16" style="54" customWidth="1"/>
    <col min="5906" max="5908" width="10.125" style="54" customWidth="1"/>
    <col min="5909" max="5909" width="5.125" style="54" customWidth="1"/>
    <col min="5910" max="6144" width="9" style="54"/>
    <col min="6145" max="6145" width="4.125" style="54" customWidth="1"/>
    <col min="6146" max="6146" width="22.5" style="54" customWidth="1"/>
    <col min="6147" max="6147" width="26.625" style="54" customWidth="1"/>
    <col min="6148" max="6148" width="17.125" style="54" customWidth="1"/>
    <col min="6149" max="6149" width="8.125" style="54" customWidth="1"/>
    <col min="6150" max="6150" width="4" style="54" customWidth="1"/>
    <col min="6151" max="6151" width="0" style="54" hidden="1" customWidth="1"/>
    <col min="6152" max="6152" width="23.25" style="54" customWidth="1"/>
    <col min="6153" max="6153" width="17.125" style="54" customWidth="1"/>
    <col min="6154" max="6154" width="8.125" style="54" customWidth="1"/>
    <col min="6155" max="6155" width="4" style="54" customWidth="1"/>
    <col min="6156" max="6156" width="0" style="54" hidden="1" customWidth="1"/>
    <col min="6157" max="6157" width="8.25" style="54" customWidth="1"/>
    <col min="6158" max="6158" width="0" style="54" hidden="1" customWidth="1"/>
    <col min="6159" max="6159" width="97.75" style="54" customWidth="1"/>
    <col min="6160" max="6160" width="14.125" style="54" customWidth="1"/>
    <col min="6161" max="6161" width="16" style="54" customWidth="1"/>
    <col min="6162" max="6164" width="10.125" style="54" customWidth="1"/>
    <col min="6165" max="6165" width="5.125" style="54" customWidth="1"/>
    <col min="6166" max="6400" width="9" style="54"/>
    <col min="6401" max="6401" width="4.125" style="54" customWidth="1"/>
    <col min="6402" max="6402" width="22.5" style="54" customWidth="1"/>
    <col min="6403" max="6403" width="26.625" style="54" customWidth="1"/>
    <col min="6404" max="6404" width="17.125" style="54" customWidth="1"/>
    <col min="6405" max="6405" width="8.125" style="54" customWidth="1"/>
    <col min="6406" max="6406" width="4" style="54" customWidth="1"/>
    <col min="6407" max="6407" width="0" style="54" hidden="1" customWidth="1"/>
    <col min="6408" max="6408" width="23.25" style="54" customWidth="1"/>
    <col min="6409" max="6409" width="17.125" style="54" customWidth="1"/>
    <col min="6410" max="6410" width="8.125" style="54" customWidth="1"/>
    <col min="6411" max="6411" width="4" style="54" customWidth="1"/>
    <col min="6412" max="6412" width="0" style="54" hidden="1" customWidth="1"/>
    <col min="6413" max="6413" width="8.25" style="54" customWidth="1"/>
    <col min="6414" max="6414" width="0" style="54" hidden="1" customWidth="1"/>
    <col min="6415" max="6415" width="97.75" style="54" customWidth="1"/>
    <col min="6416" max="6416" width="14.125" style="54" customWidth="1"/>
    <col min="6417" max="6417" width="16" style="54" customWidth="1"/>
    <col min="6418" max="6420" width="10.125" style="54" customWidth="1"/>
    <col min="6421" max="6421" width="5.125" style="54" customWidth="1"/>
    <col min="6422" max="6656" width="9" style="54"/>
    <col min="6657" max="6657" width="4.125" style="54" customWidth="1"/>
    <col min="6658" max="6658" width="22.5" style="54" customWidth="1"/>
    <col min="6659" max="6659" width="26.625" style="54" customWidth="1"/>
    <col min="6660" max="6660" width="17.125" style="54" customWidth="1"/>
    <col min="6661" max="6661" width="8.125" style="54" customWidth="1"/>
    <col min="6662" max="6662" width="4" style="54" customWidth="1"/>
    <col min="6663" max="6663" width="0" style="54" hidden="1" customWidth="1"/>
    <col min="6664" max="6664" width="23.25" style="54" customWidth="1"/>
    <col min="6665" max="6665" width="17.125" style="54" customWidth="1"/>
    <col min="6666" max="6666" width="8.125" style="54" customWidth="1"/>
    <col min="6667" max="6667" width="4" style="54" customWidth="1"/>
    <col min="6668" max="6668" width="0" style="54" hidden="1" customWidth="1"/>
    <col min="6669" max="6669" width="8.25" style="54" customWidth="1"/>
    <col min="6670" max="6670" width="0" style="54" hidden="1" customWidth="1"/>
    <col min="6671" max="6671" width="97.75" style="54" customWidth="1"/>
    <col min="6672" max="6672" width="14.125" style="54" customWidth="1"/>
    <col min="6673" max="6673" width="16" style="54" customWidth="1"/>
    <col min="6674" max="6676" width="10.125" style="54" customWidth="1"/>
    <col min="6677" max="6677" width="5.125" style="54" customWidth="1"/>
    <col min="6678" max="6912" width="9" style="54"/>
    <col min="6913" max="6913" width="4.125" style="54" customWidth="1"/>
    <col min="6914" max="6914" width="22.5" style="54" customWidth="1"/>
    <col min="6915" max="6915" width="26.625" style="54" customWidth="1"/>
    <col min="6916" max="6916" width="17.125" style="54" customWidth="1"/>
    <col min="6917" max="6917" width="8.125" style="54" customWidth="1"/>
    <col min="6918" max="6918" width="4" style="54" customWidth="1"/>
    <col min="6919" max="6919" width="0" style="54" hidden="1" customWidth="1"/>
    <col min="6920" max="6920" width="23.25" style="54" customWidth="1"/>
    <col min="6921" max="6921" width="17.125" style="54" customWidth="1"/>
    <col min="6922" max="6922" width="8.125" style="54" customWidth="1"/>
    <col min="6923" max="6923" width="4" style="54" customWidth="1"/>
    <col min="6924" max="6924" width="0" style="54" hidden="1" customWidth="1"/>
    <col min="6925" max="6925" width="8.25" style="54" customWidth="1"/>
    <col min="6926" max="6926" width="0" style="54" hidden="1" customWidth="1"/>
    <col min="6927" max="6927" width="97.75" style="54" customWidth="1"/>
    <col min="6928" max="6928" width="14.125" style="54" customWidth="1"/>
    <col min="6929" max="6929" width="16" style="54" customWidth="1"/>
    <col min="6930" max="6932" width="10.125" style="54" customWidth="1"/>
    <col min="6933" max="6933" width="5.125" style="54" customWidth="1"/>
    <col min="6934" max="7168" width="9" style="54"/>
    <col min="7169" max="7169" width="4.125" style="54" customWidth="1"/>
    <col min="7170" max="7170" width="22.5" style="54" customWidth="1"/>
    <col min="7171" max="7171" width="26.625" style="54" customWidth="1"/>
    <col min="7172" max="7172" width="17.125" style="54" customWidth="1"/>
    <col min="7173" max="7173" width="8.125" style="54" customWidth="1"/>
    <col min="7174" max="7174" width="4" style="54" customWidth="1"/>
    <col min="7175" max="7175" width="0" style="54" hidden="1" customWidth="1"/>
    <col min="7176" max="7176" width="23.25" style="54" customWidth="1"/>
    <col min="7177" max="7177" width="17.125" style="54" customWidth="1"/>
    <col min="7178" max="7178" width="8.125" style="54" customWidth="1"/>
    <col min="7179" max="7179" width="4" style="54" customWidth="1"/>
    <col min="7180" max="7180" width="0" style="54" hidden="1" customWidth="1"/>
    <col min="7181" max="7181" width="8.25" style="54" customWidth="1"/>
    <col min="7182" max="7182" width="0" style="54" hidden="1" customWidth="1"/>
    <col min="7183" max="7183" width="97.75" style="54" customWidth="1"/>
    <col min="7184" max="7184" width="14.125" style="54" customWidth="1"/>
    <col min="7185" max="7185" width="16" style="54" customWidth="1"/>
    <col min="7186" max="7188" width="10.125" style="54" customWidth="1"/>
    <col min="7189" max="7189" width="5.125" style="54" customWidth="1"/>
    <col min="7190" max="7424" width="9" style="54"/>
    <col min="7425" max="7425" width="4.125" style="54" customWidth="1"/>
    <col min="7426" max="7426" width="22.5" style="54" customWidth="1"/>
    <col min="7427" max="7427" width="26.625" style="54" customWidth="1"/>
    <col min="7428" max="7428" width="17.125" style="54" customWidth="1"/>
    <col min="7429" max="7429" width="8.125" style="54" customWidth="1"/>
    <col min="7430" max="7430" width="4" style="54" customWidth="1"/>
    <col min="7431" max="7431" width="0" style="54" hidden="1" customWidth="1"/>
    <col min="7432" max="7432" width="23.25" style="54" customWidth="1"/>
    <col min="7433" max="7433" width="17.125" style="54" customWidth="1"/>
    <col min="7434" max="7434" width="8.125" style="54" customWidth="1"/>
    <col min="7435" max="7435" width="4" style="54" customWidth="1"/>
    <col min="7436" max="7436" width="0" style="54" hidden="1" customWidth="1"/>
    <col min="7437" max="7437" width="8.25" style="54" customWidth="1"/>
    <col min="7438" max="7438" width="0" style="54" hidden="1" customWidth="1"/>
    <col min="7439" max="7439" width="97.75" style="54" customWidth="1"/>
    <col min="7440" max="7440" width="14.125" style="54" customWidth="1"/>
    <col min="7441" max="7441" width="16" style="54" customWidth="1"/>
    <col min="7442" max="7444" width="10.125" style="54" customWidth="1"/>
    <col min="7445" max="7445" width="5.125" style="54" customWidth="1"/>
    <col min="7446" max="7680" width="9" style="54"/>
    <col min="7681" max="7681" width="4.125" style="54" customWidth="1"/>
    <col min="7682" max="7682" width="22.5" style="54" customWidth="1"/>
    <col min="7683" max="7683" width="26.625" style="54" customWidth="1"/>
    <col min="7684" max="7684" width="17.125" style="54" customWidth="1"/>
    <col min="7685" max="7685" width="8.125" style="54" customWidth="1"/>
    <col min="7686" max="7686" width="4" style="54" customWidth="1"/>
    <col min="7687" max="7687" width="0" style="54" hidden="1" customWidth="1"/>
    <col min="7688" max="7688" width="23.25" style="54" customWidth="1"/>
    <col min="7689" max="7689" width="17.125" style="54" customWidth="1"/>
    <col min="7690" max="7690" width="8.125" style="54" customWidth="1"/>
    <col min="7691" max="7691" width="4" style="54" customWidth="1"/>
    <col min="7692" max="7692" width="0" style="54" hidden="1" customWidth="1"/>
    <col min="7693" max="7693" width="8.25" style="54" customWidth="1"/>
    <col min="7694" max="7694" width="0" style="54" hidden="1" customWidth="1"/>
    <col min="7695" max="7695" width="97.75" style="54" customWidth="1"/>
    <col min="7696" max="7696" width="14.125" style="54" customWidth="1"/>
    <col min="7697" max="7697" width="16" style="54" customWidth="1"/>
    <col min="7698" max="7700" width="10.125" style="54" customWidth="1"/>
    <col min="7701" max="7701" width="5.125" style="54" customWidth="1"/>
    <col min="7702" max="7936" width="9" style="54"/>
    <col min="7937" max="7937" width="4.125" style="54" customWidth="1"/>
    <col min="7938" max="7938" width="22.5" style="54" customWidth="1"/>
    <col min="7939" max="7939" width="26.625" style="54" customWidth="1"/>
    <col min="7940" max="7940" width="17.125" style="54" customWidth="1"/>
    <col min="7941" max="7941" width="8.125" style="54" customWidth="1"/>
    <col min="7942" max="7942" width="4" style="54" customWidth="1"/>
    <col min="7943" max="7943" width="0" style="54" hidden="1" customWidth="1"/>
    <col min="7944" max="7944" width="23.25" style="54" customWidth="1"/>
    <col min="7945" max="7945" width="17.125" style="54" customWidth="1"/>
    <col min="7946" max="7946" width="8.125" style="54" customWidth="1"/>
    <col min="7947" max="7947" width="4" style="54" customWidth="1"/>
    <col min="7948" max="7948" width="0" style="54" hidden="1" customWidth="1"/>
    <col min="7949" max="7949" width="8.25" style="54" customWidth="1"/>
    <col min="7950" max="7950" width="0" style="54" hidden="1" customWidth="1"/>
    <col min="7951" max="7951" width="97.75" style="54" customWidth="1"/>
    <col min="7952" max="7952" width="14.125" style="54" customWidth="1"/>
    <col min="7953" max="7953" width="16" style="54" customWidth="1"/>
    <col min="7954" max="7956" width="10.125" style="54" customWidth="1"/>
    <col min="7957" max="7957" width="5.125" style="54" customWidth="1"/>
    <col min="7958" max="8192" width="9" style="54"/>
    <col min="8193" max="8193" width="4.125" style="54" customWidth="1"/>
    <col min="8194" max="8194" width="22.5" style="54" customWidth="1"/>
    <col min="8195" max="8195" width="26.625" style="54" customWidth="1"/>
    <col min="8196" max="8196" width="17.125" style="54" customWidth="1"/>
    <col min="8197" max="8197" width="8.125" style="54" customWidth="1"/>
    <col min="8198" max="8198" width="4" style="54" customWidth="1"/>
    <col min="8199" max="8199" width="0" style="54" hidden="1" customWidth="1"/>
    <col min="8200" max="8200" width="23.25" style="54" customWidth="1"/>
    <col min="8201" max="8201" width="17.125" style="54" customWidth="1"/>
    <col min="8202" max="8202" width="8.125" style="54" customWidth="1"/>
    <col min="8203" max="8203" width="4" style="54" customWidth="1"/>
    <col min="8204" max="8204" width="0" style="54" hidden="1" customWidth="1"/>
    <col min="8205" max="8205" width="8.25" style="54" customWidth="1"/>
    <col min="8206" max="8206" width="0" style="54" hidden="1" customWidth="1"/>
    <col min="8207" max="8207" width="97.75" style="54" customWidth="1"/>
    <col min="8208" max="8208" width="14.125" style="54" customWidth="1"/>
    <col min="8209" max="8209" width="16" style="54" customWidth="1"/>
    <col min="8210" max="8212" width="10.125" style="54" customWidth="1"/>
    <col min="8213" max="8213" width="5.125" style="54" customWidth="1"/>
    <col min="8214" max="8448" width="9" style="54"/>
    <col min="8449" max="8449" width="4.125" style="54" customWidth="1"/>
    <col min="8450" max="8450" width="22.5" style="54" customWidth="1"/>
    <col min="8451" max="8451" width="26.625" style="54" customWidth="1"/>
    <col min="8452" max="8452" width="17.125" style="54" customWidth="1"/>
    <col min="8453" max="8453" width="8.125" style="54" customWidth="1"/>
    <col min="8454" max="8454" width="4" style="54" customWidth="1"/>
    <col min="8455" max="8455" width="0" style="54" hidden="1" customWidth="1"/>
    <col min="8456" max="8456" width="23.25" style="54" customWidth="1"/>
    <col min="8457" max="8457" width="17.125" style="54" customWidth="1"/>
    <col min="8458" max="8458" width="8.125" style="54" customWidth="1"/>
    <col min="8459" max="8459" width="4" style="54" customWidth="1"/>
    <col min="8460" max="8460" width="0" style="54" hidden="1" customWidth="1"/>
    <col min="8461" max="8461" width="8.25" style="54" customWidth="1"/>
    <col min="8462" max="8462" width="0" style="54" hidden="1" customWidth="1"/>
    <col min="8463" max="8463" width="97.75" style="54" customWidth="1"/>
    <col min="8464" max="8464" width="14.125" style="54" customWidth="1"/>
    <col min="8465" max="8465" width="16" style="54" customWidth="1"/>
    <col min="8466" max="8468" width="10.125" style="54" customWidth="1"/>
    <col min="8469" max="8469" width="5.125" style="54" customWidth="1"/>
    <col min="8470" max="8704" width="9" style="54"/>
    <col min="8705" max="8705" width="4.125" style="54" customWidth="1"/>
    <col min="8706" max="8706" width="22.5" style="54" customWidth="1"/>
    <col min="8707" max="8707" width="26.625" style="54" customWidth="1"/>
    <col min="8708" max="8708" width="17.125" style="54" customWidth="1"/>
    <col min="8709" max="8709" width="8.125" style="54" customWidth="1"/>
    <col min="8710" max="8710" width="4" style="54" customWidth="1"/>
    <col min="8711" max="8711" width="0" style="54" hidden="1" customWidth="1"/>
    <col min="8712" max="8712" width="23.25" style="54" customWidth="1"/>
    <col min="8713" max="8713" width="17.125" style="54" customWidth="1"/>
    <col min="8714" max="8714" width="8.125" style="54" customWidth="1"/>
    <col min="8715" max="8715" width="4" style="54" customWidth="1"/>
    <col min="8716" max="8716" width="0" style="54" hidden="1" customWidth="1"/>
    <col min="8717" max="8717" width="8.25" style="54" customWidth="1"/>
    <col min="8718" max="8718" width="0" style="54" hidden="1" customWidth="1"/>
    <col min="8719" max="8719" width="97.75" style="54" customWidth="1"/>
    <col min="8720" max="8720" width="14.125" style="54" customWidth="1"/>
    <col min="8721" max="8721" width="16" style="54" customWidth="1"/>
    <col min="8722" max="8724" width="10.125" style="54" customWidth="1"/>
    <col min="8725" max="8725" width="5.125" style="54" customWidth="1"/>
    <col min="8726" max="8960" width="9" style="54"/>
    <col min="8961" max="8961" width="4.125" style="54" customWidth="1"/>
    <col min="8962" max="8962" width="22.5" style="54" customWidth="1"/>
    <col min="8963" max="8963" width="26.625" style="54" customWidth="1"/>
    <col min="8964" max="8964" width="17.125" style="54" customWidth="1"/>
    <col min="8965" max="8965" width="8.125" style="54" customWidth="1"/>
    <col min="8966" max="8966" width="4" style="54" customWidth="1"/>
    <col min="8967" max="8967" width="0" style="54" hidden="1" customWidth="1"/>
    <col min="8968" max="8968" width="23.25" style="54" customWidth="1"/>
    <col min="8969" max="8969" width="17.125" style="54" customWidth="1"/>
    <col min="8970" max="8970" width="8.125" style="54" customWidth="1"/>
    <col min="8971" max="8971" width="4" style="54" customWidth="1"/>
    <col min="8972" max="8972" width="0" style="54" hidden="1" customWidth="1"/>
    <col min="8973" max="8973" width="8.25" style="54" customWidth="1"/>
    <col min="8974" max="8974" width="0" style="54" hidden="1" customWidth="1"/>
    <col min="8975" max="8975" width="97.75" style="54" customWidth="1"/>
    <col min="8976" max="8976" width="14.125" style="54" customWidth="1"/>
    <col min="8977" max="8977" width="16" style="54" customWidth="1"/>
    <col min="8978" max="8980" width="10.125" style="54" customWidth="1"/>
    <col min="8981" max="8981" width="5.125" style="54" customWidth="1"/>
    <col min="8982" max="9216" width="9" style="54"/>
    <col min="9217" max="9217" width="4.125" style="54" customWidth="1"/>
    <col min="9218" max="9218" width="22.5" style="54" customWidth="1"/>
    <col min="9219" max="9219" width="26.625" style="54" customWidth="1"/>
    <col min="9220" max="9220" width="17.125" style="54" customWidth="1"/>
    <col min="9221" max="9221" width="8.125" style="54" customWidth="1"/>
    <col min="9222" max="9222" width="4" style="54" customWidth="1"/>
    <col min="9223" max="9223" width="0" style="54" hidden="1" customWidth="1"/>
    <col min="9224" max="9224" width="23.25" style="54" customWidth="1"/>
    <col min="9225" max="9225" width="17.125" style="54" customWidth="1"/>
    <col min="9226" max="9226" width="8.125" style="54" customWidth="1"/>
    <col min="9227" max="9227" width="4" style="54" customWidth="1"/>
    <col min="9228" max="9228" width="0" style="54" hidden="1" customWidth="1"/>
    <col min="9229" max="9229" width="8.25" style="54" customWidth="1"/>
    <col min="9230" max="9230" width="0" style="54" hidden="1" customWidth="1"/>
    <col min="9231" max="9231" width="97.75" style="54" customWidth="1"/>
    <col min="9232" max="9232" width="14.125" style="54" customWidth="1"/>
    <col min="9233" max="9233" width="16" style="54" customWidth="1"/>
    <col min="9234" max="9236" width="10.125" style="54" customWidth="1"/>
    <col min="9237" max="9237" width="5.125" style="54" customWidth="1"/>
    <col min="9238" max="9472" width="9" style="54"/>
    <col min="9473" max="9473" width="4.125" style="54" customWidth="1"/>
    <col min="9474" max="9474" width="22.5" style="54" customWidth="1"/>
    <col min="9475" max="9475" width="26.625" style="54" customWidth="1"/>
    <col min="9476" max="9476" width="17.125" style="54" customWidth="1"/>
    <col min="9477" max="9477" width="8.125" style="54" customWidth="1"/>
    <col min="9478" max="9478" width="4" style="54" customWidth="1"/>
    <col min="9479" max="9479" width="0" style="54" hidden="1" customWidth="1"/>
    <col min="9480" max="9480" width="23.25" style="54" customWidth="1"/>
    <col min="9481" max="9481" width="17.125" style="54" customWidth="1"/>
    <col min="9482" max="9482" width="8.125" style="54" customWidth="1"/>
    <col min="9483" max="9483" width="4" style="54" customWidth="1"/>
    <col min="9484" max="9484" width="0" style="54" hidden="1" customWidth="1"/>
    <col min="9485" max="9485" width="8.25" style="54" customWidth="1"/>
    <col min="9486" max="9486" width="0" style="54" hidden="1" customWidth="1"/>
    <col min="9487" max="9487" width="97.75" style="54" customWidth="1"/>
    <col min="9488" max="9488" width="14.125" style="54" customWidth="1"/>
    <col min="9489" max="9489" width="16" style="54" customWidth="1"/>
    <col min="9490" max="9492" width="10.125" style="54" customWidth="1"/>
    <col min="9493" max="9493" width="5.125" style="54" customWidth="1"/>
    <col min="9494" max="9728" width="9" style="54"/>
    <col min="9729" max="9729" width="4.125" style="54" customWidth="1"/>
    <col min="9730" max="9730" width="22.5" style="54" customWidth="1"/>
    <col min="9731" max="9731" width="26.625" style="54" customWidth="1"/>
    <col min="9732" max="9732" width="17.125" style="54" customWidth="1"/>
    <col min="9733" max="9733" width="8.125" style="54" customWidth="1"/>
    <col min="9734" max="9734" width="4" style="54" customWidth="1"/>
    <col min="9735" max="9735" width="0" style="54" hidden="1" customWidth="1"/>
    <col min="9736" max="9736" width="23.25" style="54" customWidth="1"/>
    <col min="9737" max="9737" width="17.125" style="54" customWidth="1"/>
    <col min="9738" max="9738" width="8.125" style="54" customWidth="1"/>
    <col min="9739" max="9739" width="4" style="54" customWidth="1"/>
    <col min="9740" max="9740" width="0" style="54" hidden="1" customWidth="1"/>
    <col min="9741" max="9741" width="8.25" style="54" customWidth="1"/>
    <col min="9742" max="9742" width="0" style="54" hidden="1" customWidth="1"/>
    <col min="9743" max="9743" width="97.75" style="54" customWidth="1"/>
    <col min="9744" max="9744" width="14.125" style="54" customWidth="1"/>
    <col min="9745" max="9745" width="16" style="54" customWidth="1"/>
    <col min="9746" max="9748" width="10.125" style="54" customWidth="1"/>
    <col min="9749" max="9749" width="5.125" style="54" customWidth="1"/>
    <col min="9750" max="9984" width="9" style="54"/>
    <col min="9985" max="9985" width="4.125" style="54" customWidth="1"/>
    <col min="9986" max="9986" width="22.5" style="54" customWidth="1"/>
    <col min="9987" max="9987" width="26.625" style="54" customWidth="1"/>
    <col min="9988" max="9988" width="17.125" style="54" customWidth="1"/>
    <col min="9989" max="9989" width="8.125" style="54" customWidth="1"/>
    <col min="9990" max="9990" width="4" style="54" customWidth="1"/>
    <col min="9991" max="9991" width="0" style="54" hidden="1" customWidth="1"/>
    <col min="9992" max="9992" width="23.25" style="54" customWidth="1"/>
    <col min="9993" max="9993" width="17.125" style="54" customWidth="1"/>
    <col min="9994" max="9994" width="8.125" style="54" customWidth="1"/>
    <col min="9995" max="9995" width="4" style="54" customWidth="1"/>
    <col min="9996" max="9996" width="0" style="54" hidden="1" customWidth="1"/>
    <col min="9997" max="9997" width="8.25" style="54" customWidth="1"/>
    <col min="9998" max="9998" width="0" style="54" hidden="1" customWidth="1"/>
    <col min="9999" max="9999" width="97.75" style="54" customWidth="1"/>
    <col min="10000" max="10000" width="14.125" style="54" customWidth="1"/>
    <col min="10001" max="10001" width="16" style="54" customWidth="1"/>
    <col min="10002" max="10004" width="10.125" style="54" customWidth="1"/>
    <col min="10005" max="10005" width="5.125" style="54" customWidth="1"/>
    <col min="10006" max="10240" width="9" style="54"/>
    <col min="10241" max="10241" width="4.125" style="54" customWidth="1"/>
    <col min="10242" max="10242" width="22.5" style="54" customWidth="1"/>
    <col min="10243" max="10243" width="26.625" style="54" customWidth="1"/>
    <col min="10244" max="10244" width="17.125" style="54" customWidth="1"/>
    <col min="10245" max="10245" width="8.125" style="54" customWidth="1"/>
    <col min="10246" max="10246" width="4" style="54" customWidth="1"/>
    <col min="10247" max="10247" width="0" style="54" hidden="1" customWidth="1"/>
    <col min="10248" max="10248" width="23.25" style="54" customWidth="1"/>
    <col min="10249" max="10249" width="17.125" style="54" customWidth="1"/>
    <col min="10250" max="10250" width="8.125" style="54" customWidth="1"/>
    <col min="10251" max="10251" width="4" style="54" customWidth="1"/>
    <col min="10252" max="10252" width="0" style="54" hidden="1" customWidth="1"/>
    <col min="10253" max="10253" width="8.25" style="54" customWidth="1"/>
    <col min="10254" max="10254" width="0" style="54" hidden="1" customWidth="1"/>
    <col min="10255" max="10255" width="97.75" style="54" customWidth="1"/>
    <col min="10256" max="10256" width="14.125" style="54" customWidth="1"/>
    <col min="10257" max="10257" width="16" style="54" customWidth="1"/>
    <col min="10258" max="10260" width="10.125" style="54" customWidth="1"/>
    <col min="10261" max="10261" width="5.125" style="54" customWidth="1"/>
    <col min="10262" max="10496" width="9" style="54"/>
    <col min="10497" max="10497" width="4.125" style="54" customWidth="1"/>
    <col min="10498" max="10498" width="22.5" style="54" customWidth="1"/>
    <col min="10499" max="10499" width="26.625" style="54" customWidth="1"/>
    <col min="10500" max="10500" width="17.125" style="54" customWidth="1"/>
    <col min="10501" max="10501" width="8.125" style="54" customWidth="1"/>
    <col min="10502" max="10502" width="4" style="54" customWidth="1"/>
    <col min="10503" max="10503" width="0" style="54" hidden="1" customWidth="1"/>
    <col min="10504" max="10504" width="23.25" style="54" customWidth="1"/>
    <col min="10505" max="10505" width="17.125" style="54" customWidth="1"/>
    <col min="10506" max="10506" width="8.125" style="54" customWidth="1"/>
    <col min="10507" max="10507" width="4" style="54" customWidth="1"/>
    <col min="10508" max="10508" width="0" style="54" hidden="1" customWidth="1"/>
    <col min="10509" max="10509" width="8.25" style="54" customWidth="1"/>
    <col min="10510" max="10510" width="0" style="54" hidden="1" customWidth="1"/>
    <col min="10511" max="10511" width="97.75" style="54" customWidth="1"/>
    <col min="10512" max="10512" width="14.125" style="54" customWidth="1"/>
    <col min="10513" max="10513" width="16" style="54" customWidth="1"/>
    <col min="10514" max="10516" width="10.125" style="54" customWidth="1"/>
    <col min="10517" max="10517" width="5.125" style="54" customWidth="1"/>
    <col min="10518" max="10752" width="9" style="54"/>
    <col min="10753" max="10753" width="4.125" style="54" customWidth="1"/>
    <col min="10754" max="10754" width="22.5" style="54" customWidth="1"/>
    <col min="10755" max="10755" width="26.625" style="54" customWidth="1"/>
    <col min="10756" max="10756" width="17.125" style="54" customWidth="1"/>
    <col min="10757" max="10757" width="8.125" style="54" customWidth="1"/>
    <col min="10758" max="10758" width="4" style="54" customWidth="1"/>
    <col min="10759" max="10759" width="0" style="54" hidden="1" customWidth="1"/>
    <col min="10760" max="10760" width="23.25" style="54" customWidth="1"/>
    <col min="10761" max="10761" width="17.125" style="54" customWidth="1"/>
    <col min="10762" max="10762" width="8.125" style="54" customWidth="1"/>
    <col min="10763" max="10763" width="4" style="54" customWidth="1"/>
    <col min="10764" max="10764" width="0" style="54" hidden="1" customWidth="1"/>
    <col min="10765" max="10765" width="8.25" style="54" customWidth="1"/>
    <col min="10766" max="10766" width="0" style="54" hidden="1" customWidth="1"/>
    <col min="10767" max="10767" width="97.75" style="54" customWidth="1"/>
    <col min="10768" max="10768" width="14.125" style="54" customWidth="1"/>
    <col min="10769" max="10769" width="16" style="54" customWidth="1"/>
    <col min="10770" max="10772" width="10.125" style="54" customWidth="1"/>
    <col min="10773" max="10773" width="5.125" style="54" customWidth="1"/>
    <col min="10774" max="11008" width="9" style="54"/>
    <col min="11009" max="11009" width="4.125" style="54" customWidth="1"/>
    <col min="11010" max="11010" width="22.5" style="54" customWidth="1"/>
    <col min="11011" max="11011" width="26.625" style="54" customWidth="1"/>
    <col min="11012" max="11012" width="17.125" style="54" customWidth="1"/>
    <col min="11013" max="11013" width="8.125" style="54" customWidth="1"/>
    <col min="11014" max="11014" width="4" style="54" customWidth="1"/>
    <col min="11015" max="11015" width="0" style="54" hidden="1" customWidth="1"/>
    <col min="11016" max="11016" width="23.25" style="54" customWidth="1"/>
    <col min="11017" max="11017" width="17.125" style="54" customWidth="1"/>
    <col min="11018" max="11018" width="8.125" style="54" customWidth="1"/>
    <col min="11019" max="11019" width="4" style="54" customWidth="1"/>
    <col min="11020" max="11020" width="0" style="54" hidden="1" customWidth="1"/>
    <col min="11021" max="11021" width="8.25" style="54" customWidth="1"/>
    <col min="11022" max="11022" width="0" style="54" hidden="1" customWidth="1"/>
    <col min="11023" max="11023" width="97.75" style="54" customWidth="1"/>
    <col min="11024" max="11024" width="14.125" style="54" customWidth="1"/>
    <col min="11025" max="11025" width="16" style="54" customWidth="1"/>
    <col min="11026" max="11028" width="10.125" style="54" customWidth="1"/>
    <col min="11029" max="11029" width="5.125" style="54" customWidth="1"/>
    <col min="11030" max="11264" width="9" style="54"/>
    <col min="11265" max="11265" width="4.125" style="54" customWidth="1"/>
    <col min="11266" max="11266" width="22.5" style="54" customWidth="1"/>
    <col min="11267" max="11267" width="26.625" style="54" customWidth="1"/>
    <col min="11268" max="11268" width="17.125" style="54" customWidth="1"/>
    <col min="11269" max="11269" width="8.125" style="54" customWidth="1"/>
    <col min="11270" max="11270" width="4" style="54" customWidth="1"/>
    <col min="11271" max="11271" width="0" style="54" hidden="1" customWidth="1"/>
    <col min="11272" max="11272" width="23.25" style="54" customWidth="1"/>
    <col min="11273" max="11273" width="17.125" style="54" customWidth="1"/>
    <col min="11274" max="11274" width="8.125" style="54" customWidth="1"/>
    <col min="11275" max="11275" width="4" style="54" customWidth="1"/>
    <col min="11276" max="11276" width="0" style="54" hidden="1" customWidth="1"/>
    <col min="11277" max="11277" width="8.25" style="54" customWidth="1"/>
    <col min="11278" max="11278" width="0" style="54" hidden="1" customWidth="1"/>
    <col min="11279" max="11279" width="97.75" style="54" customWidth="1"/>
    <col min="11280" max="11280" width="14.125" style="54" customWidth="1"/>
    <col min="11281" max="11281" width="16" style="54" customWidth="1"/>
    <col min="11282" max="11284" width="10.125" style="54" customWidth="1"/>
    <col min="11285" max="11285" width="5.125" style="54" customWidth="1"/>
    <col min="11286" max="11520" width="9" style="54"/>
    <col min="11521" max="11521" width="4.125" style="54" customWidth="1"/>
    <col min="11522" max="11522" width="22.5" style="54" customWidth="1"/>
    <col min="11523" max="11523" width="26.625" style="54" customWidth="1"/>
    <col min="11524" max="11524" width="17.125" style="54" customWidth="1"/>
    <col min="11525" max="11525" width="8.125" style="54" customWidth="1"/>
    <col min="11526" max="11526" width="4" style="54" customWidth="1"/>
    <col min="11527" max="11527" width="0" style="54" hidden="1" customWidth="1"/>
    <col min="11528" max="11528" width="23.25" style="54" customWidth="1"/>
    <col min="11529" max="11529" width="17.125" style="54" customWidth="1"/>
    <col min="11530" max="11530" width="8.125" style="54" customWidth="1"/>
    <col min="11531" max="11531" width="4" style="54" customWidth="1"/>
    <col min="11532" max="11532" width="0" style="54" hidden="1" customWidth="1"/>
    <col min="11533" max="11533" width="8.25" style="54" customWidth="1"/>
    <col min="11534" max="11534" width="0" style="54" hidden="1" customWidth="1"/>
    <col min="11535" max="11535" width="97.75" style="54" customWidth="1"/>
    <col min="11536" max="11536" width="14.125" style="54" customWidth="1"/>
    <col min="11537" max="11537" width="16" style="54" customWidth="1"/>
    <col min="11538" max="11540" width="10.125" style="54" customWidth="1"/>
    <col min="11541" max="11541" width="5.125" style="54" customWidth="1"/>
    <col min="11542" max="11776" width="9" style="54"/>
    <col min="11777" max="11777" width="4.125" style="54" customWidth="1"/>
    <col min="11778" max="11778" width="22.5" style="54" customWidth="1"/>
    <col min="11779" max="11779" width="26.625" style="54" customWidth="1"/>
    <col min="11780" max="11780" width="17.125" style="54" customWidth="1"/>
    <col min="11781" max="11781" width="8.125" style="54" customWidth="1"/>
    <col min="11782" max="11782" width="4" style="54" customWidth="1"/>
    <col min="11783" max="11783" width="0" style="54" hidden="1" customWidth="1"/>
    <col min="11784" max="11784" width="23.25" style="54" customWidth="1"/>
    <col min="11785" max="11785" width="17.125" style="54" customWidth="1"/>
    <col min="11786" max="11786" width="8.125" style="54" customWidth="1"/>
    <col min="11787" max="11787" width="4" style="54" customWidth="1"/>
    <col min="11788" max="11788" width="0" style="54" hidden="1" customWidth="1"/>
    <col min="11789" max="11789" width="8.25" style="54" customWidth="1"/>
    <col min="11790" max="11790" width="0" style="54" hidden="1" customWidth="1"/>
    <col min="11791" max="11791" width="97.75" style="54" customWidth="1"/>
    <col min="11792" max="11792" width="14.125" style="54" customWidth="1"/>
    <col min="11793" max="11793" width="16" style="54" customWidth="1"/>
    <col min="11794" max="11796" width="10.125" style="54" customWidth="1"/>
    <col min="11797" max="11797" width="5.125" style="54" customWidth="1"/>
    <col min="11798" max="12032" width="9" style="54"/>
    <col min="12033" max="12033" width="4.125" style="54" customWidth="1"/>
    <col min="12034" max="12034" width="22.5" style="54" customWidth="1"/>
    <col min="12035" max="12035" width="26.625" style="54" customWidth="1"/>
    <col min="12036" max="12036" width="17.125" style="54" customWidth="1"/>
    <col min="12037" max="12037" width="8.125" style="54" customWidth="1"/>
    <col min="12038" max="12038" width="4" style="54" customWidth="1"/>
    <col min="12039" max="12039" width="0" style="54" hidden="1" customWidth="1"/>
    <col min="12040" max="12040" width="23.25" style="54" customWidth="1"/>
    <col min="12041" max="12041" width="17.125" style="54" customWidth="1"/>
    <col min="12042" max="12042" width="8.125" style="54" customWidth="1"/>
    <col min="12043" max="12043" width="4" style="54" customWidth="1"/>
    <col min="12044" max="12044" width="0" style="54" hidden="1" customWidth="1"/>
    <col min="12045" max="12045" width="8.25" style="54" customWidth="1"/>
    <col min="12046" max="12046" width="0" style="54" hidden="1" customWidth="1"/>
    <col min="12047" max="12047" width="97.75" style="54" customWidth="1"/>
    <col min="12048" max="12048" width="14.125" style="54" customWidth="1"/>
    <col min="12049" max="12049" width="16" style="54" customWidth="1"/>
    <col min="12050" max="12052" width="10.125" style="54" customWidth="1"/>
    <col min="12053" max="12053" width="5.125" style="54" customWidth="1"/>
    <col min="12054" max="12288" width="9" style="54"/>
    <col min="12289" max="12289" width="4.125" style="54" customWidth="1"/>
    <col min="12290" max="12290" width="22.5" style="54" customWidth="1"/>
    <col min="12291" max="12291" width="26.625" style="54" customWidth="1"/>
    <col min="12292" max="12292" width="17.125" style="54" customWidth="1"/>
    <col min="12293" max="12293" width="8.125" style="54" customWidth="1"/>
    <col min="12294" max="12294" width="4" style="54" customWidth="1"/>
    <col min="12295" max="12295" width="0" style="54" hidden="1" customWidth="1"/>
    <col min="12296" max="12296" width="23.25" style="54" customWidth="1"/>
    <col min="12297" max="12297" width="17.125" style="54" customWidth="1"/>
    <col min="12298" max="12298" width="8.125" style="54" customWidth="1"/>
    <col min="12299" max="12299" width="4" style="54" customWidth="1"/>
    <col min="12300" max="12300" width="0" style="54" hidden="1" customWidth="1"/>
    <col min="12301" max="12301" width="8.25" style="54" customWidth="1"/>
    <col min="12302" max="12302" width="0" style="54" hidden="1" customWidth="1"/>
    <col min="12303" max="12303" width="97.75" style="54" customWidth="1"/>
    <col min="12304" max="12304" width="14.125" style="54" customWidth="1"/>
    <col min="12305" max="12305" width="16" style="54" customWidth="1"/>
    <col min="12306" max="12308" width="10.125" style="54" customWidth="1"/>
    <col min="12309" max="12309" width="5.125" style="54" customWidth="1"/>
    <col min="12310" max="12544" width="9" style="54"/>
    <col min="12545" max="12545" width="4.125" style="54" customWidth="1"/>
    <col min="12546" max="12546" width="22.5" style="54" customWidth="1"/>
    <col min="12547" max="12547" width="26.625" style="54" customWidth="1"/>
    <col min="12548" max="12548" width="17.125" style="54" customWidth="1"/>
    <col min="12549" max="12549" width="8.125" style="54" customWidth="1"/>
    <col min="12550" max="12550" width="4" style="54" customWidth="1"/>
    <col min="12551" max="12551" width="0" style="54" hidden="1" customWidth="1"/>
    <col min="12552" max="12552" width="23.25" style="54" customWidth="1"/>
    <col min="12553" max="12553" width="17.125" style="54" customWidth="1"/>
    <col min="12554" max="12554" width="8.125" style="54" customWidth="1"/>
    <col min="12555" max="12555" width="4" style="54" customWidth="1"/>
    <col min="12556" max="12556" width="0" style="54" hidden="1" customWidth="1"/>
    <col min="12557" max="12557" width="8.25" style="54" customWidth="1"/>
    <col min="12558" max="12558" width="0" style="54" hidden="1" customWidth="1"/>
    <col min="12559" max="12559" width="97.75" style="54" customWidth="1"/>
    <col min="12560" max="12560" width="14.125" style="54" customWidth="1"/>
    <col min="12561" max="12561" width="16" style="54" customWidth="1"/>
    <col min="12562" max="12564" width="10.125" style="54" customWidth="1"/>
    <col min="12565" max="12565" width="5.125" style="54" customWidth="1"/>
    <col min="12566" max="12800" width="9" style="54"/>
    <col min="12801" max="12801" width="4.125" style="54" customWidth="1"/>
    <col min="12802" max="12802" width="22.5" style="54" customWidth="1"/>
    <col min="12803" max="12803" width="26.625" style="54" customWidth="1"/>
    <col min="12804" max="12804" width="17.125" style="54" customWidth="1"/>
    <col min="12805" max="12805" width="8.125" style="54" customWidth="1"/>
    <col min="12806" max="12806" width="4" style="54" customWidth="1"/>
    <col min="12807" max="12807" width="0" style="54" hidden="1" customWidth="1"/>
    <col min="12808" max="12808" width="23.25" style="54" customWidth="1"/>
    <col min="12809" max="12809" width="17.125" style="54" customWidth="1"/>
    <col min="12810" max="12810" width="8.125" style="54" customWidth="1"/>
    <col min="12811" max="12811" width="4" style="54" customWidth="1"/>
    <col min="12812" max="12812" width="0" style="54" hidden="1" customWidth="1"/>
    <col min="12813" max="12813" width="8.25" style="54" customWidth="1"/>
    <col min="12814" max="12814" width="0" style="54" hidden="1" customWidth="1"/>
    <col min="12815" max="12815" width="97.75" style="54" customWidth="1"/>
    <col min="12816" max="12816" width="14.125" style="54" customWidth="1"/>
    <col min="12817" max="12817" width="16" style="54" customWidth="1"/>
    <col min="12818" max="12820" width="10.125" style="54" customWidth="1"/>
    <col min="12821" max="12821" width="5.125" style="54" customWidth="1"/>
    <col min="12822" max="13056" width="9" style="54"/>
    <col min="13057" max="13057" width="4.125" style="54" customWidth="1"/>
    <col min="13058" max="13058" width="22.5" style="54" customWidth="1"/>
    <col min="13059" max="13059" width="26.625" style="54" customWidth="1"/>
    <col min="13060" max="13060" width="17.125" style="54" customWidth="1"/>
    <col min="13061" max="13061" width="8.125" style="54" customWidth="1"/>
    <col min="13062" max="13062" width="4" style="54" customWidth="1"/>
    <col min="13063" max="13063" width="0" style="54" hidden="1" customWidth="1"/>
    <col min="13064" max="13064" width="23.25" style="54" customWidth="1"/>
    <col min="13065" max="13065" width="17.125" style="54" customWidth="1"/>
    <col min="13066" max="13066" width="8.125" style="54" customWidth="1"/>
    <col min="13067" max="13067" width="4" style="54" customWidth="1"/>
    <col min="13068" max="13068" width="0" style="54" hidden="1" customWidth="1"/>
    <col min="13069" max="13069" width="8.25" style="54" customWidth="1"/>
    <col min="13070" max="13070" width="0" style="54" hidden="1" customWidth="1"/>
    <col min="13071" max="13071" width="97.75" style="54" customWidth="1"/>
    <col min="13072" max="13072" width="14.125" style="54" customWidth="1"/>
    <col min="13073" max="13073" width="16" style="54" customWidth="1"/>
    <col min="13074" max="13076" width="10.125" style="54" customWidth="1"/>
    <col min="13077" max="13077" width="5.125" style="54" customWidth="1"/>
    <col min="13078" max="13312" width="9" style="54"/>
    <col min="13313" max="13313" width="4.125" style="54" customWidth="1"/>
    <col min="13314" max="13314" width="22.5" style="54" customWidth="1"/>
    <col min="13315" max="13315" width="26.625" style="54" customWidth="1"/>
    <col min="13316" max="13316" width="17.125" style="54" customWidth="1"/>
    <col min="13317" max="13317" width="8.125" style="54" customWidth="1"/>
    <col min="13318" max="13318" width="4" style="54" customWidth="1"/>
    <col min="13319" max="13319" width="0" style="54" hidden="1" customWidth="1"/>
    <col min="13320" max="13320" width="23.25" style="54" customWidth="1"/>
    <col min="13321" max="13321" width="17.125" style="54" customWidth="1"/>
    <col min="13322" max="13322" width="8.125" style="54" customWidth="1"/>
    <col min="13323" max="13323" width="4" style="54" customWidth="1"/>
    <col min="13324" max="13324" width="0" style="54" hidden="1" customWidth="1"/>
    <col min="13325" max="13325" width="8.25" style="54" customWidth="1"/>
    <col min="13326" max="13326" width="0" style="54" hidden="1" customWidth="1"/>
    <col min="13327" max="13327" width="97.75" style="54" customWidth="1"/>
    <col min="13328" max="13328" width="14.125" style="54" customWidth="1"/>
    <col min="13329" max="13329" width="16" style="54" customWidth="1"/>
    <col min="13330" max="13332" width="10.125" style="54" customWidth="1"/>
    <col min="13333" max="13333" width="5.125" style="54" customWidth="1"/>
    <col min="13334" max="13568" width="9" style="54"/>
    <col min="13569" max="13569" width="4.125" style="54" customWidth="1"/>
    <col min="13570" max="13570" width="22.5" style="54" customWidth="1"/>
    <col min="13571" max="13571" width="26.625" style="54" customWidth="1"/>
    <col min="13572" max="13572" width="17.125" style="54" customWidth="1"/>
    <col min="13573" max="13573" width="8.125" style="54" customWidth="1"/>
    <col min="13574" max="13574" width="4" style="54" customWidth="1"/>
    <col min="13575" max="13575" width="0" style="54" hidden="1" customWidth="1"/>
    <col min="13576" max="13576" width="23.25" style="54" customWidth="1"/>
    <col min="13577" max="13577" width="17.125" style="54" customWidth="1"/>
    <col min="13578" max="13578" width="8.125" style="54" customWidth="1"/>
    <col min="13579" max="13579" width="4" style="54" customWidth="1"/>
    <col min="13580" max="13580" width="0" style="54" hidden="1" customWidth="1"/>
    <col min="13581" max="13581" width="8.25" style="54" customWidth="1"/>
    <col min="13582" max="13582" width="0" style="54" hidden="1" customWidth="1"/>
    <col min="13583" max="13583" width="97.75" style="54" customWidth="1"/>
    <col min="13584" max="13584" width="14.125" style="54" customWidth="1"/>
    <col min="13585" max="13585" width="16" style="54" customWidth="1"/>
    <col min="13586" max="13588" width="10.125" style="54" customWidth="1"/>
    <col min="13589" max="13589" width="5.125" style="54" customWidth="1"/>
    <col min="13590" max="13824" width="9" style="54"/>
    <col min="13825" max="13825" width="4.125" style="54" customWidth="1"/>
    <col min="13826" max="13826" width="22.5" style="54" customWidth="1"/>
    <col min="13827" max="13827" width="26.625" style="54" customWidth="1"/>
    <col min="13828" max="13828" width="17.125" style="54" customWidth="1"/>
    <col min="13829" max="13829" width="8.125" style="54" customWidth="1"/>
    <col min="13830" max="13830" width="4" style="54" customWidth="1"/>
    <col min="13831" max="13831" width="0" style="54" hidden="1" customWidth="1"/>
    <col min="13832" max="13832" width="23.25" style="54" customWidth="1"/>
    <col min="13833" max="13833" width="17.125" style="54" customWidth="1"/>
    <col min="13834" max="13834" width="8.125" style="54" customWidth="1"/>
    <col min="13835" max="13835" width="4" style="54" customWidth="1"/>
    <col min="13836" max="13836" width="0" style="54" hidden="1" customWidth="1"/>
    <col min="13837" max="13837" width="8.25" style="54" customWidth="1"/>
    <col min="13838" max="13838" width="0" style="54" hidden="1" customWidth="1"/>
    <col min="13839" max="13839" width="97.75" style="54" customWidth="1"/>
    <col min="13840" max="13840" width="14.125" style="54" customWidth="1"/>
    <col min="13841" max="13841" width="16" style="54" customWidth="1"/>
    <col min="13842" max="13844" width="10.125" style="54" customWidth="1"/>
    <col min="13845" max="13845" width="5.125" style="54" customWidth="1"/>
    <col min="13846" max="14080" width="9" style="54"/>
    <col min="14081" max="14081" width="4.125" style="54" customWidth="1"/>
    <col min="14082" max="14082" width="22.5" style="54" customWidth="1"/>
    <col min="14083" max="14083" width="26.625" style="54" customWidth="1"/>
    <col min="14084" max="14084" width="17.125" style="54" customWidth="1"/>
    <col min="14085" max="14085" width="8.125" style="54" customWidth="1"/>
    <col min="14086" max="14086" width="4" style="54" customWidth="1"/>
    <col min="14087" max="14087" width="0" style="54" hidden="1" customWidth="1"/>
    <col min="14088" max="14088" width="23.25" style="54" customWidth="1"/>
    <col min="14089" max="14089" width="17.125" style="54" customWidth="1"/>
    <col min="14090" max="14090" width="8.125" style="54" customWidth="1"/>
    <col min="14091" max="14091" width="4" style="54" customWidth="1"/>
    <col min="14092" max="14092" width="0" style="54" hidden="1" customWidth="1"/>
    <col min="14093" max="14093" width="8.25" style="54" customWidth="1"/>
    <col min="14094" max="14094" width="0" style="54" hidden="1" customWidth="1"/>
    <col min="14095" max="14095" width="97.75" style="54" customWidth="1"/>
    <col min="14096" max="14096" width="14.125" style="54" customWidth="1"/>
    <col min="14097" max="14097" width="16" style="54" customWidth="1"/>
    <col min="14098" max="14100" width="10.125" style="54" customWidth="1"/>
    <col min="14101" max="14101" width="5.125" style="54" customWidth="1"/>
    <col min="14102" max="14336" width="9" style="54"/>
    <col min="14337" max="14337" width="4.125" style="54" customWidth="1"/>
    <col min="14338" max="14338" width="22.5" style="54" customWidth="1"/>
    <col min="14339" max="14339" width="26.625" style="54" customWidth="1"/>
    <col min="14340" max="14340" width="17.125" style="54" customWidth="1"/>
    <col min="14341" max="14341" width="8.125" style="54" customWidth="1"/>
    <col min="14342" max="14342" width="4" style="54" customWidth="1"/>
    <col min="14343" max="14343" width="0" style="54" hidden="1" customWidth="1"/>
    <col min="14344" max="14344" width="23.25" style="54" customWidth="1"/>
    <col min="14345" max="14345" width="17.125" style="54" customWidth="1"/>
    <col min="14346" max="14346" width="8.125" style="54" customWidth="1"/>
    <col min="14347" max="14347" width="4" style="54" customWidth="1"/>
    <col min="14348" max="14348" width="0" style="54" hidden="1" customWidth="1"/>
    <col min="14349" max="14349" width="8.25" style="54" customWidth="1"/>
    <col min="14350" max="14350" width="0" style="54" hidden="1" customWidth="1"/>
    <col min="14351" max="14351" width="97.75" style="54" customWidth="1"/>
    <col min="14352" max="14352" width="14.125" style="54" customWidth="1"/>
    <col min="14353" max="14353" width="16" style="54" customWidth="1"/>
    <col min="14354" max="14356" width="10.125" style="54" customWidth="1"/>
    <col min="14357" max="14357" width="5.125" style="54" customWidth="1"/>
    <col min="14358" max="14592" width="9" style="54"/>
    <col min="14593" max="14593" width="4.125" style="54" customWidth="1"/>
    <col min="14594" max="14594" width="22.5" style="54" customWidth="1"/>
    <col min="14595" max="14595" width="26.625" style="54" customWidth="1"/>
    <col min="14596" max="14596" width="17.125" style="54" customWidth="1"/>
    <col min="14597" max="14597" width="8.125" style="54" customWidth="1"/>
    <col min="14598" max="14598" width="4" style="54" customWidth="1"/>
    <col min="14599" max="14599" width="0" style="54" hidden="1" customWidth="1"/>
    <col min="14600" max="14600" width="23.25" style="54" customWidth="1"/>
    <col min="14601" max="14601" width="17.125" style="54" customWidth="1"/>
    <col min="14602" max="14602" width="8.125" style="54" customWidth="1"/>
    <col min="14603" max="14603" width="4" style="54" customWidth="1"/>
    <col min="14604" max="14604" width="0" style="54" hidden="1" customWidth="1"/>
    <col min="14605" max="14605" width="8.25" style="54" customWidth="1"/>
    <col min="14606" max="14606" width="0" style="54" hidden="1" customWidth="1"/>
    <col min="14607" max="14607" width="97.75" style="54" customWidth="1"/>
    <col min="14608" max="14608" width="14.125" style="54" customWidth="1"/>
    <col min="14609" max="14609" width="16" style="54" customWidth="1"/>
    <col min="14610" max="14612" width="10.125" style="54" customWidth="1"/>
    <col min="14613" max="14613" width="5.125" style="54" customWidth="1"/>
    <col min="14614" max="14848" width="9" style="54"/>
    <col min="14849" max="14849" width="4.125" style="54" customWidth="1"/>
    <col min="14850" max="14850" width="22.5" style="54" customWidth="1"/>
    <col min="14851" max="14851" width="26.625" style="54" customWidth="1"/>
    <col min="14852" max="14852" width="17.125" style="54" customWidth="1"/>
    <col min="14853" max="14853" width="8.125" style="54" customWidth="1"/>
    <col min="14854" max="14854" width="4" style="54" customWidth="1"/>
    <col min="14855" max="14855" width="0" style="54" hidden="1" customWidth="1"/>
    <col min="14856" max="14856" width="23.25" style="54" customWidth="1"/>
    <col min="14857" max="14857" width="17.125" style="54" customWidth="1"/>
    <col min="14858" max="14858" width="8.125" style="54" customWidth="1"/>
    <col min="14859" max="14859" width="4" style="54" customWidth="1"/>
    <col min="14860" max="14860" width="0" style="54" hidden="1" customWidth="1"/>
    <col min="14861" max="14861" width="8.25" style="54" customWidth="1"/>
    <col min="14862" max="14862" width="0" style="54" hidden="1" customWidth="1"/>
    <col min="14863" max="14863" width="97.75" style="54" customWidth="1"/>
    <col min="14864" max="14864" width="14.125" style="54" customWidth="1"/>
    <col min="14865" max="14865" width="16" style="54" customWidth="1"/>
    <col min="14866" max="14868" width="10.125" style="54" customWidth="1"/>
    <col min="14869" max="14869" width="5.125" style="54" customWidth="1"/>
    <col min="14870" max="15104" width="9" style="54"/>
    <col min="15105" max="15105" width="4.125" style="54" customWidth="1"/>
    <col min="15106" max="15106" width="22.5" style="54" customWidth="1"/>
    <col min="15107" max="15107" width="26.625" style="54" customWidth="1"/>
    <col min="15108" max="15108" width="17.125" style="54" customWidth="1"/>
    <col min="15109" max="15109" width="8.125" style="54" customWidth="1"/>
    <col min="15110" max="15110" width="4" style="54" customWidth="1"/>
    <col min="15111" max="15111" width="0" style="54" hidden="1" customWidth="1"/>
    <col min="15112" max="15112" width="23.25" style="54" customWidth="1"/>
    <col min="15113" max="15113" width="17.125" style="54" customWidth="1"/>
    <col min="15114" max="15114" width="8.125" style="54" customWidth="1"/>
    <col min="15115" max="15115" width="4" style="54" customWidth="1"/>
    <col min="15116" max="15116" width="0" style="54" hidden="1" customWidth="1"/>
    <col min="15117" max="15117" width="8.25" style="54" customWidth="1"/>
    <col min="15118" max="15118" width="0" style="54" hidden="1" customWidth="1"/>
    <col min="15119" max="15119" width="97.75" style="54" customWidth="1"/>
    <col min="15120" max="15120" width="14.125" style="54" customWidth="1"/>
    <col min="15121" max="15121" width="16" style="54" customWidth="1"/>
    <col min="15122" max="15124" width="10.125" style="54" customWidth="1"/>
    <col min="15125" max="15125" width="5.125" style="54" customWidth="1"/>
    <col min="15126" max="15360" width="9" style="54"/>
    <col min="15361" max="15361" width="4.125" style="54" customWidth="1"/>
    <col min="15362" max="15362" width="22.5" style="54" customWidth="1"/>
    <col min="15363" max="15363" width="26.625" style="54" customWidth="1"/>
    <col min="15364" max="15364" width="17.125" style="54" customWidth="1"/>
    <col min="15365" max="15365" width="8.125" style="54" customWidth="1"/>
    <col min="15366" max="15366" width="4" style="54" customWidth="1"/>
    <col min="15367" max="15367" width="0" style="54" hidden="1" customWidth="1"/>
    <col min="15368" max="15368" width="23.25" style="54" customWidth="1"/>
    <col min="15369" max="15369" width="17.125" style="54" customWidth="1"/>
    <col min="15370" max="15370" width="8.125" style="54" customWidth="1"/>
    <col min="15371" max="15371" width="4" style="54" customWidth="1"/>
    <col min="15372" max="15372" width="0" style="54" hidden="1" customWidth="1"/>
    <col min="15373" max="15373" width="8.25" style="54" customWidth="1"/>
    <col min="15374" max="15374" width="0" style="54" hidden="1" customWidth="1"/>
    <col min="15375" max="15375" width="97.75" style="54" customWidth="1"/>
    <col min="15376" max="15376" width="14.125" style="54" customWidth="1"/>
    <col min="15377" max="15377" width="16" style="54" customWidth="1"/>
    <col min="15378" max="15380" width="10.125" style="54" customWidth="1"/>
    <col min="15381" max="15381" width="5.125" style="54" customWidth="1"/>
    <col min="15382" max="15616" width="9" style="54"/>
    <col min="15617" max="15617" width="4.125" style="54" customWidth="1"/>
    <col min="15618" max="15618" width="22.5" style="54" customWidth="1"/>
    <col min="15619" max="15619" width="26.625" style="54" customWidth="1"/>
    <col min="15620" max="15620" width="17.125" style="54" customWidth="1"/>
    <col min="15621" max="15621" width="8.125" style="54" customWidth="1"/>
    <col min="15622" max="15622" width="4" style="54" customWidth="1"/>
    <col min="15623" max="15623" width="0" style="54" hidden="1" customWidth="1"/>
    <col min="15624" max="15624" width="23.25" style="54" customWidth="1"/>
    <col min="15625" max="15625" width="17.125" style="54" customWidth="1"/>
    <col min="15626" max="15626" width="8.125" style="54" customWidth="1"/>
    <col min="15627" max="15627" width="4" style="54" customWidth="1"/>
    <col min="15628" max="15628" width="0" style="54" hidden="1" customWidth="1"/>
    <col min="15629" max="15629" width="8.25" style="54" customWidth="1"/>
    <col min="15630" max="15630" width="0" style="54" hidden="1" customWidth="1"/>
    <col min="15631" max="15631" width="97.75" style="54" customWidth="1"/>
    <col min="15632" max="15632" width="14.125" style="54" customWidth="1"/>
    <col min="15633" max="15633" width="16" style="54" customWidth="1"/>
    <col min="15634" max="15636" width="10.125" style="54" customWidth="1"/>
    <col min="15637" max="15637" width="5.125" style="54" customWidth="1"/>
    <col min="15638" max="15872" width="9" style="54"/>
    <col min="15873" max="15873" width="4.125" style="54" customWidth="1"/>
    <col min="15874" max="15874" width="22.5" style="54" customWidth="1"/>
    <col min="15875" max="15875" width="26.625" style="54" customWidth="1"/>
    <col min="15876" max="15876" width="17.125" style="54" customWidth="1"/>
    <col min="15877" max="15877" width="8.125" style="54" customWidth="1"/>
    <col min="15878" max="15878" width="4" style="54" customWidth="1"/>
    <col min="15879" max="15879" width="0" style="54" hidden="1" customWidth="1"/>
    <col min="15880" max="15880" width="23.25" style="54" customWidth="1"/>
    <col min="15881" max="15881" width="17.125" style="54" customWidth="1"/>
    <col min="15882" max="15882" width="8.125" style="54" customWidth="1"/>
    <col min="15883" max="15883" width="4" style="54" customWidth="1"/>
    <col min="15884" max="15884" width="0" style="54" hidden="1" customWidth="1"/>
    <col min="15885" max="15885" width="8.25" style="54" customWidth="1"/>
    <col min="15886" max="15886" width="0" style="54" hidden="1" customWidth="1"/>
    <col min="15887" max="15887" width="97.75" style="54" customWidth="1"/>
    <col min="15888" max="15888" width="14.125" style="54" customWidth="1"/>
    <col min="15889" max="15889" width="16" style="54" customWidth="1"/>
    <col min="15890" max="15892" width="10.125" style="54" customWidth="1"/>
    <col min="15893" max="15893" width="5.125" style="54" customWidth="1"/>
    <col min="15894" max="16128" width="9" style="54"/>
    <col min="16129" max="16129" width="4.125" style="54" customWidth="1"/>
    <col min="16130" max="16130" width="22.5" style="54" customWidth="1"/>
    <col min="16131" max="16131" width="26.625" style="54" customWidth="1"/>
    <col min="16132" max="16132" width="17.125" style="54" customWidth="1"/>
    <col min="16133" max="16133" width="8.125" style="54" customWidth="1"/>
    <col min="16134" max="16134" width="4" style="54" customWidth="1"/>
    <col min="16135" max="16135" width="0" style="54" hidden="1" customWidth="1"/>
    <col min="16136" max="16136" width="23.25" style="54" customWidth="1"/>
    <col min="16137" max="16137" width="17.125" style="54" customWidth="1"/>
    <col min="16138" max="16138" width="8.125" style="54" customWidth="1"/>
    <col min="16139" max="16139" width="4" style="54" customWidth="1"/>
    <col min="16140" max="16140" width="0" style="54" hidden="1" customWidth="1"/>
    <col min="16141" max="16141" width="8.25" style="54" customWidth="1"/>
    <col min="16142" max="16142" width="0" style="54" hidden="1" customWidth="1"/>
    <col min="16143" max="16143" width="97.75" style="54" customWidth="1"/>
    <col min="16144" max="16144" width="14.125" style="54" customWidth="1"/>
    <col min="16145" max="16145" width="16" style="54" customWidth="1"/>
    <col min="16146" max="16148" width="10.125" style="54" customWidth="1"/>
    <col min="16149" max="16149" width="5.125" style="54" customWidth="1"/>
    <col min="16150" max="16384" width="9" style="54"/>
  </cols>
  <sheetData>
    <row r="1" spans="1:21" ht="36.75" customHeight="1" x14ac:dyDescent="0.4">
      <c r="A1" s="52" t="s">
        <v>0</v>
      </c>
      <c r="B1" s="52"/>
      <c r="C1" s="53"/>
      <c r="D1" s="54"/>
      <c r="E1" s="53"/>
      <c r="F1" s="53"/>
      <c r="G1" s="53"/>
      <c r="H1" s="213"/>
      <c r="I1" s="213"/>
      <c r="J1" s="214"/>
      <c r="K1" s="214"/>
      <c r="L1" s="214"/>
      <c r="M1" s="214"/>
      <c r="N1" s="214"/>
      <c r="O1" s="214"/>
      <c r="P1" s="53"/>
      <c r="Q1" s="53"/>
      <c r="R1" s="54"/>
      <c r="S1" s="54"/>
      <c r="T1" s="54"/>
      <c r="U1" s="54"/>
    </row>
    <row r="2" spans="1:21" ht="36.75" customHeight="1" x14ac:dyDescent="0.4">
      <c r="A2" s="213" t="s">
        <v>161</v>
      </c>
      <c r="B2" s="213"/>
      <c r="C2" s="214"/>
      <c r="D2" s="214"/>
      <c r="E2" s="214"/>
      <c r="F2" s="214"/>
      <c r="G2" s="214"/>
      <c r="H2" s="214"/>
      <c r="I2" s="214"/>
      <c r="J2" s="214"/>
      <c r="K2" s="214"/>
      <c r="L2" s="214"/>
      <c r="M2" s="214"/>
      <c r="N2" s="214"/>
      <c r="O2" s="214"/>
      <c r="P2" s="214"/>
      <c r="Q2" s="214"/>
      <c r="R2" s="214"/>
      <c r="S2" s="214"/>
      <c r="T2" s="214"/>
      <c r="U2" s="54"/>
    </row>
    <row r="3" spans="1:21" ht="18.75" customHeight="1" x14ac:dyDescent="0.4">
      <c r="A3" s="55"/>
      <c r="B3" s="55"/>
      <c r="C3" s="53"/>
      <c r="D3" s="54"/>
      <c r="E3" s="56"/>
      <c r="F3" s="53"/>
      <c r="G3" s="53"/>
      <c r="H3" s="53"/>
      <c r="I3" s="54"/>
      <c r="J3" s="53"/>
      <c r="K3" s="56"/>
      <c r="L3" s="56"/>
      <c r="M3" s="56"/>
      <c r="N3" s="56"/>
      <c r="O3" s="53"/>
      <c r="P3" s="57"/>
      <c r="Q3" s="215" t="s">
        <v>162</v>
      </c>
      <c r="R3" s="216"/>
      <c r="S3" s="216"/>
      <c r="T3" s="217"/>
      <c r="U3" s="54"/>
    </row>
    <row r="4" spans="1:21" ht="15.75" customHeight="1" x14ac:dyDescent="0.4">
      <c r="A4" s="55"/>
      <c r="B4" s="55"/>
      <c r="C4" s="53"/>
      <c r="D4" s="54"/>
      <c r="E4" s="56"/>
      <c r="F4" s="53"/>
      <c r="G4" s="53"/>
      <c r="H4" s="53"/>
      <c r="I4" s="54"/>
      <c r="J4" s="53"/>
      <c r="K4" s="56"/>
      <c r="L4" s="56"/>
      <c r="M4" s="56"/>
      <c r="N4" s="58"/>
      <c r="O4" s="53"/>
      <c r="P4" s="59"/>
      <c r="Q4" s="60"/>
      <c r="R4" s="61" t="s">
        <v>163</v>
      </c>
      <c r="S4" s="61" t="s">
        <v>6</v>
      </c>
      <c r="T4" s="61" t="s">
        <v>164</v>
      </c>
      <c r="U4" s="54"/>
    </row>
    <row r="5" spans="1:21" ht="22.5" customHeight="1" x14ac:dyDescent="0.4">
      <c r="A5" s="55"/>
      <c r="B5" s="55"/>
      <c r="C5" s="53"/>
      <c r="D5" s="54"/>
      <c r="E5" s="56"/>
      <c r="F5" s="53"/>
      <c r="G5" s="53"/>
      <c r="H5" s="53"/>
      <c r="I5" s="54"/>
      <c r="J5" s="53"/>
      <c r="K5" s="56"/>
      <c r="L5" s="56"/>
      <c r="M5" s="56"/>
      <c r="N5" s="58"/>
      <c r="O5" s="53"/>
      <c r="P5" s="62"/>
      <c r="Q5" s="63" t="s">
        <v>165</v>
      </c>
      <c r="R5" s="61"/>
      <c r="S5" s="61"/>
      <c r="T5" s="61"/>
      <c r="U5" s="54"/>
    </row>
    <row r="6" spans="1:21" ht="22.5" customHeight="1" x14ac:dyDescent="0.15">
      <c r="A6" s="55"/>
      <c r="B6" s="55"/>
      <c r="C6" s="53"/>
      <c r="D6" s="64"/>
      <c r="E6" s="56"/>
      <c r="F6" s="53"/>
      <c r="G6" s="53"/>
      <c r="H6" s="53"/>
      <c r="I6" s="64"/>
      <c r="J6" s="53"/>
      <c r="K6" s="56"/>
      <c r="L6" s="56"/>
      <c r="M6" s="56"/>
      <c r="N6" s="58"/>
      <c r="O6" s="53"/>
      <c r="P6" s="62"/>
      <c r="Q6" s="63" t="s">
        <v>166</v>
      </c>
      <c r="R6" s="61"/>
      <c r="S6" s="61"/>
      <c r="T6" s="61"/>
      <c r="U6" s="54"/>
    </row>
    <row r="7" spans="1:21" ht="22.5" customHeight="1" x14ac:dyDescent="0.15">
      <c r="A7" s="55"/>
      <c r="B7" s="55"/>
      <c r="C7" s="53"/>
      <c r="D7" s="65"/>
      <c r="E7" s="56"/>
      <c r="F7" s="53"/>
      <c r="G7" s="53"/>
      <c r="I7" s="65"/>
      <c r="J7" s="53"/>
      <c r="K7" s="56"/>
      <c r="L7" s="56"/>
      <c r="M7" s="56"/>
      <c r="N7" s="67"/>
      <c r="O7" s="53"/>
      <c r="P7" s="62"/>
      <c r="Q7" s="63" t="s">
        <v>167</v>
      </c>
      <c r="R7" s="61"/>
      <c r="S7" s="61"/>
      <c r="T7" s="61"/>
      <c r="U7" s="68"/>
    </row>
    <row r="8" spans="1:21" ht="27.75" customHeight="1" thickBot="1" x14ac:dyDescent="0.3">
      <c r="A8" s="218" t="s">
        <v>168</v>
      </c>
      <c r="B8" s="219"/>
      <c r="C8" s="219"/>
      <c r="D8" s="219"/>
      <c r="E8" s="219"/>
      <c r="F8" s="219"/>
      <c r="G8" s="53"/>
      <c r="H8" s="53"/>
      <c r="I8" s="69"/>
      <c r="J8" s="53"/>
      <c r="K8" s="56"/>
      <c r="L8" s="56"/>
      <c r="M8" s="56"/>
      <c r="N8" s="67"/>
      <c r="O8" s="53"/>
      <c r="P8" s="70"/>
      <c r="Q8" s="69"/>
      <c r="R8" s="70"/>
      <c r="S8" s="70"/>
      <c r="T8" s="71"/>
      <c r="U8" s="68"/>
    </row>
    <row r="9" spans="1:21" customFormat="1" ht="42" customHeight="1" thickBot="1" x14ac:dyDescent="0.45">
      <c r="A9" s="72"/>
      <c r="B9" s="73" t="s">
        <v>169</v>
      </c>
      <c r="C9" s="74" t="s">
        <v>170</v>
      </c>
      <c r="D9" s="75" t="s">
        <v>171</v>
      </c>
      <c r="E9" s="76" t="s">
        <v>172</v>
      </c>
      <c r="F9" s="76" t="s">
        <v>173</v>
      </c>
      <c r="G9" s="74" t="s">
        <v>174</v>
      </c>
      <c r="H9" s="73" t="s">
        <v>170</v>
      </c>
      <c r="I9" s="75" t="s">
        <v>171</v>
      </c>
      <c r="J9" s="76" t="s">
        <v>175</v>
      </c>
      <c r="K9" s="76" t="s">
        <v>173</v>
      </c>
      <c r="L9" s="76" t="s">
        <v>174</v>
      </c>
      <c r="M9" s="76" t="s">
        <v>176</v>
      </c>
      <c r="N9" s="77" t="s">
        <v>177</v>
      </c>
      <c r="O9" s="78" t="s">
        <v>178</v>
      </c>
      <c r="P9" s="76" t="s">
        <v>179</v>
      </c>
      <c r="Q9" s="79" t="s">
        <v>171</v>
      </c>
      <c r="R9" s="76" t="s">
        <v>180</v>
      </c>
      <c r="S9" s="74" t="s">
        <v>181</v>
      </c>
      <c r="T9" s="77" t="s">
        <v>182</v>
      </c>
      <c r="U9" s="80"/>
    </row>
    <row r="10" spans="1:21" ht="18.75" customHeight="1" x14ac:dyDescent="0.4">
      <c r="A10" s="220" t="s">
        <v>183</v>
      </c>
      <c r="B10" s="81" t="s">
        <v>13</v>
      </c>
      <c r="C10" s="82" t="s">
        <v>184</v>
      </c>
      <c r="D10" s="83" t="s">
        <v>185</v>
      </c>
      <c r="E10" s="84">
        <v>0.5</v>
      </c>
      <c r="F10" s="85" t="s">
        <v>186</v>
      </c>
      <c r="G10" s="86"/>
      <c r="H10" s="87" t="s">
        <v>184</v>
      </c>
      <c r="I10" s="83" t="s">
        <v>185</v>
      </c>
      <c r="J10" s="85">
        <f>ROUNDUP(E10*0.75,2)</f>
        <v>0.38</v>
      </c>
      <c r="K10" s="85" t="s">
        <v>186</v>
      </c>
      <c r="L10" s="85"/>
      <c r="M10" s="85">
        <f>ROUNDUP((R5*E10)+(R6*J10)+(R7*(E10*2)),2)</f>
        <v>0</v>
      </c>
      <c r="N10" s="88">
        <f>M10</f>
        <v>0</v>
      </c>
      <c r="O10" s="81"/>
      <c r="P10" s="89" t="s">
        <v>22</v>
      </c>
      <c r="Q10" s="83"/>
      <c r="R10" s="90">
        <v>110</v>
      </c>
      <c r="S10" s="91">
        <f>ROUNDUP(R10*0.75,2)</f>
        <v>82.5</v>
      </c>
      <c r="T10" s="92">
        <f>ROUNDUP((R5*R10)+(R6*S10)+(R7*(R10*2)),2)</f>
        <v>0</v>
      </c>
    </row>
    <row r="11" spans="1:21" ht="18.75" customHeight="1" x14ac:dyDescent="0.4">
      <c r="A11" s="221"/>
      <c r="B11" s="94"/>
      <c r="C11" s="95"/>
      <c r="D11" s="96"/>
      <c r="E11" s="97"/>
      <c r="F11" s="98"/>
      <c r="G11" s="99"/>
      <c r="H11" s="100"/>
      <c r="I11" s="96"/>
      <c r="J11" s="98"/>
      <c r="K11" s="98"/>
      <c r="L11" s="98"/>
      <c r="M11" s="98"/>
      <c r="N11" s="101"/>
      <c r="O11" s="94"/>
      <c r="P11" s="102"/>
      <c r="Q11" s="96"/>
      <c r="R11" s="103"/>
      <c r="S11" s="97"/>
      <c r="T11" s="104"/>
    </row>
    <row r="12" spans="1:21" ht="18.75" customHeight="1" x14ac:dyDescent="0.4">
      <c r="A12" s="221"/>
      <c r="B12" s="105" t="s">
        <v>187</v>
      </c>
      <c r="C12" s="106" t="s">
        <v>188</v>
      </c>
      <c r="D12" s="107"/>
      <c r="E12" s="108">
        <v>30</v>
      </c>
      <c r="F12" s="109" t="s">
        <v>189</v>
      </c>
      <c r="G12" s="110" t="s">
        <v>190</v>
      </c>
      <c r="H12" s="111" t="s">
        <v>188</v>
      </c>
      <c r="I12" s="107"/>
      <c r="J12" s="109">
        <f t="shared" ref="J12:J18" si="0">ROUNDUP(E12*0.75,2)</f>
        <v>22.5</v>
      </c>
      <c r="K12" s="109" t="s">
        <v>189</v>
      </c>
      <c r="L12" s="109" t="s">
        <v>190</v>
      </c>
      <c r="M12" s="109">
        <f>ROUNDUP((R5*E12)+(R6*J12)+(R7*(E12*2)),2)</f>
        <v>0</v>
      </c>
      <c r="N12" s="112">
        <f>M12</f>
        <v>0</v>
      </c>
      <c r="O12" s="105" t="s">
        <v>191</v>
      </c>
      <c r="P12" s="113" t="s">
        <v>192</v>
      </c>
      <c r="Q12" s="107"/>
      <c r="R12" s="114">
        <v>2</v>
      </c>
      <c r="S12" s="108">
        <f>ROUNDUP(R12*0.75,2)</f>
        <v>1.5</v>
      </c>
      <c r="T12" s="115">
        <f>ROUNDUP((R5*R12)+(R6*S12)+(R7*(R12*2)),2)</f>
        <v>0</v>
      </c>
    </row>
    <row r="13" spans="1:21" ht="18.75" customHeight="1" x14ac:dyDescent="0.4">
      <c r="A13" s="221"/>
      <c r="B13" s="105" t="s">
        <v>193</v>
      </c>
      <c r="C13" s="106" t="s">
        <v>194</v>
      </c>
      <c r="D13" s="107"/>
      <c r="E13" s="108">
        <v>30</v>
      </c>
      <c r="F13" s="109" t="s">
        <v>189</v>
      </c>
      <c r="G13" s="110"/>
      <c r="H13" s="111" t="s">
        <v>194</v>
      </c>
      <c r="I13" s="107"/>
      <c r="J13" s="109">
        <f t="shared" si="0"/>
        <v>22.5</v>
      </c>
      <c r="K13" s="109" t="s">
        <v>189</v>
      </c>
      <c r="L13" s="109"/>
      <c r="M13" s="109">
        <f>ROUNDUP((R5*E13)+(R6*J13)+(R7*(E13*2)),2)</f>
        <v>0</v>
      </c>
      <c r="N13" s="112">
        <f>ROUND(M13+(M13*6/100),2)</f>
        <v>0</v>
      </c>
      <c r="O13" s="105" t="s">
        <v>195</v>
      </c>
      <c r="P13" s="113" t="s">
        <v>21</v>
      </c>
      <c r="Q13" s="107"/>
      <c r="R13" s="114">
        <v>60</v>
      </c>
      <c r="S13" s="108">
        <f>ROUNDUP(R13*0.75,2)</f>
        <v>45</v>
      </c>
      <c r="T13" s="115">
        <f>ROUNDUP((R5*R13)+(R6*S13)+(R7*(R13*2)),2)</f>
        <v>0</v>
      </c>
    </row>
    <row r="14" spans="1:21" ht="18.75" customHeight="1" x14ac:dyDescent="0.4">
      <c r="A14" s="221"/>
      <c r="B14" s="105"/>
      <c r="C14" s="106" t="s">
        <v>196</v>
      </c>
      <c r="D14" s="107"/>
      <c r="E14" s="108">
        <v>20</v>
      </c>
      <c r="F14" s="109" t="s">
        <v>189</v>
      </c>
      <c r="G14" s="110"/>
      <c r="H14" s="111" t="s">
        <v>196</v>
      </c>
      <c r="I14" s="107"/>
      <c r="J14" s="109">
        <f t="shared" si="0"/>
        <v>15</v>
      </c>
      <c r="K14" s="109" t="s">
        <v>189</v>
      </c>
      <c r="L14" s="109"/>
      <c r="M14" s="109">
        <f>ROUNDUP((R5*E14)+(R6*J14)+(R7*(E14*2)),2)</f>
        <v>0</v>
      </c>
      <c r="N14" s="112">
        <f>M14</f>
        <v>0</v>
      </c>
      <c r="O14" s="105" t="s">
        <v>197</v>
      </c>
      <c r="P14" s="113"/>
      <c r="Q14" s="107"/>
      <c r="R14" s="114"/>
      <c r="S14" s="108"/>
      <c r="T14" s="115"/>
    </row>
    <row r="15" spans="1:21" ht="18.75" customHeight="1" x14ac:dyDescent="0.4">
      <c r="A15" s="221"/>
      <c r="B15" s="105"/>
      <c r="C15" s="106" t="s">
        <v>198</v>
      </c>
      <c r="D15" s="107"/>
      <c r="E15" s="108">
        <v>10</v>
      </c>
      <c r="F15" s="109" t="s">
        <v>189</v>
      </c>
      <c r="G15" s="110" t="s">
        <v>199</v>
      </c>
      <c r="H15" s="111" t="s">
        <v>198</v>
      </c>
      <c r="I15" s="107"/>
      <c r="J15" s="109">
        <f t="shared" si="0"/>
        <v>7.5</v>
      </c>
      <c r="K15" s="109" t="s">
        <v>189</v>
      </c>
      <c r="L15" s="109" t="s">
        <v>199</v>
      </c>
      <c r="M15" s="109">
        <f>ROUNDUP((R5*E15)+(R6*J15)+(R7*(E15*2)),2)</f>
        <v>0</v>
      </c>
      <c r="N15" s="112">
        <f>M15</f>
        <v>0</v>
      </c>
      <c r="O15" s="105" t="s">
        <v>200</v>
      </c>
      <c r="P15" s="113"/>
      <c r="Q15" s="107"/>
      <c r="R15" s="114"/>
      <c r="S15" s="108"/>
      <c r="T15" s="115"/>
    </row>
    <row r="16" spans="1:21" ht="18.75" customHeight="1" x14ac:dyDescent="0.4">
      <c r="A16" s="221"/>
      <c r="B16" s="105"/>
      <c r="C16" s="106" t="s">
        <v>201</v>
      </c>
      <c r="D16" s="107"/>
      <c r="E16" s="108">
        <v>10</v>
      </c>
      <c r="F16" s="109" t="s">
        <v>189</v>
      </c>
      <c r="G16" s="110"/>
      <c r="H16" s="111" t="s">
        <v>201</v>
      </c>
      <c r="I16" s="107"/>
      <c r="J16" s="109">
        <f t="shared" si="0"/>
        <v>7.5</v>
      </c>
      <c r="K16" s="109" t="s">
        <v>189</v>
      </c>
      <c r="L16" s="109"/>
      <c r="M16" s="109">
        <f>ROUNDUP((R5*E16)+(R6*J16)+(R7*(E16*2)),2)</f>
        <v>0</v>
      </c>
      <c r="N16" s="112">
        <f>M16</f>
        <v>0</v>
      </c>
      <c r="O16" s="105" t="s">
        <v>202</v>
      </c>
      <c r="P16" s="113"/>
      <c r="Q16" s="107"/>
      <c r="R16" s="114"/>
      <c r="S16" s="108"/>
      <c r="T16" s="115"/>
    </row>
    <row r="17" spans="1:20" ht="18.75" customHeight="1" x14ac:dyDescent="0.4">
      <c r="A17" s="221"/>
      <c r="B17" s="105"/>
      <c r="C17" s="106" t="s">
        <v>203</v>
      </c>
      <c r="D17" s="107" t="s">
        <v>66</v>
      </c>
      <c r="E17" s="108">
        <v>9</v>
      </c>
      <c r="F17" s="109" t="s">
        <v>189</v>
      </c>
      <c r="G17" s="110"/>
      <c r="H17" s="111" t="s">
        <v>203</v>
      </c>
      <c r="I17" s="107" t="s">
        <v>66</v>
      </c>
      <c r="J17" s="109">
        <f t="shared" si="0"/>
        <v>6.75</v>
      </c>
      <c r="K17" s="109" t="s">
        <v>189</v>
      </c>
      <c r="L17" s="109"/>
      <c r="M17" s="109">
        <f>ROUNDUP((R5*E17)+(R6*J17)+(R7*(E17*2)),2)</f>
        <v>0</v>
      </c>
      <c r="N17" s="112">
        <f>M17</f>
        <v>0</v>
      </c>
      <c r="O17" s="105"/>
      <c r="P17" s="113"/>
      <c r="Q17" s="107"/>
      <c r="R17" s="114"/>
      <c r="S17" s="108"/>
      <c r="T17" s="115"/>
    </row>
    <row r="18" spans="1:20" ht="18.75" customHeight="1" x14ac:dyDescent="0.4">
      <c r="A18" s="221"/>
      <c r="B18" s="105"/>
      <c r="C18" s="106" t="s">
        <v>204</v>
      </c>
      <c r="D18" s="107"/>
      <c r="E18" s="108">
        <v>40</v>
      </c>
      <c r="F18" s="109" t="s">
        <v>205</v>
      </c>
      <c r="G18" s="110"/>
      <c r="H18" s="111" t="s">
        <v>204</v>
      </c>
      <c r="I18" s="107"/>
      <c r="J18" s="109">
        <f t="shared" si="0"/>
        <v>30</v>
      </c>
      <c r="K18" s="109" t="s">
        <v>205</v>
      </c>
      <c r="L18" s="109"/>
      <c r="M18" s="109">
        <f>ROUNDUP((R5*E18)+(R6*J18)+(R7*(E18*2)),2)</f>
        <v>0</v>
      </c>
      <c r="N18" s="112">
        <f>M18</f>
        <v>0</v>
      </c>
      <c r="O18" s="105"/>
      <c r="P18" s="113"/>
      <c r="Q18" s="107"/>
      <c r="R18" s="114"/>
      <c r="S18" s="108"/>
      <c r="T18" s="115"/>
    </row>
    <row r="19" spans="1:20" ht="18.75" customHeight="1" x14ac:dyDescent="0.4">
      <c r="A19" s="221"/>
      <c r="B19" s="94"/>
      <c r="C19" s="95"/>
      <c r="D19" s="96"/>
      <c r="E19" s="97"/>
      <c r="F19" s="98"/>
      <c r="G19" s="99"/>
      <c r="H19" s="100"/>
      <c r="I19" s="96"/>
      <c r="J19" s="98"/>
      <c r="K19" s="98"/>
      <c r="L19" s="98"/>
      <c r="M19" s="98"/>
      <c r="N19" s="101"/>
      <c r="O19" s="94"/>
      <c r="P19" s="102"/>
      <c r="Q19" s="96"/>
      <c r="R19" s="103"/>
      <c r="S19" s="97"/>
      <c r="T19" s="104"/>
    </row>
    <row r="20" spans="1:20" ht="18.75" customHeight="1" x14ac:dyDescent="0.4">
      <c r="A20" s="221"/>
      <c r="B20" s="105" t="s">
        <v>206</v>
      </c>
      <c r="C20" s="106" t="s">
        <v>207</v>
      </c>
      <c r="D20" s="107"/>
      <c r="E20" s="108">
        <v>30</v>
      </c>
      <c r="F20" s="109" t="s">
        <v>189</v>
      </c>
      <c r="G20" s="110" t="s">
        <v>199</v>
      </c>
      <c r="H20" s="111" t="s">
        <v>207</v>
      </c>
      <c r="I20" s="107"/>
      <c r="J20" s="109">
        <f>ROUNDUP(E20*0.75,2)</f>
        <v>22.5</v>
      </c>
      <c r="K20" s="109" t="s">
        <v>189</v>
      </c>
      <c r="L20" s="109" t="s">
        <v>199</v>
      </c>
      <c r="M20" s="109">
        <f>ROUNDUP((R5*E20)+(R6*J20)+(R7*(E20*2)),2)</f>
        <v>0</v>
      </c>
      <c r="N20" s="112">
        <f>M20</f>
        <v>0</v>
      </c>
      <c r="O20" s="105" t="s">
        <v>208</v>
      </c>
      <c r="P20" s="113" t="s">
        <v>209</v>
      </c>
      <c r="Q20" s="107"/>
      <c r="R20" s="114">
        <v>1</v>
      </c>
      <c r="S20" s="108">
        <f>ROUNDUP(R20*0.75,2)</f>
        <v>0.75</v>
      </c>
      <c r="T20" s="115">
        <f>ROUNDUP((R5*R20)+(R6*S20)+(R7*(R20*2)),2)</f>
        <v>0</v>
      </c>
    </row>
    <row r="21" spans="1:20" ht="18.75" customHeight="1" x14ac:dyDescent="0.4">
      <c r="A21" s="221"/>
      <c r="B21" s="105" t="s">
        <v>210</v>
      </c>
      <c r="C21" s="106" t="s">
        <v>211</v>
      </c>
      <c r="D21" s="107"/>
      <c r="E21" s="108">
        <v>10</v>
      </c>
      <c r="F21" s="109" t="s">
        <v>189</v>
      </c>
      <c r="G21" s="110"/>
      <c r="H21" s="111" t="s">
        <v>211</v>
      </c>
      <c r="I21" s="107"/>
      <c r="J21" s="109">
        <f>ROUNDUP(E21*0.75,2)</f>
        <v>7.5</v>
      </c>
      <c r="K21" s="109" t="s">
        <v>189</v>
      </c>
      <c r="L21" s="109"/>
      <c r="M21" s="109">
        <f>ROUNDUP((R5*E21)+(R6*J21)+(R7*(E21*2)),2)</f>
        <v>0</v>
      </c>
      <c r="N21" s="112">
        <f>M21</f>
        <v>0</v>
      </c>
      <c r="O21" s="105" t="s">
        <v>212</v>
      </c>
      <c r="P21" s="113" t="s">
        <v>213</v>
      </c>
      <c r="Q21" s="107" t="s">
        <v>40</v>
      </c>
      <c r="R21" s="114">
        <v>1</v>
      </c>
      <c r="S21" s="108">
        <f>ROUNDUP(R21*0.75,2)</f>
        <v>0.75</v>
      </c>
      <c r="T21" s="115">
        <f>ROUNDUP((R5*R21)+(R6*S21)+(R7*(R21*2)),2)</f>
        <v>0</v>
      </c>
    </row>
    <row r="22" spans="1:20" ht="18.75" customHeight="1" x14ac:dyDescent="0.4">
      <c r="A22" s="221"/>
      <c r="B22" s="105"/>
      <c r="C22" s="106"/>
      <c r="D22" s="107"/>
      <c r="E22" s="108"/>
      <c r="F22" s="109"/>
      <c r="G22" s="110"/>
      <c r="H22" s="111"/>
      <c r="I22" s="107"/>
      <c r="J22" s="109"/>
      <c r="K22" s="109"/>
      <c r="L22" s="109"/>
      <c r="M22" s="109"/>
      <c r="N22" s="112"/>
      <c r="O22" s="105" t="s">
        <v>202</v>
      </c>
      <c r="P22" s="113" t="s">
        <v>214</v>
      </c>
      <c r="Q22" s="107"/>
      <c r="R22" s="114">
        <v>2</v>
      </c>
      <c r="S22" s="108">
        <f>ROUNDUP(R22*0.75,2)</f>
        <v>1.5</v>
      </c>
      <c r="T22" s="115">
        <f>ROUNDUP((R5*R22)+(R6*S22)+(R7*(R22*2)),2)</f>
        <v>0</v>
      </c>
    </row>
    <row r="23" spans="1:20" ht="18.75" customHeight="1" x14ac:dyDescent="0.4">
      <c r="A23" s="221"/>
      <c r="B23" s="105"/>
      <c r="C23" s="106"/>
      <c r="D23" s="107"/>
      <c r="E23" s="108"/>
      <c r="F23" s="109"/>
      <c r="G23" s="110"/>
      <c r="H23" s="111"/>
      <c r="I23" s="107"/>
      <c r="J23" s="109"/>
      <c r="K23" s="109"/>
      <c r="L23" s="109"/>
      <c r="M23" s="109"/>
      <c r="N23" s="112"/>
      <c r="O23" s="105"/>
      <c r="P23" s="113" t="s">
        <v>192</v>
      </c>
      <c r="Q23" s="107"/>
      <c r="R23" s="114">
        <v>2</v>
      </c>
      <c r="S23" s="108">
        <f>ROUNDUP(R23*0.75,2)</f>
        <v>1.5</v>
      </c>
      <c r="T23" s="115">
        <f>ROUNDUP((R5*R23)+(R6*S23)+(R7*(R23*2)),2)</f>
        <v>0</v>
      </c>
    </row>
    <row r="24" spans="1:20" ht="18.75" customHeight="1" x14ac:dyDescent="0.4">
      <c r="A24" s="221"/>
      <c r="B24" s="94"/>
      <c r="C24" s="95"/>
      <c r="D24" s="96"/>
      <c r="E24" s="97"/>
      <c r="F24" s="98"/>
      <c r="G24" s="99"/>
      <c r="H24" s="100"/>
      <c r="I24" s="96"/>
      <c r="J24" s="98"/>
      <c r="K24" s="98"/>
      <c r="L24" s="98"/>
      <c r="M24" s="98"/>
      <c r="N24" s="101"/>
      <c r="O24" s="94"/>
      <c r="P24" s="102"/>
      <c r="Q24" s="96"/>
      <c r="R24" s="103"/>
      <c r="S24" s="97"/>
      <c r="T24" s="104"/>
    </row>
    <row r="25" spans="1:20" ht="18.75" customHeight="1" x14ac:dyDescent="0.4">
      <c r="A25" s="221"/>
      <c r="B25" s="105" t="s">
        <v>33</v>
      </c>
      <c r="C25" s="106" t="s">
        <v>215</v>
      </c>
      <c r="D25" s="107"/>
      <c r="E25" s="108">
        <v>30</v>
      </c>
      <c r="F25" s="109" t="s">
        <v>189</v>
      </c>
      <c r="G25" s="110"/>
      <c r="H25" s="111" t="s">
        <v>215</v>
      </c>
      <c r="I25" s="107"/>
      <c r="J25" s="109">
        <f>ROUNDUP(E25*0.75,2)</f>
        <v>22.5</v>
      </c>
      <c r="K25" s="109" t="s">
        <v>189</v>
      </c>
      <c r="L25" s="109"/>
      <c r="M25" s="109">
        <f>ROUNDUP((R5*E25)+(R6*J25)+(R7*(E25*2)),2)</f>
        <v>0</v>
      </c>
      <c r="N25" s="112"/>
      <c r="O25" s="105"/>
      <c r="P25" s="113"/>
      <c r="Q25" s="107"/>
      <c r="R25" s="114"/>
      <c r="S25" s="108"/>
      <c r="T25" s="115"/>
    </row>
    <row r="26" spans="1:20" ht="18.75" customHeight="1" thickBot="1" x14ac:dyDescent="0.45">
      <c r="A26" s="222"/>
      <c r="B26" s="116"/>
      <c r="C26" s="117"/>
      <c r="D26" s="118"/>
      <c r="E26" s="119"/>
      <c r="F26" s="120"/>
      <c r="G26" s="121"/>
      <c r="H26" s="122"/>
      <c r="I26" s="118"/>
      <c r="J26" s="120"/>
      <c r="K26" s="120"/>
      <c r="L26" s="120"/>
      <c r="M26" s="120"/>
      <c r="N26" s="123"/>
      <c r="O26" s="116"/>
      <c r="P26" s="124"/>
      <c r="Q26" s="118"/>
      <c r="R26" s="125"/>
      <c r="S26" s="119"/>
      <c r="T26" s="126"/>
    </row>
  </sheetData>
  <mergeCells count="5">
    <mergeCell ref="H1:O1"/>
    <mergeCell ref="A2:T2"/>
    <mergeCell ref="Q3:T3"/>
    <mergeCell ref="A8:F8"/>
    <mergeCell ref="A10:A26"/>
  </mergeCells>
  <phoneticPr fontId="17"/>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9903D-F533-467C-923D-60B1159C8A05}">
  <sheetPr>
    <pageSetUpPr fitToPage="1"/>
  </sheetPr>
  <dimension ref="A1:AB28"/>
  <sheetViews>
    <sheetView showZeros="0" zoomScale="60" zoomScaleNormal="60" zoomScaleSheetLayoutView="80" workbookViewId="0"/>
  </sheetViews>
  <sheetFormatPr defaultRowHeight="18.75" customHeight="1" x14ac:dyDescent="0.4"/>
  <cols>
    <col min="1" max="1" width="4.125" style="127" customWidth="1"/>
    <col min="2" max="2" width="22.5" style="128" customWidth="1"/>
    <col min="3" max="3" width="26.625" style="128" customWidth="1"/>
    <col min="4" max="4" width="17.125" style="93" customWidth="1"/>
    <col min="5" max="5" width="8.125" style="129" customWidth="1"/>
    <col min="6" max="6" width="4" style="130" customWidth="1"/>
    <col min="7" max="7" width="10.25" style="130" hidden="1" customWidth="1"/>
    <col min="8" max="8" width="23.25" style="66" customWidth="1"/>
    <col min="9" max="9" width="17.125" style="93" customWidth="1"/>
    <col min="10" max="10" width="8.125" style="130" customWidth="1"/>
    <col min="11" max="11" width="4" style="130" customWidth="1"/>
    <col min="12" max="12" width="10.25" style="130" hidden="1" customWidth="1"/>
    <col min="13" max="13" width="8.25" style="130" customWidth="1"/>
    <col min="14" max="14" width="8.625" style="131" hidden="1" customWidth="1"/>
    <col min="15" max="15" width="97.75" style="128" customWidth="1"/>
    <col min="16" max="16" width="14.125" style="66" customWidth="1"/>
    <col min="17" max="17" width="16" style="93" customWidth="1"/>
    <col min="18" max="18" width="10.125" style="131" customWidth="1"/>
    <col min="19" max="19" width="10.125" style="129" customWidth="1"/>
    <col min="20" max="20" width="10.125" style="93" customWidth="1"/>
    <col min="21" max="21" width="5.125" style="93" customWidth="1"/>
    <col min="29" max="256" width="9" style="54"/>
    <col min="257" max="257" width="4.125" style="54" customWidth="1"/>
    <col min="258" max="258" width="22.5" style="54" customWidth="1"/>
    <col min="259" max="259" width="26.625" style="54" customWidth="1"/>
    <col min="260" max="260" width="17.125" style="54" customWidth="1"/>
    <col min="261" max="261" width="8.125" style="54" customWidth="1"/>
    <col min="262" max="262" width="4" style="54" customWidth="1"/>
    <col min="263" max="263" width="0" style="54" hidden="1" customWidth="1"/>
    <col min="264" max="264" width="23.25" style="54" customWidth="1"/>
    <col min="265" max="265" width="17.125" style="54" customWidth="1"/>
    <col min="266" max="266" width="8.125" style="54" customWidth="1"/>
    <col min="267" max="267" width="4" style="54" customWidth="1"/>
    <col min="268" max="268" width="0" style="54" hidden="1" customWidth="1"/>
    <col min="269" max="269" width="8.25" style="54" customWidth="1"/>
    <col min="270" max="270" width="0" style="54" hidden="1" customWidth="1"/>
    <col min="271" max="271" width="97.75" style="54" customWidth="1"/>
    <col min="272" max="272" width="14.125" style="54" customWidth="1"/>
    <col min="273" max="273" width="16" style="54" customWidth="1"/>
    <col min="274" max="276" width="10.125" style="54" customWidth="1"/>
    <col min="277" max="277" width="5.125" style="54" customWidth="1"/>
    <col min="278" max="512" width="9" style="54"/>
    <col min="513" max="513" width="4.125" style="54" customWidth="1"/>
    <col min="514" max="514" width="22.5" style="54" customWidth="1"/>
    <col min="515" max="515" width="26.625" style="54" customWidth="1"/>
    <col min="516" max="516" width="17.125" style="54" customWidth="1"/>
    <col min="517" max="517" width="8.125" style="54" customWidth="1"/>
    <col min="518" max="518" width="4" style="54" customWidth="1"/>
    <col min="519" max="519" width="0" style="54" hidden="1" customWidth="1"/>
    <col min="520" max="520" width="23.25" style="54" customWidth="1"/>
    <col min="521" max="521" width="17.125" style="54" customWidth="1"/>
    <col min="522" max="522" width="8.125" style="54" customWidth="1"/>
    <col min="523" max="523" width="4" style="54" customWidth="1"/>
    <col min="524" max="524" width="0" style="54" hidden="1" customWidth="1"/>
    <col min="525" max="525" width="8.25" style="54" customWidth="1"/>
    <col min="526" max="526" width="0" style="54" hidden="1" customWidth="1"/>
    <col min="527" max="527" width="97.75" style="54" customWidth="1"/>
    <col min="528" max="528" width="14.125" style="54" customWidth="1"/>
    <col min="529" max="529" width="16" style="54" customWidth="1"/>
    <col min="530" max="532" width="10.125" style="54" customWidth="1"/>
    <col min="533" max="533" width="5.125" style="54" customWidth="1"/>
    <col min="534" max="768" width="9" style="54"/>
    <col min="769" max="769" width="4.125" style="54" customWidth="1"/>
    <col min="770" max="770" width="22.5" style="54" customWidth="1"/>
    <col min="771" max="771" width="26.625" style="54" customWidth="1"/>
    <col min="772" max="772" width="17.125" style="54" customWidth="1"/>
    <col min="773" max="773" width="8.125" style="54" customWidth="1"/>
    <col min="774" max="774" width="4" style="54" customWidth="1"/>
    <col min="775" max="775" width="0" style="54" hidden="1" customWidth="1"/>
    <col min="776" max="776" width="23.25" style="54" customWidth="1"/>
    <col min="777" max="777" width="17.125" style="54" customWidth="1"/>
    <col min="778" max="778" width="8.125" style="54" customWidth="1"/>
    <col min="779" max="779" width="4" style="54" customWidth="1"/>
    <col min="780" max="780" width="0" style="54" hidden="1" customWidth="1"/>
    <col min="781" max="781" width="8.25" style="54" customWidth="1"/>
    <col min="782" max="782" width="0" style="54" hidden="1" customWidth="1"/>
    <col min="783" max="783" width="97.75" style="54" customWidth="1"/>
    <col min="784" max="784" width="14.125" style="54" customWidth="1"/>
    <col min="785" max="785" width="16" style="54" customWidth="1"/>
    <col min="786" max="788" width="10.125" style="54" customWidth="1"/>
    <col min="789" max="789" width="5.125" style="54" customWidth="1"/>
    <col min="790" max="1024" width="9" style="54"/>
    <col min="1025" max="1025" width="4.125" style="54" customWidth="1"/>
    <col min="1026" max="1026" width="22.5" style="54" customWidth="1"/>
    <col min="1027" max="1027" width="26.625" style="54" customWidth="1"/>
    <col min="1028" max="1028" width="17.125" style="54" customWidth="1"/>
    <col min="1029" max="1029" width="8.125" style="54" customWidth="1"/>
    <col min="1030" max="1030" width="4" style="54" customWidth="1"/>
    <col min="1031" max="1031" width="0" style="54" hidden="1" customWidth="1"/>
    <col min="1032" max="1032" width="23.25" style="54" customWidth="1"/>
    <col min="1033" max="1033" width="17.125" style="54" customWidth="1"/>
    <col min="1034" max="1034" width="8.125" style="54" customWidth="1"/>
    <col min="1035" max="1035" width="4" style="54" customWidth="1"/>
    <col min="1036" max="1036" width="0" style="54" hidden="1" customWidth="1"/>
    <col min="1037" max="1037" width="8.25" style="54" customWidth="1"/>
    <col min="1038" max="1038" width="0" style="54" hidden="1" customWidth="1"/>
    <col min="1039" max="1039" width="97.75" style="54" customWidth="1"/>
    <col min="1040" max="1040" width="14.125" style="54" customWidth="1"/>
    <col min="1041" max="1041" width="16" style="54" customWidth="1"/>
    <col min="1042" max="1044" width="10.125" style="54" customWidth="1"/>
    <col min="1045" max="1045" width="5.125" style="54" customWidth="1"/>
    <col min="1046" max="1280" width="9" style="54"/>
    <col min="1281" max="1281" width="4.125" style="54" customWidth="1"/>
    <col min="1282" max="1282" width="22.5" style="54" customWidth="1"/>
    <col min="1283" max="1283" width="26.625" style="54" customWidth="1"/>
    <col min="1284" max="1284" width="17.125" style="54" customWidth="1"/>
    <col min="1285" max="1285" width="8.125" style="54" customWidth="1"/>
    <col min="1286" max="1286" width="4" style="54" customWidth="1"/>
    <col min="1287" max="1287" width="0" style="54" hidden="1" customWidth="1"/>
    <col min="1288" max="1288" width="23.25" style="54" customWidth="1"/>
    <col min="1289" max="1289" width="17.125" style="54" customWidth="1"/>
    <col min="1290" max="1290" width="8.125" style="54" customWidth="1"/>
    <col min="1291" max="1291" width="4" style="54" customWidth="1"/>
    <col min="1292" max="1292" width="0" style="54" hidden="1" customWidth="1"/>
    <col min="1293" max="1293" width="8.25" style="54" customWidth="1"/>
    <col min="1294" max="1294" width="0" style="54" hidden="1" customWidth="1"/>
    <col min="1295" max="1295" width="97.75" style="54" customWidth="1"/>
    <col min="1296" max="1296" width="14.125" style="54" customWidth="1"/>
    <col min="1297" max="1297" width="16" style="54" customWidth="1"/>
    <col min="1298" max="1300" width="10.125" style="54" customWidth="1"/>
    <col min="1301" max="1301" width="5.125" style="54" customWidth="1"/>
    <col min="1302" max="1536" width="9" style="54"/>
    <col min="1537" max="1537" width="4.125" style="54" customWidth="1"/>
    <col min="1538" max="1538" width="22.5" style="54" customWidth="1"/>
    <col min="1539" max="1539" width="26.625" style="54" customWidth="1"/>
    <col min="1540" max="1540" width="17.125" style="54" customWidth="1"/>
    <col min="1541" max="1541" width="8.125" style="54" customWidth="1"/>
    <col min="1542" max="1542" width="4" style="54" customWidth="1"/>
    <col min="1543" max="1543" width="0" style="54" hidden="1" customWidth="1"/>
    <col min="1544" max="1544" width="23.25" style="54" customWidth="1"/>
    <col min="1545" max="1545" width="17.125" style="54" customWidth="1"/>
    <col min="1546" max="1546" width="8.125" style="54" customWidth="1"/>
    <col min="1547" max="1547" width="4" style="54" customWidth="1"/>
    <col min="1548" max="1548" width="0" style="54" hidden="1" customWidth="1"/>
    <col min="1549" max="1549" width="8.25" style="54" customWidth="1"/>
    <col min="1550" max="1550" width="0" style="54" hidden="1" customWidth="1"/>
    <col min="1551" max="1551" width="97.75" style="54" customWidth="1"/>
    <col min="1552" max="1552" width="14.125" style="54" customWidth="1"/>
    <col min="1553" max="1553" width="16" style="54" customWidth="1"/>
    <col min="1554" max="1556" width="10.125" style="54" customWidth="1"/>
    <col min="1557" max="1557" width="5.125" style="54" customWidth="1"/>
    <col min="1558" max="1792" width="9" style="54"/>
    <col min="1793" max="1793" width="4.125" style="54" customWidth="1"/>
    <col min="1794" max="1794" width="22.5" style="54" customWidth="1"/>
    <col min="1795" max="1795" width="26.625" style="54" customWidth="1"/>
    <col min="1796" max="1796" width="17.125" style="54" customWidth="1"/>
    <col min="1797" max="1797" width="8.125" style="54" customWidth="1"/>
    <col min="1798" max="1798" width="4" style="54" customWidth="1"/>
    <col min="1799" max="1799" width="0" style="54" hidden="1" customWidth="1"/>
    <col min="1800" max="1800" width="23.25" style="54" customWidth="1"/>
    <col min="1801" max="1801" width="17.125" style="54" customWidth="1"/>
    <col min="1802" max="1802" width="8.125" style="54" customWidth="1"/>
    <col min="1803" max="1803" width="4" style="54" customWidth="1"/>
    <col min="1804" max="1804" width="0" style="54" hidden="1" customWidth="1"/>
    <col min="1805" max="1805" width="8.25" style="54" customWidth="1"/>
    <col min="1806" max="1806" width="0" style="54" hidden="1" customWidth="1"/>
    <col min="1807" max="1807" width="97.75" style="54" customWidth="1"/>
    <col min="1808" max="1808" width="14.125" style="54" customWidth="1"/>
    <col min="1809" max="1809" width="16" style="54" customWidth="1"/>
    <col min="1810" max="1812" width="10.125" style="54" customWidth="1"/>
    <col min="1813" max="1813" width="5.125" style="54" customWidth="1"/>
    <col min="1814" max="2048" width="9" style="54"/>
    <col min="2049" max="2049" width="4.125" style="54" customWidth="1"/>
    <col min="2050" max="2050" width="22.5" style="54" customWidth="1"/>
    <col min="2051" max="2051" width="26.625" style="54" customWidth="1"/>
    <col min="2052" max="2052" width="17.125" style="54" customWidth="1"/>
    <col min="2053" max="2053" width="8.125" style="54" customWidth="1"/>
    <col min="2054" max="2054" width="4" style="54" customWidth="1"/>
    <col min="2055" max="2055" width="0" style="54" hidden="1" customWidth="1"/>
    <col min="2056" max="2056" width="23.25" style="54" customWidth="1"/>
    <col min="2057" max="2057" width="17.125" style="54" customWidth="1"/>
    <col min="2058" max="2058" width="8.125" style="54" customWidth="1"/>
    <col min="2059" max="2059" width="4" style="54" customWidth="1"/>
    <col min="2060" max="2060" width="0" style="54" hidden="1" customWidth="1"/>
    <col min="2061" max="2061" width="8.25" style="54" customWidth="1"/>
    <col min="2062" max="2062" width="0" style="54" hidden="1" customWidth="1"/>
    <col min="2063" max="2063" width="97.75" style="54" customWidth="1"/>
    <col min="2064" max="2064" width="14.125" style="54" customWidth="1"/>
    <col min="2065" max="2065" width="16" style="54" customWidth="1"/>
    <col min="2066" max="2068" width="10.125" style="54" customWidth="1"/>
    <col min="2069" max="2069" width="5.125" style="54" customWidth="1"/>
    <col min="2070" max="2304" width="9" style="54"/>
    <col min="2305" max="2305" width="4.125" style="54" customWidth="1"/>
    <col min="2306" max="2306" width="22.5" style="54" customWidth="1"/>
    <col min="2307" max="2307" width="26.625" style="54" customWidth="1"/>
    <col min="2308" max="2308" width="17.125" style="54" customWidth="1"/>
    <col min="2309" max="2309" width="8.125" style="54" customWidth="1"/>
    <col min="2310" max="2310" width="4" style="54" customWidth="1"/>
    <col min="2311" max="2311" width="0" style="54" hidden="1" customWidth="1"/>
    <col min="2312" max="2312" width="23.25" style="54" customWidth="1"/>
    <col min="2313" max="2313" width="17.125" style="54" customWidth="1"/>
    <col min="2314" max="2314" width="8.125" style="54" customWidth="1"/>
    <col min="2315" max="2315" width="4" style="54" customWidth="1"/>
    <col min="2316" max="2316" width="0" style="54" hidden="1" customWidth="1"/>
    <col min="2317" max="2317" width="8.25" style="54" customWidth="1"/>
    <col min="2318" max="2318" width="0" style="54" hidden="1" customWidth="1"/>
    <col min="2319" max="2319" width="97.75" style="54" customWidth="1"/>
    <col min="2320" max="2320" width="14.125" style="54" customWidth="1"/>
    <col min="2321" max="2321" width="16" style="54" customWidth="1"/>
    <col min="2322" max="2324" width="10.125" style="54" customWidth="1"/>
    <col min="2325" max="2325" width="5.125" style="54" customWidth="1"/>
    <col min="2326" max="2560" width="9" style="54"/>
    <col min="2561" max="2561" width="4.125" style="54" customWidth="1"/>
    <col min="2562" max="2562" width="22.5" style="54" customWidth="1"/>
    <col min="2563" max="2563" width="26.625" style="54" customWidth="1"/>
    <col min="2564" max="2564" width="17.125" style="54" customWidth="1"/>
    <col min="2565" max="2565" width="8.125" style="54" customWidth="1"/>
    <col min="2566" max="2566" width="4" style="54" customWidth="1"/>
    <col min="2567" max="2567" width="0" style="54" hidden="1" customWidth="1"/>
    <col min="2568" max="2568" width="23.25" style="54" customWidth="1"/>
    <col min="2569" max="2569" width="17.125" style="54" customWidth="1"/>
    <col min="2570" max="2570" width="8.125" style="54" customWidth="1"/>
    <col min="2571" max="2571" width="4" style="54" customWidth="1"/>
    <col min="2572" max="2572" width="0" style="54" hidden="1" customWidth="1"/>
    <col min="2573" max="2573" width="8.25" style="54" customWidth="1"/>
    <col min="2574" max="2574" width="0" style="54" hidden="1" customWidth="1"/>
    <col min="2575" max="2575" width="97.75" style="54" customWidth="1"/>
    <col min="2576" max="2576" width="14.125" style="54" customWidth="1"/>
    <col min="2577" max="2577" width="16" style="54" customWidth="1"/>
    <col min="2578" max="2580" width="10.125" style="54" customWidth="1"/>
    <col min="2581" max="2581" width="5.125" style="54" customWidth="1"/>
    <col min="2582" max="2816" width="9" style="54"/>
    <col min="2817" max="2817" width="4.125" style="54" customWidth="1"/>
    <col min="2818" max="2818" width="22.5" style="54" customWidth="1"/>
    <col min="2819" max="2819" width="26.625" style="54" customWidth="1"/>
    <col min="2820" max="2820" width="17.125" style="54" customWidth="1"/>
    <col min="2821" max="2821" width="8.125" style="54" customWidth="1"/>
    <col min="2822" max="2822" width="4" style="54" customWidth="1"/>
    <col min="2823" max="2823" width="0" style="54" hidden="1" customWidth="1"/>
    <col min="2824" max="2824" width="23.25" style="54" customWidth="1"/>
    <col min="2825" max="2825" width="17.125" style="54" customWidth="1"/>
    <col min="2826" max="2826" width="8.125" style="54" customWidth="1"/>
    <col min="2827" max="2827" width="4" style="54" customWidth="1"/>
    <col min="2828" max="2828" width="0" style="54" hidden="1" customWidth="1"/>
    <col min="2829" max="2829" width="8.25" style="54" customWidth="1"/>
    <col min="2830" max="2830" width="0" style="54" hidden="1" customWidth="1"/>
    <col min="2831" max="2831" width="97.75" style="54" customWidth="1"/>
    <col min="2832" max="2832" width="14.125" style="54" customWidth="1"/>
    <col min="2833" max="2833" width="16" style="54" customWidth="1"/>
    <col min="2834" max="2836" width="10.125" style="54" customWidth="1"/>
    <col min="2837" max="2837" width="5.125" style="54" customWidth="1"/>
    <col min="2838" max="3072" width="9" style="54"/>
    <col min="3073" max="3073" width="4.125" style="54" customWidth="1"/>
    <col min="3074" max="3074" width="22.5" style="54" customWidth="1"/>
    <col min="3075" max="3075" width="26.625" style="54" customWidth="1"/>
    <col min="3076" max="3076" width="17.125" style="54" customWidth="1"/>
    <col min="3077" max="3077" width="8.125" style="54" customWidth="1"/>
    <col min="3078" max="3078" width="4" style="54" customWidth="1"/>
    <col min="3079" max="3079" width="0" style="54" hidden="1" customWidth="1"/>
    <col min="3080" max="3080" width="23.25" style="54" customWidth="1"/>
    <col min="3081" max="3081" width="17.125" style="54" customWidth="1"/>
    <col min="3082" max="3082" width="8.125" style="54" customWidth="1"/>
    <col min="3083" max="3083" width="4" style="54" customWidth="1"/>
    <col min="3084" max="3084" width="0" style="54" hidden="1" customWidth="1"/>
    <col min="3085" max="3085" width="8.25" style="54" customWidth="1"/>
    <col min="3086" max="3086" width="0" style="54" hidden="1" customWidth="1"/>
    <col min="3087" max="3087" width="97.75" style="54" customWidth="1"/>
    <col min="3088" max="3088" width="14.125" style="54" customWidth="1"/>
    <col min="3089" max="3089" width="16" style="54" customWidth="1"/>
    <col min="3090" max="3092" width="10.125" style="54" customWidth="1"/>
    <col min="3093" max="3093" width="5.125" style="54" customWidth="1"/>
    <col min="3094" max="3328" width="9" style="54"/>
    <col min="3329" max="3329" width="4.125" style="54" customWidth="1"/>
    <col min="3330" max="3330" width="22.5" style="54" customWidth="1"/>
    <col min="3331" max="3331" width="26.625" style="54" customWidth="1"/>
    <col min="3332" max="3332" width="17.125" style="54" customWidth="1"/>
    <col min="3333" max="3333" width="8.125" style="54" customWidth="1"/>
    <col min="3334" max="3334" width="4" style="54" customWidth="1"/>
    <col min="3335" max="3335" width="0" style="54" hidden="1" customWidth="1"/>
    <col min="3336" max="3336" width="23.25" style="54" customWidth="1"/>
    <col min="3337" max="3337" width="17.125" style="54" customWidth="1"/>
    <col min="3338" max="3338" width="8.125" style="54" customWidth="1"/>
    <col min="3339" max="3339" width="4" style="54" customWidth="1"/>
    <col min="3340" max="3340" width="0" style="54" hidden="1" customWidth="1"/>
    <col min="3341" max="3341" width="8.25" style="54" customWidth="1"/>
    <col min="3342" max="3342" width="0" style="54" hidden="1" customWidth="1"/>
    <col min="3343" max="3343" width="97.75" style="54" customWidth="1"/>
    <col min="3344" max="3344" width="14.125" style="54" customWidth="1"/>
    <col min="3345" max="3345" width="16" style="54" customWidth="1"/>
    <col min="3346" max="3348" width="10.125" style="54" customWidth="1"/>
    <col min="3349" max="3349" width="5.125" style="54" customWidth="1"/>
    <col min="3350" max="3584" width="9" style="54"/>
    <col min="3585" max="3585" width="4.125" style="54" customWidth="1"/>
    <col min="3586" max="3586" width="22.5" style="54" customWidth="1"/>
    <col min="3587" max="3587" width="26.625" style="54" customWidth="1"/>
    <col min="3588" max="3588" width="17.125" style="54" customWidth="1"/>
    <col min="3589" max="3589" width="8.125" style="54" customWidth="1"/>
    <col min="3590" max="3590" width="4" style="54" customWidth="1"/>
    <col min="3591" max="3591" width="0" style="54" hidden="1" customWidth="1"/>
    <col min="3592" max="3592" width="23.25" style="54" customWidth="1"/>
    <col min="3593" max="3593" width="17.125" style="54" customWidth="1"/>
    <col min="3594" max="3594" width="8.125" style="54" customWidth="1"/>
    <col min="3595" max="3595" width="4" style="54" customWidth="1"/>
    <col min="3596" max="3596" width="0" style="54" hidden="1" customWidth="1"/>
    <col min="3597" max="3597" width="8.25" style="54" customWidth="1"/>
    <col min="3598" max="3598" width="0" style="54" hidden="1" customWidth="1"/>
    <col min="3599" max="3599" width="97.75" style="54" customWidth="1"/>
    <col min="3600" max="3600" width="14.125" style="54" customWidth="1"/>
    <col min="3601" max="3601" width="16" style="54" customWidth="1"/>
    <col min="3602" max="3604" width="10.125" style="54" customWidth="1"/>
    <col min="3605" max="3605" width="5.125" style="54" customWidth="1"/>
    <col min="3606" max="3840" width="9" style="54"/>
    <col min="3841" max="3841" width="4.125" style="54" customWidth="1"/>
    <col min="3842" max="3842" width="22.5" style="54" customWidth="1"/>
    <col min="3843" max="3843" width="26.625" style="54" customWidth="1"/>
    <col min="3844" max="3844" width="17.125" style="54" customWidth="1"/>
    <col min="3845" max="3845" width="8.125" style="54" customWidth="1"/>
    <col min="3846" max="3846" width="4" style="54" customWidth="1"/>
    <col min="3847" max="3847" width="0" style="54" hidden="1" customWidth="1"/>
    <col min="3848" max="3848" width="23.25" style="54" customWidth="1"/>
    <col min="3849" max="3849" width="17.125" style="54" customWidth="1"/>
    <col min="3850" max="3850" width="8.125" style="54" customWidth="1"/>
    <col min="3851" max="3851" width="4" style="54" customWidth="1"/>
    <col min="3852" max="3852" width="0" style="54" hidden="1" customWidth="1"/>
    <col min="3853" max="3853" width="8.25" style="54" customWidth="1"/>
    <col min="3854" max="3854" width="0" style="54" hidden="1" customWidth="1"/>
    <col min="3855" max="3855" width="97.75" style="54" customWidth="1"/>
    <col min="3856" max="3856" width="14.125" style="54" customWidth="1"/>
    <col min="3857" max="3857" width="16" style="54" customWidth="1"/>
    <col min="3858" max="3860" width="10.125" style="54" customWidth="1"/>
    <col min="3861" max="3861" width="5.125" style="54" customWidth="1"/>
    <col min="3862" max="4096" width="9" style="54"/>
    <col min="4097" max="4097" width="4.125" style="54" customWidth="1"/>
    <col min="4098" max="4098" width="22.5" style="54" customWidth="1"/>
    <col min="4099" max="4099" width="26.625" style="54" customWidth="1"/>
    <col min="4100" max="4100" width="17.125" style="54" customWidth="1"/>
    <col min="4101" max="4101" width="8.125" style="54" customWidth="1"/>
    <col min="4102" max="4102" width="4" style="54" customWidth="1"/>
    <col min="4103" max="4103" width="0" style="54" hidden="1" customWidth="1"/>
    <col min="4104" max="4104" width="23.25" style="54" customWidth="1"/>
    <col min="4105" max="4105" width="17.125" style="54" customWidth="1"/>
    <col min="4106" max="4106" width="8.125" style="54" customWidth="1"/>
    <col min="4107" max="4107" width="4" style="54" customWidth="1"/>
    <col min="4108" max="4108" width="0" style="54" hidden="1" customWidth="1"/>
    <col min="4109" max="4109" width="8.25" style="54" customWidth="1"/>
    <col min="4110" max="4110" width="0" style="54" hidden="1" customWidth="1"/>
    <col min="4111" max="4111" width="97.75" style="54" customWidth="1"/>
    <col min="4112" max="4112" width="14.125" style="54" customWidth="1"/>
    <col min="4113" max="4113" width="16" style="54" customWidth="1"/>
    <col min="4114" max="4116" width="10.125" style="54" customWidth="1"/>
    <col min="4117" max="4117" width="5.125" style="54" customWidth="1"/>
    <col min="4118" max="4352" width="9" style="54"/>
    <col min="4353" max="4353" width="4.125" style="54" customWidth="1"/>
    <col min="4354" max="4354" width="22.5" style="54" customWidth="1"/>
    <col min="4355" max="4355" width="26.625" style="54" customWidth="1"/>
    <col min="4356" max="4356" width="17.125" style="54" customWidth="1"/>
    <col min="4357" max="4357" width="8.125" style="54" customWidth="1"/>
    <col min="4358" max="4358" width="4" style="54" customWidth="1"/>
    <col min="4359" max="4359" width="0" style="54" hidden="1" customWidth="1"/>
    <col min="4360" max="4360" width="23.25" style="54" customWidth="1"/>
    <col min="4361" max="4361" width="17.125" style="54" customWidth="1"/>
    <col min="4362" max="4362" width="8.125" style="54" customWidth="1"/>
    <col min="4363" max="4363" width="4" style="54" customWidth="1"/>
    <col min="4364" max="4364" width="0" style="54" hidden="1" customWidth="1"/>
    <col min="4365" max="4365" width="8.25" style="54" customWidth="1"/>
    <col min="4366" max="4366" width="0" style="54" hidden="1" customWidth="1"/>
    <col min="4367" max="4367" width="97.75" style="54" customWidth="1"/>
    <col min="4368" max="4368" width="14.125" style="54" customWidth="1"/>
    <col min="4369" max="4369" width="16" style="54" customWidth="1"/>
    <col min="4370" max="4372" width="10.125" style="54" customWidth="1"/>
    <col min="4373" max="4373" width="5.125" style="54" customWidth="1"/>
    <col min="4374" max="4608" width="9" style="54"/>
    <col min="4609" max="4609" width="4.125" style="54" customWidth="1"/>
    <col min="4610" max="4610" width="22.5" style="54" customWidth="1"/>
    <col min="4611" max="4611" width="26.625" style="54" customWidth="1"/>
    <col min="4612" max="4612" width="17.125" style="54" customWidth="1"/>
    <col min="4613" max="4613" width="8.125" style="54" customWidth="1"/>
    <col min="4614" max="4614" width="4" style="54" customWidth="1"/>
    <col min="4615" max="4615" width="0" style="54" hidden="1" customWidth="1"/>
    <col min="4616" max="4616" width="23.25" style="54" customWidth="1"/>
    <col min="4617" max="4617" width="17.125" style="54" customWidth="1"/>
    <col min="4618" max="4618" width="8.125" style="54" customWidth="1"/>
    <col min="4619" max="4619" width="4" style="54" customWidth="1"/>
    <col min="4620" max="4620" width="0" style="54" hidden="1" customWidth="1"/>
    <col min="4621" max="4621" width="8.25" style="54" customWidth="1"/>
    <col min="4622" max="4622" width="0" style="54" hidden="1" customWidth="1"/>
    <col min="4623" max="4623" width="97.75" style="54" customWidth="1"/>
    <col min="4624" max="4624" width="14.125" style="54" customWidth="1"/>
    <col min="4625" max="4625" width="16" style="54" customWidth="1"/>
    <col min="4626" max="4628" width="10.125" style="54" customWidth="1"/>
    <col min="4629" max="4629" width="5.125" style="54" customWidth="1"/>
    <col min="4630" max="4864" width="9" style="54"/>
    <col min="4865" max="4865" width="4.125" style="54" customWidth="1"/>
    <col min="4866" max="4866" width="22.5" style="54" customWidth="1"/>
    <col min="4867" max="4867" width="26.625" style="54" customWidth="1"/>
    <col min="4868" max="4868" width="17.125" style="54" customWidth="1"/>
    <col min="4869" max="4869" width="8.125" style="54" customWidth="1"/>
    <col min="4870" max="4870" width="4" style="54" customWidth="1"/>
    <col min="4871" max="4871" width="0" style="54" hidden="1" customWidth="1"/>
    <col min="4872" max="4872" width="23.25" style="54" customWidth="1"/>
    <col min="4873" max="4873" width="17.125" style="54" customWidth="1"/>
    <col min="4874" max="4874" width="8.125" style="54" customWidth="1"/>
    <col min="4875" max="4875" width="4" style="54" customWidth="1"/>
    <col min="4876" max="4876" width="0" style="54" hidden="1" customWidth="1"/>
    <col min="4877" max="4877" width="8.25" style="54" customWidth="1"/>
    <col min="4878" max="4878" width="0" style="54" hidden="1" customWidth="1"/>
    <col min="4879" max="4879" width="97.75" style="54" customWidth="1"/>
    <col min="4880" max="4880" width="14.125" style="54" customWidth="1"/>
    <col min="4881" max="4881" width="16" style="54" customWidth="1"/>
    <col min="4882" max="4884" width="10.125" style="54" customWidth="1"/>
    <col min="4885" max="4885" width="5.125" style="54" customWidth="1"/>
    <col min="4886" max="5120" width="9" style="54"/>
    <col min="5121" max="5121" width="4.125" style="54" customWidth="1"/>
    <col min="5122" max="5122" width="22.5" style="54" customWidth="1"/>
    <col min="5123" max="5123" width="26.625" style="54" customWidth="1"/>
    <col min="5124" max="5124" width="17.125" style="54" customWidth="1"/>
    <col min="5125" max="5125" width="8.125" style="54" customWidth="1"/>
    <col min="5126" max="5126" width="4" style="54" customWidth="1"/>
    <col min="5127" max="5127" width="0" style="54" hidden="1" customWidth="1"/>
    <col min="5128" max="5128" width="23.25" style="54" customWidth="1"/>
    <col min="5129" max="5129" width="17.125" style="54" customWidth="1"/>
    <col min="5130" max="5130" width="8.125" style="54" customWidth="1"/>
    <col min="5131" max="5131" width="4" style="54" customWidth="1"/>
    <col min="5132" max="5132" width="0" style="54" hidden="1" customWidth="1"/>
    <col min="5133" max="5133" width="8.25" style="54" customWidth="1"/>
    <col min="5134" max="5134" width="0" style="54" hidden="1" customWidth="1"/>
    <col min="5135" max="5135" width="97.75" style="54" customWidth="1"/>
    <col min="5136" max="5136" width="14.125" style="54" customWidth="1"/>
    <col min="5137" max="5137" width="16" style="54" customWidth="1"/>
    <col min="5138" max="5140" width="10.125" style="54" customWidth="1"/>
    <col min="5141" max="5141" width="5.125" style="54" customWidth="1"/>
    <col min="5142" max="5376" width="9" style="54"/>
    <col min="5377" max="5377" width="4.125" style="54" customWidth="1"/>
    <col min="5378" max="5378" width="22.5" style="54" customWidth="1"/>
    <col min="5379" max="5379" width="26.625" style="54" customWidth="1"/>
    <col min="5380" max="5380" width="17.125" style="54" customWidth="1"/>
    <col min="5381" max="5381" width="8.125" style="54" customWidth="1"/>
    <col min="5382" max="5382" width="4" style="54" customWidth="1"/>
    <col min="5383" max="5383" width="0" style="54" hidden="1" customWidth="1"/>
    <col min="5384" max="5384" width="23.25" style="54" customWidth="1"/>
    <col min="5385" max="5385" width="17.125" style="54" customWidth="1"/>
    <col min="5386" max="5386" width="8.125" style="54" customWidth="1"/>
    <col min="5387" max="5387" width="4" style="54" customWidth="1"/>
    <col min="5388" max="5388" width="0" style="54" hidden="1" customWidth="1"/>
    <col min="5389" max="5389" width="8.25" style="54" customWidth="1"/>
    <col min="5390" max="5390" width="0" style="54" hidden="1" customWidth="1"/>
    <col min="5391" max="5391" width="97.75" style="54" customWidth="1"/>
    <col min="5392" max="5392" width="14.125" style="54" customWidth="1"/>
    <col min="5393" max="5393" width="16" style="54" customWidth="1"/>
    <col min="5394" max="5396" width="10.125" style="54" customWidth="1"/>
    <col min="5397" max="5397" width="5.125" style="54" customWidth="1"/>
    <col min="5398" max="5632" width="9" style="54"/>
    <col min="5633" max="5633" width="4.125" style="54" customWidth="1"/>
    <col min="5634" max="5634" width="22.5" style="54" customWidth="1"/>
    <col min="5635" max="5635" width="26.625" style="54" customWidth="1"/>
    <col min="5636" max="5636" width="17.125" style="54" customWidth="1"/>
    <col min="5637" max="5637" width="8.125" style="54" customWidth="1"/>
    <col min="5638" max="5638" width="4" style="54" customWidth="1"/>
    <col min="5639" max="5639" width="0" style="54" hidden="1" customWidth="1"/>
    <col min="5640" max="5640" width="23.25" style="54" customWidth="1"/>
    <col min="5641" max="5641" width="17.125" style="54" customWidth="1"/>
    <col min="5642" max="5642" width="8.125" style="54" customWidth="1"/>
    <col min="5643" max="5643" width="4" style="54" customWidth="1"/>
    <col min="5644" max="5644" width="0" style="54" hidden="1" customWidth="1"/>
    <col min="5645" max="5645" width="8.25" style="54" customWidth="1"/>
    <col min="5646" max="5646" width="0" style="54" hidden="1" customWidth="1"/>
    <col min="5647" max="5647" width="97.75" style="54" customWidth="1"/>
    <col min="5648" max="5648" width="14.125" style="54" customWidth="1"/>
    <col min="5649" max="5649" width="16" style="54" customWidth="1"/>
    <col min="5650" max="5652" width="10.125" style="54" customWidth="1"/>
    <col min="5653" max="5653" width="5.125" style="54" customWidth="1"/>
    <col min="5654" max="5888" width="9" style="54"/>
    <col min="5889" max="5889" width="4.125" style="54" customWidth="1"/>
    <col min="5890" max="5890" width="22.5" style="54" customWidth="1"/>
    <col min="5891" max="5891" width="26.625" style="54" customWidth="1"/>
    <col min="5892" max="5892" width="17.125" style="54" customWidth="1"/>
    <col min="5893" max="5893" width="8.125" style="54" customWidth="1"/>
    <col min="5894" max="5894" width="4" style="54" customWidth="1"/>
    <col min="5895" max="5895" width="0" style="54" hidden="1" customWidth="1"/>
    <col min="5896" max="5896" width="23.25" style="54" customWidth="1"/>
    <col min="5897" max="5897" width="17.125" style="54" customWidth="1"/>
    <col min="5898" max="5898" width="8.125" style="54" customWidth="1"/>
    <col min="5899" max="5899" width="4" style="54" customWidth="1"/>
    <col min="5900" max="5900" width="0" style="54" hidden="1" customWidth="1"/>
    <col min="5901" max="5901" width="8.25" style="54" customWidth="1"/>
    <col min="5902" max="5902" width="0" style="54" hidden="1" customWidth="1"/>
    <col min="5903" max="5903" width="97.75" style="54" customWidth="1"/>
    <col min="5904" max="5904" width="14.125" style="54" customWidth="1"/>
    <col min="5905" max="5905" width="16" style="54" customWidth="1"/>
    <col min="5906" max="5908" width="10.125" style="54" customWidth="1"/>
    <col min="5909" max="5909" width="5.125" style="54" customWidth="1"/>
    <col min="5910" max="6144" width="9" style="54"/>
    <col min="6145" max="6145" width="4.125" style="54" customWidth="1"/>
    <col min="6146" max="6146" width="22.5" style="54" customWidth="1"/>
    <col min="6147" max="6147" width="26.625" style="54" customWidth="1"/>
    <col min="6148" max="6148" width="17.125" style="54" customWidth="1"/>
    <col min="6149" max="6149" width="8.125" style="54" customWidth="1"/>
    <col min="6150" max="6150" width="4" style="54" customWidth="1"/>
    <col min="6151" max="6151" width="0" style="54" hidden="1" customWidth="1"/>
    <col min="6152" max="6152" width="23.25" style="54" customWidth="1"/>
    <col min="6153" max="6153" width="17.125" style="54" customWidth="1"/>
    <col min="6154" max="6154" width="8.125" style="54" customWidth="1"/>
    <col min="6155" max="6155" width="4" style="54" customWidth="1"/>
    <col min="6156" max="6156" width="0" style="54" hidden="1" customWidth="1"/>
    <col min="6157" max="6157" width="8.25" style="54" customWidth="1"/>
    <col min="6158" max="6158" width="0" style="54" hidden="1" customWidth="1"/>
    <col min="6159" max="6159" width="97.75" style="54" customWidth="1"/>
    <col min="6160" max="6160" width="14.125" style="54" customWidth="1"/>
    <col min="6161" max="6161" width="16" style="54" customWidth="1"/>
    <col min="6162" max="6164" width="10.125" style="54" customWidth="1"/>
    <col min="6165" max="6165" width="5.125" style="54" customWidth="1"/>
    <col min="6166" max="6400" width="9" style="54"/>
    <col min="6401" max="6401" width="4.125" style="54" customWidth="1"/>
    <col min="6402" max="6402" width="22.5" style="54" customWidth="1"/>
    <col min="6403" max="6403" width="26.625" style="54" customWidth="1"/>
    <col min="6404" max="6404" width="17.125" style="54" customWidth="1"/>
    <col min="6405" max="6405" width="8.125" style="54" customWidth="1"/>
    <col min="6406" max="6406" width="4" style="54" customWidth="1"/>
    <col min="6407" max="6407" width="0" style="54" hidden="1" customWidth="1"/>
    <col min="6408" max="6408" width="23.25" style="54" customWidth="1"/>
    <col min="6409" max="6409" width="17.125" style="54" customWidth="1"/>
    <col min="6410" max="6410" width="8.125" style="54" customWidth="1"/>
    <col min="6411" max="6411" width="4" style="54" customWidth="1"/>
    <col min="6412" max="6412" width="0" style="54" hidden="1" customWidth="1"/>
    <col min="6413" max="6413" width="8.25" style="54" customWidth="1"/>
    <col min="6414" max="6414" width="0" style="54" hidden="1" customWidth="1"/>
    <col min="6415" max="6415" width="97.75" style="54" customWidth="1"/>
    <col min="6416" max="6416" width="14.125" style="54" customWidth="1"/>
    <col min="6417" max="6417" width="16" style="54" customWidth="1"/>
    <col min="6418" max="6420" width="10.125" style="54" customWidth="1"/>
    <col min="6421" max="6421" width="5.125" style="54" customWidth="1"/>
    <col min="6422" max="6656" width="9" style="54"/>
    <col min="6657" max="6657" width="4.125" style="54" customWidth="1"/>
    <col min="6658" max="6658" width="22.5" style="54" customWidth="1"/>
    <col min="6659" max="6659" width="26.625" style="54" customWidth="1"/>
    <col min="6660" max="6660" width="17.125" style="54" customWidth="1"/>
    <col min="6661" max="6661" width="8.125" style="54" customWidth="1"/>
    <col min="6662" max="6662" width="4" style="54" customWidth="1"/>
    <col min="6663" max="6663" width="0" style="54" hidden="1" customWidth="1"/>
    <col min="6664" max="6664" width="23.25" style="54" customWidth="1"/>
    <col min="6665" max="6665" width="17.125" style="54" customWidth="1"/>
    <col min="6666" max="6666" width="8.125" style="54" customWidth="1"/>
    <col min="6667" max="6667" width="4" style="54" customWidth="1"/>
    <col min="6668" max="6668" width="0" style="54" hidden="1" customWidth="1"/>
    <col min="6669" max="6669" width="8.25" style="54" customWidth="1"/>
    <col min="6670" max="6670" width="0" style="54" hidden="1" customWidth="1"/>
    <col min="6671" max="6671" width="97.75" style="54" customWidth="1"/>
    <col min="6672" max="6672" width="14.125" style="54" customWidth="1"/>
    <col min="6673" max="6673" width="16" style="54" customWidth="1"/>
    <col min="6674" max="6676" width="10.125" style="54" customWidth="1"/>
    <col min="6677" max="6677" width="5.125" style="54" customWidth="1"/>
    <col min="6678" max="6912" width="9" style="54"/>
    <col min="6913" max="6913" width="4.125" style="54" customWidth="1"/>
    <col min="6914" max="6914" width="22.5" style="54" customWidth="1"/>
    <col min="6915" max="6915" width="26.625" style="54" customWidth="1"/>
    <col min="6916" max="6916" width="17.125" style="54" customWidth="1"/>
    <col min="6917" max="6917" width="8.125" style="54" customWidth="1"/>
    <col min="6918" max="6918" width="4" style="54" customWidth="1"/>
    <col min="6919" max="6919" width="0" style="54" hidden="1" customWidth="1"/>
    <col min="6920" max="6920" width="23.25" style="54" customWidth="1"/>
    <col min="6921" max="6921" width="17.125" style="54" customWidth="1"/>
    <col min="6922" max="6922" width="8.125" style="54" customWidth="1"/>
    <col min="6923" max="6923" width="4" style="54" customWidth="1"/>
    <col min="6924" max="6924" width="0" style="54" hidden="1" customWidth="1"/>
    <col min="6925" max="6925" width="8.25" style="54" customWidth="1"/>
    <col min="6926" max="6926" width="0" style="54" hidden="1" customWidth="1"/>
    <col min="6927" max="6927" width="97.75" style="54" customWidth="1"/>
    <col min="6928" max="6928" width="14.125" style="54" customWidth="1"/>
    <col min="6929" max="6929" width="16" style="54" customWidth="1"/>
    <col min="6930" max="6932" width="10.125" style="54" customWidth="1"/>
    <col min="6933" max="6933" width="5.125" style="54" customWidth="1"/>
    <col min="6934" max="7168" width="9" style="54"/>
    <col min="7169" max="7169" width="4.125" style="54" customWidth="1"/>
    <col min="7170" max="7170" width="22.5" style="54" customWidth="1"/>
    <col min="7171" max="7171" width="26.625" style="54" customWidth="1"/>
    <col min="7172" max="7172" width="17.125" style="54" customWidth="1"/>
    <col min="7173" max="7173" width="8.125" style="54" customWidth="1"/>
    <col min="7174" max="7174" width="4" style="54" customWidth="1"/>
    <col min="7175" max="7175" width="0" style="54" hidden="1" customWidth="1"/>
    <col min="7176" max="7176" width="23.25" style="54" customWidth="1"/>
    <col min="7177" max="7177" width="17.125" style="54" customWidth="1"/>
    <col min="7178" max="7178" width="8.125" style="54" customWidth="1"/>
    <col min="7179" max="7179" width="4" style="54" customWidth="1"/>
    <col min="7180" max="7180" width="0" style="54" hidden="1" customWidth="1"/>
    <col min="7181" max="7181" width="8.25" style="54" customWidth="1"/>
    <col min="7182" max="7182" width="0" style="54" hidden="1" customWidth="1"/>
    <col min="7183" max="7183" width="97.75" style="54" customWidth="1"/>
    <col min="7184" max="7184" width="14.125" style="54" customWidth="1"/>
    <col min="7185" max="7185" width="16" style="54" customWidth="1"/>
    <col min="7186" max="7188" width="10.125" style="54" customWidth="1"/>
    <col min="7189" max="7189" width="5.125" style="54" customWidth="1"/>
    <col min="7190" max="7424" width="9" style="54"/>
    <col min="7425" max="7425" width="4.125" style="54" customWidth="1"/>
    <col min="7426" max="7426" width="22.5" style="54" customWidth="1"/>
    <col min="7427" max="7427" width="26.625" style="54" customWidth="1"/>
    <col min="7428" max="7428" width="17.125" style="54" customWidth="1"/>
    <col min="7429" max="7429" width="8.125" style="54" customWidth="1"/>
    <col min="7430" max="7430" width="4" style="54" customWidth="1"/>
    <col min="7431" max="7431" width="0" style="54" hidden="1" customWidth="1"/>
    <col min="7432" max="7432" width="23.25" style="54" customWidth="1"/>
    <col min="7433" max="7433" width="17.125" style="54" customWidth="1"/>
    <col min="7434" max="7434" width="8.125" style="54" customWidth="1"/>
    <col min="7435" max="7435" width="4" style="54" customWidth="1"/>
    <col min="7436" max="7436" width="0" style="54" hidden="1" customWidth="1"/>
    <col min="7437" max="7437" width="8.25" style="54" customWidth="1"/>
    <col min="7438" max="7438" width="0" style="54" hidden="1" customWidth="1"/>
    <col min="7439" max="7439" width="97.75" style="54" customWidth="1"/>
    <col min="7440" max="7440" width="14.125" style="54" customWidth="1"/>
    <col min="7441" max="7441" width="16" style="54" customWidth="1"/>
    <col min="7442" max="7444" width="10.125" style="54" customWidth="1"/>
    <col min="7445" max="7445" width="5.125" style="54" customWidth="1"/>
    <col min="7446" max="7680" width="9" style="54"/>
    <col min="7681" max="7681" width="4.125" style="54" customWidth="1"/>
    <col min="7682" max="7682" width="22.5" style="54" customWidth="1"/>
    <col min="7683" max="7683" width="26.625" style="54" customWidth="1"/>
    <col min="7684" max="7684" width="17.125" style="54" customWidth="1"/>
    <col min="7685" max="7685" width="8.125" style="54" customWidth="1"/>
    <col min="7686" max="7686" width="4" style="54" customWidth="1"/>
    <col min="7687" max="7687" width="0" style="54" hidden="1" customWidth="1"/>
    <col min="7688" max="7688" width="23.25" style="54" customWidth="1"/>
    <col min="7689" max="7689" width="17.125" style="54" customWidth="1"/>
    <col min="7690" max="7690" width="8.125" style="54" customWidth="1"/>
    <col min="7691" max="7691" width="4" style="54" customWidth="1"/>
    <col min="7692" max="7692" width="0" style="54" hidden="1" customWidth="1"/>
    <col min="7693" max="7693" width="8.25" style="54" customWidth="1"/>
    <col min="7694" max="7694" width="0" style="54" hidden="1" customWidth="1"/>
    <col min="7695" max="7695" width="97.75" style="54" customWidth="1"/>
    <col min="7696" max="7696" width="14.125" style="54" customWidth="1"/>
    <col min="7697" max="7697" width="16" style="54" customWidth="1"/>
    <col min="7698" max="7700" width="10.125" style="54" customWidth="1"/>
    <col min="7701" max="7701" width="5.125" style="54" customWidth="1"/>
    <col min="7702" max="7936" width="9" style="54"/>
    <col min="7937" max="7937" width="4.125" style="54" customWidth="1"/>
    <col min="7938" max="7938" width="22.5" style="54" customWidth="1"/>
    <col min="7939" max="7939" width="26.625" style="54" customWidth="1"/>
    <col min="7940" max="7940" width="17.125" style="54" customWidth="1"/>
    <col min="7941" max="7941" width="8.125" style="54" customWidth="1"/>
    <col min="7942" max="7942" width="4" style="54" customWidth="1"/>
    <col min="7943" max="7943" width="0" style="54" hidden="1" customWidth="1"/>
    <col min="7944" max="7944" width="23.25" style="54" customWidth="1"/>
    <col min="7945" max="7945" width="17.125" style="54" customWidth="1"/>
    <col min="7946" max="7946" width="8.125" style="54" customWidth="1"/>
    <col min="7947" max="7947" width="4" style="54" customWidth="1"/>
    <col min="7948" max="7948" width="0" style="54" hidden="1" customWidth="1"/>
    <col min="7949" max="7949" width="8.25" style="54" customWidth="1"/>
    <col min="7950" max="7950" width="0" style="54" hidden="1" customWidth="1"/>
    <col min="7951" max="7951" width="97.75" style="54" customWidth="1"/>
    <col min="7952" max="7952" width="14.125" style="54" customWidth="1"/>
    <col min="7953" max="7953" width="16" style="54" customWidth="1"/>
    <col min="7954" max="7956" width="10.125" style="54" customWidth="1"/>
    <col min="7957" max="7957" width="5.125" style="54" customWidth="1"/>
    <col min="7958" max="8192" width="9" style="54"/>
    <col min="8193" max="8193" width="4.125" style="54" customWidth="1"/>
    <col min="8194" max="8194" width="22.5" style="54" customWidth="1"/>
    <col min="8195" max="8195" width="26.625" style="54" customWidth="1"/>
    <col min="8196" max="8196" width="17.125" style="54" customWidth="1"/>
    <col min="8197" max="8197" width="8.125" style="54" customWidth="1"/>
    <col min="8198" max="8198" width="4" style="54" customWidth="1"/>
    <col min="8199" max="8199" width="0" style="54" hidden="1" customWidth="1"/>
    <col min="8200" max="8200" width="23.25" style="54" customWidth="1"/>
    <col min="8201" max="8201" width="17.125" style="54" customWidth="1"/>
    <col min="8202" max="8202" width="8.125" style="54" customWidth="1"/>
    <col min="8203" max="8203" width="4" style="54" customWidth="1"/>
    <col min="8204" max="8204" width="0" style="54" hidden="1" customWidth="1"/>
    <col min="8205" max="8205" width="8.25" style="54" customWidth="1"/>
    <col min="8206" max="8206" width="0" style="54" hidden="1" customWidth="1"/>
    <col min="8207" max="8207" width="97.75" style="54" customWidth="1"/>
    <col min="8208" max="8208" width="14.125" style="54" customWidth="1"/>
    <col min="8209" max="8209" width="16" style="54" customWidth="1"/>
    <col min="8210" max="8212" width="10.125" style="54" customWidth="1"/>
    <col min="8213" max="8213" width="5.125" style="54" customWidth="1"/>
    <col min="8214" max="8448" width="9" style="54"/>
    <col min="8449" max="8449" width="4.125" style="54" customWidth="1"/>
    <col min="8450" max="8450" width="22.5" style="54" customWidth="1"/>
    <col min="8451" max="8451" width="26.625" style="54" customWidth="1"/>
    <col min="8452" max="8452" width="17.125" style="54" customWidth="1"/>
    <col min="8453" max="8453" width="8.125" style="54" customWidth="1"/>
    <col min="8454" max="8454" width="4" style="54" customWidth="1"/>
    <col min="8455" max="8455" width="0" style="54" hidden="1" customWidth="1"/>
    <col min="8456" max="8456" width="23.25" style="54" customWidth="1"/>
    <col min="8457" max="8457" width="17.125" style="54" customWidth="1"/>
    <col min="8458" max="8458" width="8.125" style="54" customWidth="1"/>
    <col min="8459" max="8459" width="4" style="54" customWidth="1"/>
    <col min="8460" max="8460" width="0" style="54" hidden="1" customWidth="1"/>
    <col min="8461" max="8461" width="8.25" style="54" customWidth="1"/>
    <col min="8462" max="8462" width="0" style="54" hidden="1" customWidth="1"/>
    <col min="8463" max="8463" width="97.75" style="54" customWidth="1"/>
    <col min="8464" max="8464" width="14.125" style="54" customWidth="1"/>
    <col min="8465" max="8465" width="16" style="54" customWidth="1"/>
    <col min="8466" max="8468" width="10.125" style="54" customWidth="1"/>
    <col min="8469" max="8469" width="5.125" style="54" customWidth="1"/>
    <col min="8470" max="8704" width="9" style="54"/>
    <col min="8705" max="8705" width="4.125" style="54" customWidth="1"/>
    <col min="8706" max="8706" width="22.5" style="54" customWidth="1"/>
    <col min="8707" max="8707" width="26.625" style="54" customWidth="1"/>
    <col min="8708" max="8708" width="17.125" style="54" customWidth="1"/>
    <col min="8709" max="8709" width="8.125" style="54" customWidth="1"/>
    <col min="8710" max="8710" width="4" style="54" customWidth="1"/>
    <col min="8711" max="8711" width="0" style="54" hidden="1" customWidth="1"/>
    <col min="8712" max="8712" width="23.25" style="54" customWidth="1"/>
    <col min="8713" max="8713" width="17.125" style="54" customWidth="1"/>
    <col min="8714" max="8714" width="8.125" style="54" customWidth="1"/>
    <col min="8715" max="8715" width="4" style="54" customWidth="1"/>
    <col min="8716" max="8716" width="0" style="54" hidden="1" customWidth="1"/>
    <col min="8717" max="8717" width="8.25" style="54" customWidth="1"/>
    <col min="8718" max="8718" width="0" style="54" hidden="1" customWidth="1"/>
    <col min="8719" max="8719" width="97.75" style="54" customWidth="1"/>
    <col min="8720" max="8720" width="14.125" style="54" customWidth="1"/>
    <col min="8721" max="8721" width="16" style="54" customWidth="1"/>
    <col min="8722" max="8724" width="10.125" style="54" customWidth="1"/>
    <col min="8725" max="8725" width="5.125" style="54" customWidth="1"/>
    <col min="8726" max="8960" width="9" style="54"/>
    <col min="8961" max="8961" width="4.125" style="54" customWidth="1"/>
    <col min="8962" max="8962" width="22.5" style="54" customWidth="1"/>
    <col min="8963" max="8963" width="26.625" style="54" customWidth="1"/>
    <col min="8964" max="8964" width="17.125" style="54" customWidth="1"/>
    <col min="8965" max="8965" width="8.125" style="54" customWidth="1"/>
    <col min="8966" max="8966" width="4" style="54" customWidth="1"/>
    <col min="8967" max="8967" width="0" style="54" hidden="1" customWidth="1"/>
    <col min="8968" max="8968" width="23.25" style="54" customWidth="1"/>
    <col min="8969" max="8969" width="17.125" style="54" customWidth="1"/>
    <col min="8970" max="8970" width="8.125" style="54" customWidth="1"/>
    <col min="8971" max="8971" width="4" style="54" customWidth="1"/>
    <col min="8972" max="8972" width="0" style="54" hidden="1" customWidth="1"/>
    <col min="8973" max="8973" width="8.25" style="54" customWidth="1"/>
    <col min="8974" max="8974" width="0" style="54" hidden="1" customWidth="1"/>
    <col min="8975" max="8975" width="97.75" style="54" customWidth="1"/>
    <col min="8976" max="8976" width="14.125" style="54" customWidth="1"/>
    <col min="8977" max="8977" width="16" style="54" customWidth="1"/>
    <col min="8978" max="8980" width="10.125" style="54" customWidth="1"/>
    <col min="8981" max="8981" width="5.125" style="54" customWidth="1"/>
    <col min="8982" max="9216" width="9" style="54"/>
    <col min="9217" max="9217" width="4.125" style="54" customWidth="1"/>
    <col min="9218" max="9218" width="22.5" style="54" customWidth="1"/>
    <col min="9219" max="9219" width="26.625" style="54" customWidth="1"/>
    <col min="9220" max="9220" width="17.125" style="54" customWidth="1"/>
    <col min="9221" max="9221" width="8.125" style="54" customWidth="1"/>
    <col min="9222" max="9222" width="4" style="54" customWidth="1"/>
    <col min="9223" max="9223" width="0" style="54" hidden="1" customWidth="1"/>
    <col min="9224" max="9224" width="23.25" style="54" customWidth="1"/>
    <col min="9225" max="9225" width="17.125" style="54" customWidth="1"/>
    <col min="9226" max="9226" width="8.125" style="54" customWidth="1"/>
    <col min="9227" max="9227" width="4" style="54" customWidth="1"/>
    <col min="9228" max="9228" width="0" style="54" hidden="1" customWidth="1"/>
    <col min="9229" max="9229" width="8.25" style="54" customWidth="1"/>
    <col min="9230" max="9230" width="0" style="54" hidden="1" customWidth="1"/>
    <col min="9231" max="9231" width="97.75" style="54" customWidth="1"/>
    <col min="9232" max="9232" width="14.125" style="54" customWidth="1"/>
    <col min="9233" max="9233" width="16" style="54" customWidth="1"/>
    <col min="9234" max="9236" width="10.125" style="54" customWidth="1"/>
    <col min="9237" max="9237" width="5.125" style="54" customWidth="1"/>
    <col min="9238" max="9472" width="9" style="54"/>
    <col min="9473" max="9473" width="4.125" style="54" customWidth="1"/>
    <col min="9474" max="9474" width="22.5" style="54" customWidth="1"/>
    <col min="9475" max="9475" width="26.625" style="54" customWidth="1"/>
    <col min="9476" max="9476" width="17.125" style="54" customWidth="1"/>
    <col min="9477" max="9477" width="8.125" style="54" customWidth="1"/>
    <col min="9478" max="9478" width="4" style="54" customWidth="1"/>
    <col min="9479" max="9479" width="0" style="54" hidden="1" customWidth="1"/>
    <col min="9480" max="9480" width="23.25" style="54" customWidth="1"/>
    <col min="9481" max="9481" width="17.125" style="54" customWidth="1"/>
    <col min="9482" max="9482" width="8.125" style="54" customWidth="1"/>
    <col min="9483" max="9483" width="4" style="54" customWidth="1"/>
    <col min="9484" max="9484" width="0" style="54" hidden="1" customWidth="1"/>
    <col min="9485" max="9485" width="8.25" style="54" customWidth="1"/>
    <col min="9486" max="9486" width="0" style="54" hidden="1" customWidth="1"/>
    <col min="9487" max="9487" width="97.75" style="54" customWidth="1"/>
    <col min="9488" max="9488" width="14.125" style="54" customWidth="1"/>
    <col min="9489" max="9489" width="16" style="54" customWidth="1"/>
    <col min="9490" max="9492" width="10.125" style="54" customWidth="1"/>
    <col min="9493" max="9493" width="5.125" style="54" customWidth="1"/>
    <col min="9494" max="9728" width="9" style="54"/>
    <col min="9729" max="9729" width="4.125" style="54" customWidth="1"/>
    <col min="9730" max="9730" width="22.5" style="54" customWidth="1"/>
    <col min="9731" max="9731" width="26.625" style="54" customWidth="1"/>
    <col min="9732" max="9732" width="17.125" style="54" customWidth="1"/>
    <col min="9733" max="9733" width="8.125" style="54" customWidth="1"/>
    <col min="9734" max="9734" width="4" style="54" customWidth="1"/>
    <col min="9735" max="9735" width="0" style="54" hidden="1" customWidth="1"/>
    <col min="9736" max="9736" width="23.25" style="54" customWidth="1"/>
    <col min="9737" max="9737" width="17.125" style="54" customWidth="1"/>
    <col min="9738" max="9738" width="8.125" style="54" customWidth="1"/>
    <col min="9739" max="9739" width="4" style="54" customWidth="1"/>
    <col min="9740" max="9740" width="0" style="54" hidden="1" customWidth="1"/>
    <col min="9741" max="9741" width="8.25" style="54" customWidth="1"/>
    <col min="9742" max="9742" width="0" style="54" hidden="1" customWidth="1"/>
    <col min="9743" max="9743" width="97.75" style="54" customWidth="1"/>
    <col min="9744" max="9744" width="14.125" style="54" customWidth="1"/>
    <col min="9745" max="9745" width="16" style="54" customWidth="1"/>
    <col min="9746" max="9748" width="10.125" style="54" customWidth="1"/>
    <col min="9749" max="9749" width="5.125" style="54" customWidth="1"/>
    <col min="9750" max="9984" width="9" style="54"/>
    <col min="9985" max="9985" width="4.125" style="54" customWidth="1"/>
    <col min="9986" max="9986" width="22.5" style="54" customWidth="1"/>
    <col min="9987" max="9987" width="26.625" style="54" customWidth="1"/>
    <col min="9988" max="9988" width="17.125" style="54" customWidth="1"/>
    <col min="9989" max="9989" width="8.125" style="54" customWidth="1"/>
    <col min="9990" max="9990" width="4" style="54" customWidth="1"/>
    <col min="9991" max="9991" width="0" style="54" hidden="1" customWidth="1"/>
    <col min="9992" max="9992" width="23.25" style="54" customWidth="1"/>
    <col min="9993" max="9993" width="17.125" style="54" customWidth="1"/>
    <col min="9994" max="9994" width="8.125" style="54" customWidth="1"/>
    <col min="9995" max="9995" width="4" style="54" customWidth="1"/>
    <col min="9996" max="9996" width="0" style="54" hidden="1" customWidth="1"/>
    <col min="9997" max="9997" width="8.25" style="54" customWidth="1"/>
    <col min="9998" max="9998" width="0" style="54" hidden="1" customWidth="1"/>
    <col min="9999" max="9999" width="97.75" style="54" customWidth="1"/>
    <col min="10000" max="10000" width="14.125" style="54" customWidth="1"/>
    <col min="10001" max="10001" width="16" style="54" customWidth="1"/>
    <col min="10002" max="10004" width="10.125" style="54" customWidth="1"/>
    <col min="10005" max="10005" width="5.125" style="54" customWidth="1"/>
    <col min="10006" max="10240" width="9" style="54"/>
    <col min="10241" max="10241" width="4.125" style="54" customWidth="1"/>
    <col min="10242" max="10242" width="22.5" style="54" customWidth="1"/>
    <col min="10243" max="10243" width="26.625" style="54" customWidth="1"/>
    <col min="10244" max="10244" width="17.125" style="54" customWidth="1"/>
    <col min="10245" max="10245" width="8.125" style="54" customWidth="1"/>
    <col min="10246" max="10246" width="4" style="54" customWidth="1"/>
    <col min="10247" max="10247" width="0" style="54" hidden="1" customWidth="1"/>
    <col min="10248" max="10248" width="23.25" style="54" customWidth="1"/>
    <col min="10249" max="10249" width="17.125" style="54" customWidth="1"/>
    <col min="10250" max="10250" width="8.125" style="54" customWidth="1"/>
    <col min="10251" max="10251" width="4" style="54" customWidth="1"/>
    <col min="10252" max="10252" width="0" style="54" hidden="1" customWidth="1"/>
    <col min="10253" max="10253" width="8.25" style="54" customWidth="1"/>
    <col min="10254" max="10254" width="0" style="54" hidden="1" customWidth="1"/>
    <col min="10255" max="10255" width="97.75" style="54" customWidth="1"/>
    <col min="10256" max="10256" width="14.125" style="54" customWidth="1"/>
    <col min="10257" max="10257" width="16" style="54" customWidth="1"/>
    <col min="10258" max="10260" width="10.125" style="54" customWidth="1"/>
    <col min="10261" max="10261" width="5.125" style="54" customWidth="1"/>
    <col min="10262" max="10496" width="9" style="54"/>
    <col min="10497" max="10497" width="4.125" style="54" customWidth="1"/>
    <col min="10498" max="10498" width="22.5" style="54" customWidth="1"/>
    <col min="10499" max="10499" width="26.625" style="54" customWidth="1"/>
    <col min="10500" max="10500" width="17.125" style="54" customWidth="1"/>
    <col min="10501" max="10501" width="8.125" style="54" customWidth="1"/>
    <col min="10502" max="10502" width="4" style="54" customWidth="1"/>
    <col min="10503" max="10503" width="0" style="54" hidden="1" customWidth="1"/>
    <col min="10504" max="10504" width="23.25" style="54" customWidth="1"/>
    <col min="10505" max="10505" width="17.125" style="54" customWidth="1"/>
    <col min="10506" max="10506" width="8.125" style="54" customWidth="1"/>
    <col min="10507" max="10507" width="4" style="54" customWidth="1"/>
    <col min="10508" max="10508" width="0" style="54" hidden="1" customWidth="1"/>
    <col min="10509" max="10509" width="8.25" style="54" customWidth="1"/>
    <col min="10510" max="10510" width="0" style="54" hidden="1" customWidth="1"/>
    <col min="10511" max="10511" width="97.75" style="54" customWidth="1"/>
    <col min="10512" max="10512" width="14.125" style="54" customWidth="1"/>
    <col min="10513" max="10513" width="16" style="54" customWidth="1"/>
    <col min="10514" max="10516" width="10.125" style="54" customWidth="1"/>
    <col min="10517" max="10517" width="5.125" style="54" customWidth="1"/>
    <col min="10518" max="10752" width="9" style="54"/>
    <col min="10753" max="10753" width="4.125" style="54" customWidth="1"/>
    <col min="10754" max="10754" width="22.5" style="54" customWidth="1"/>
    <col min="10755" max="10755" width="26.625" style="54" customWidth="1"/>
    <col min="10756" max="10756" width="17.125" style="54" customWidth="1"/>
    <col min="10757" max="10757" width="8.125" style="54" customWidth="1"/>
    <col min="10758" max="10758" width="4" style="54" customWidth="1"/>
    <col min="10759" max="10759" width="0" style="54" hidden="1" customWidth="1"/>
    <col min="10760" max="10760" width="23.25" style="54" customWidth="1"/>
    <col min="10761" max="10761" width="17.125" style="54" customWidth="1"/>
    <col min="10762" max="10762" width="8.125" style="54" customWidth="1"/>
    <col min="10763" max="10763" width="4" style="54" customWidth="1"/>
    <col min="10764" max="10764" width="0" style="54" hidden="1" customWidth="1"/>
    <col min="10765" max="10765" width="8.25" style="54" customWidth="1"/>
    <col min="10766" max="10766" width="0" style="54" hidden="1" customWidth="1"/>
    <col min="10767" max="10767" width="97.75" style="54" customWidth="1"/>
    <col min="10768" max="10768" width="14.125" style="54" customWidth="1"/>
    <col min="10769" max="10769" width="16" style="54" customWidth="1"/>
    <col min="10770" max="10772" width="10.125" style="54" customWidth="1"/>
    <col min="10773" max="10773" width="5.125" style="54" customWidth="1"/>
    <col min="10774" max="11008" width="9" style="54"/>
    <col min="11009" max="11009" width="4.125" style="54" customWidth="1"/>
    <col min="11010" max="11010" width="22.5" style="54" customWidth="1"/>
    <col min="11011" max="11011" width="26.625" style="54" customWidth="1"/>
    <col min="11012" max="11012" width="17.125" style="54" customWidth="1"/>
    <col min="11013" max="11013" width="8.125" style="54" customWidth="1"/>
    <col min="11014" max="11014" width="4" style="54" customWidth="1"/>
    <col min="11015" max="11015" width="0" style="54" hidden="1" customWidth="1"/>
    <col min="11016" max="11016" width="23.25" style="54" customWidth="1"/>
    <col min="11017" max="11017" width="17.125" style="54" customWidth="1"/>
    <col min="11018" max="11018" width="8.125" style="54" customWidth="1"/>
    <col min="11019" max="11019" width="4" style="54" customWidth="1"/>
    <col min="11020" max="11020" width="0" style="54" hidden="1" customWidth="1"/>
    <col min="11021" max="11021" width="8.25" style="54" customWidth="1"/>
    <col min="11022" max="11022" width="0" style="54" hidden="1" customWidth="1"/>
    <col min="11023" max="11023" width="97.75" style="54" customWidth="1"/>
    <col min="11024" max="11024" width="14.125" style="54" customWidth="1"/>
    <col min="11025" max="11025" width="16" style="54" customWidth="1"/>
    <col min="11026" max="11028" width="10.125" style="54" customWidth="1"/>
    <col min="11029" max="11029" width="5.125" style="54" customWidth="1"/>
    <col min="11030" max="11264" width="9" style="54"/>
    <col min="11265" max="11265" width="4.125" style="54" customWidth="1"/>
    <col min="11266" max="11266" width="22.5" style="54" customWidth="1"/>
    <col min="11267" max="11267" width="26.625" style="54" customWidth="1"/>
    <col min="11268" max="11268" width="17.125" style="54" customWidth="1"/>
    <col min="11269" max="11269" width="8.125" style="54" customWidth="1"/>
    <col min="11270" max="11270" width="4" style="54" customWidth="1"/>
    <col min="11271" max="11271" width="0" style="54" hidden="1" customWidth="1"/>
    <col min="11272" max="11272" width="23.25" style="54" customWidth="1"/>
    <col min="11273" max="11273" width="17.125" style="54" customWidth="1"/>
    <col min="11274" max="11274" width="8.125" style="54" customWidth="1"/>
    <col min="11275" max="11275" width="4" style="54" customWidth="1"/>
    <col min="11276" max="11276" width="0" style="54" hidden="1" customWidth="1"/>
    <col min="11277" max="11277" width="8.25" style="54" customWidth="1"/>
    <col min="11278" max="11278" width="0" style="54" hidden="1" customWidth="1"/>
    <col min="11279" max="11279" width="97.75" style="54" customWidth="1"/>
    <col min="11280" max="11280" width="14.125" style="54" customWidth="1"/>
    <col min="11281" max="11281" width="16" style="54" customWidth="1"/>
    <col min="11282" max="11284" width="10.125" style="54" customWidth="1"/>
    <col min="11285" max="11285" width="5.125" style="54" customWidth="1"/>
    <col min="11286" max="11520" width="9" style="54"/>
    <col min="11521" max="11521" width="4.125" style="54" customWidth="1"/>
    <col min="11522" max="11522" width="22.5" style="54" customWidth="1"/>
    <col min="11523" max="11523" width="26.625" style="54" customWidth="1"/>
    <col min="11524" max="11524" width="17.125" style="54" customWidth="1"/>
    <col min="11525" max="11525" width="8.125" style="54" customWidth="1"/>
    <col min="11526" max="11526" width="4" style="54" customWidth="1"/>
    <col min="11527" max="11527" width="0" style="54" hidden="1" customWidth="1"/>
    <col min="11528" max="11528" width="23.25" style="54" customWidth="1"/>
    <col min="11529" max="11529" width="17.125" style="54" customWidth="1"/>
    <col min="11530" max="11530" width="8.125" style="54" customWidth="1"/>
    <col min="11531" max="11531" width="4" style="54" customWidth="1"/>
    <col min="11532" max="11532" width="0" style="54" hidden="1" customWidth="1"/>
    <col min="11533" max="11533" width="8.25" style="54" customWidth="1"/>
    <col min="11534" max="11534" width="0" style="54" hidden="1" customWidth="1"/>
    <col min="11535" max="11535" width="97.75" style="54" customWidth="1"/>
    <col min="11536" max="11536" width="14.125" style="54" customWidth="1"/>
    <col min="11537" max="11537" width="16" style="54" customWidth="1"/>
    <col min="11538" max="11540" width="10.125" style="54" customWidth="1"/>
    <col min="11541" max="11541" width="5.125" style="54" customWidth="1"/>
    <col min="11542" max="11776" width="9" style="54"/>
    <col min="11777" max="11777" width="4.125" style="54" customWidth="1"/>
    <col min="11778" max="11778" width="22.5" style="54" customWidth="1"/>
    <col min="11779" max="11779" width="26.625" style="54" customWidth="1"/>
    <col min="11780" max="11780" width="17.125" style="54" customWidth="1"/>
    <col min="11781" max="11781" width="8.125" style="54" customWidth="1"/>
    <col min="11782" max="11782" width="4" style="54" customWidth="1"/>
    <col min="11783" max="11783" width="0" style="54" hidden="1" customWidth="1"/>
    <col min="11784" max="11784" width="23.25" style="54" customWidth="1"/>
    <col min="11785" max="11785" width="17.125" style="54" customWidth="1"/>
    <col min="11786" max="11786" width="8.125" style="54" customWidth="1"/>
    <col min="11787" max="11787" width="4" style="54" customWidth="1"/>
    <col min="11788" max="11788" width="0" style="54" hidden="1" customWidth="1"/>
    <col min="11789" max="11789" width="8.25" style="54" customWidth="1"/>
    <col min="11790" max="11790" width="0" style="54" hidden="1" customWidth="1"/>
    <col min="11791" max="11791" width="97.75" style="54" customWidth="1"/>
    <col min="11792" max="11792" width="14.125" style="54" customWidth="1"/>
    <col min="11793" max="11793" width="16" style="54" customWidth="1"/>
    <col min="11794" max="11796" width="10.125" style="54" customWidth="1"/>
    <col min="11797" max="11797" width="5.125" style="54" customWidth="1"/>
    <col min="11798" max="12032" width="9" style="54"/>
    <col min="12033" max="12033" width="4.125" style="54" customWidth="1"/>
    <col min="12034" max="12034" width="22.5" style="54" customWidth="1"/>
    <col min="12035" max="12035" width="26.625" style="54" customWidth="1"/>
    <col min="12036" max="12036" width="17.125" style="54" customWidth="1"/>
    <col min="12037" max="12037" width="8.125" style="54" customWidth="1"/>
    <col min="12038" max="12038" width="4" style="54" customWidth="1"/>
    <col min="12039" max="12039" width="0" style="54" hidden="1" customWidth="1"/>
    <col min="12040" max="12040" width="23.25" style="54" customWidth="1"/>
    <col min="12041" max="12041" width="17.125" style="54" customWidth="1"/>
    <col min="12042" max="12042" width="8.125" style="54" customWidth="1"/>
    <col min="12043" max="12043" width="4" style="54" customWidth="1"/>
    <col min="12044" max="12044" width="0" style="54" hidden="1" customWidth="1"/>
    <col min="12045" max="12045" width="8.25" style="54" customWidth="1"/>
    <col min="12046" max="12046" width="0" style="54" hidden="1" customWidth="1"/>
    <col min="12047" max="12047" width="97.75" style="54" customWidth="1"/>
    <col min="12048" max="12048" width="14.125" style="54" customWidth="1"/>
    <col min="12049" max="12049" width="16" style="54" customWidth="1"/>
    <col min="12050" max="12052" width="10.125" style="54" customWidth="1"/>
    <col min="12053" max="12053" width="5.125" style="54" customWidth="1"/>
    <col min="12054" max="12288" width="9" style="54"/>
    <col min="12289" max="12289" width="4.125" style="54" customWidth="1"/>
    <col min="12290" max="12290" width="22.5" style="54" customWidth="1"/>
    <col min="12291" max="12291" width="26.625" style="54" customWidth="1"/>
    <col min="12292" max="12292" width="17.125" style="54" customWidth="1"/>
    <col min="12293" max="12293" width="8.125" style="54" customWidth="1"/>
    <col min="12294" max="12294" width="4" style="54" customWidth="1"/>
    <col min="12295" max="12295" width="0" style="54" hidden="1" customWidth="1"/>
    <col min="12296" max="12296" width="23.25" style="54" customWidth="1"/>
    <col min="12297" max="12297" width="17.125" style="54" customWidth="1"/>
    <col min="12298" max="12298" width="8.125" style="54" customWidth="1"/>
    <col min="12299" max="12299" width="4" style="54" customWidth="1"/>
    <col min="12300" max="12300" width="0" style="54" hidden="1" customWidth="1"/>
    <col min="12301" max="12301" width="8.25" style="54" customWidth="1"/>
    <col min="12302" max="12302" width="0" style="54" hidden="1" customWidth="1"/>
    <col min="12303" max="12303" width="97.75" style="54" customWidth="1"/>
    <col min="12304" max="12304" width="14.125" style="54" customWidth="1"/>
    <col min="12305" max="12305" width="16" style="54" customWidth="1"/>
    <col min="12306" max="12308" width="10.125" style="54" customWidth="1"/>
    <col min="12309" max="12309" width="5.125" style="54" customWidth="1"/>
    <col min="12310" max="12544" width="9" style="54"/>
    <col min="12545" max="12545" width="4.125" style="54" customWidth="1"/>
    <col min="12546" max="12546" width="22.5" style="54" customWidth="1"/>
    <col min="12547" max="12547" width="26.625" style="54" customWidth="1"/>
    <col min="12548" max="12548" width="17.125" style="54" customWidth="1"/>
    <col min="12549" max="12549" width="8.125" style="54" customWidth="1"/>
    <col min="12550" max="12550" width="4" style="54" customWidth="1"/>
    <col min="12551" max="12551" width="0" style="54" hidden="1" customWidth="1"/>
    <col min="12552" max="12552" width="23.25" style="54" customWidth="1"/>
    <col min="12553" max="12553" width="17.125" style="54" customWidth="1"/>
    <col min="12554" max="12554" width="8.125" style="54" customWidth="1"/>
    <col min="12555" max="12555" width="4" style="54" customWidth="1"/>
    <col min="12556" max="12556" width="0" style="54" hidden="1" customWidth="1"/>
    <col min="12557" max="12557" width="8.25" style="54" customWidth="1"/>
    <col min="12558" max="12558" width="0" style="54" hidden="1" customWidth="1"/>
    <col min="12559" max="12559" width="97.75" style="54" customWidth="1"/>
    <col min="12560" max="12560" width="14.125" style="54" customWidth="1"/>
    <col min="12561" max="12561" width="16" style="54" customWidth="1"/>
    <col min="12562" max="12564" width="10.125" style="54" customWidth="1"/>
    <col min="12565" max="12565" width="5.125" style="54" customWidth="1"/>
    <col min="12566" max="12800" width="9" style="54"/>
    <col min="12801" max="12801" width="4.125" style="54" customWidth="1"/>
    <col min="12802" max="12802" width="22.5" style="54" customWidth="1"/>
    <col min="12803" max="12803" width="26.625" style="54" customWidth="1"/>
    <col min="12804" max="12804" width="17.125" style="54" customWidth="1"/>
    <col min="12805" max="12805" width="8.125" style="54" customWidth="1"/>
    <col min="12806" max="12806" width="4" style="54" customWidth="1"/>
    <col min="12807" max="12807" width="0" style="54" hidden="1" customWidth="1"/>
    <col min="12808" max="12808" width="23.25" style="54" customWidth="1"/>
    <col min="12809" max="12809" width="17.125" style="54" customWidth="1"/>
    <col min="12810" max="12810" width="8.125" style="54" customWidth="1"/>
    <col min="12811" max="12811" width="4" style="54" customWidth="1"/>
    <col min="12812" max="12812" width="0" style="54" hidden="1" customWidth="1"/>
    <col min="12813" max="12813" width="8.25" style="54" customWidth="1"/>
    <col min="12814" max="12814" width="0" style="54" hidden="1" customWidth="1"/>
    <col min="12815" max="12815" width="97.75" style="54" customWidth="1"/>
    <col min="12816" max="12816" width="14.125" style="54" customWidth="1"/>
    <col min="12817" max="12817" width="16" style="54" customWidth="1"/>
    <col min="12818" max="12820" width="10.125" style="54" customWidth="1"/>
    <col min="12821" max="12821" width="5.125" style="54" customWidth="1"/>
    <col min="12822" max="13056" width="9" style="54"/>
    <col min="13057" max="13057" width="4.125" style="54" customWidth="1"/>
    <col min="13058" max="13058" width="22.5" style="54" customWidth="1"/>
    <col min="13059" max="13059" width="26.625" style="54" customWidth="1"/>
    <col min="13060" max="13060" width="17.125" style="54" customWidth="1"/>
    <col min="13061" max="13061" width="8.125" style="54" customWidth="1"/>
    <col min="13062" max="13062" width="4" style="54" customWidth="1"/>
    <col min="13063" max="13063" width="0" style="54" hidden="1" customWidth="1"/>
    <col min="13064" max="13064" width="23.25" style="54" customWidth="1"/>
    <col min="13065" max="13065" width="17.125" style="54" customWidth="1"/>
    <col min="13066" max="13066" width="8.125" style="54" customWidth="1"/>
    <col min="13067" max="13067" width="4" style="54" customWidth="1"/>
    <col min="13068" max="13068" width="0" style="54" hidden="1" customWidth="1"/>
    <col min="13069" max="13069" width="8.25" style="54" customWidth="1"/>
    <col min="13070" max="13070" width="0" style="54" hidden="1" customWidth="1"/>
    <col min="13071" max="13071" width="97.75" style="54" customWidth="1"/>
    <col min="13072" max="13072" width="14.125" style="54" customWidth="1"/>
    <col min="13073" max="13073" width="16" style="54" customWidth="1"/>
    <col min="13074" max="13076" width="10.125" style="54" customWidth="1"/>
    <col min="13077" max="13077" width="5.125" style="54" customWidth="1"/>
    <col min="13078" max="13312" width="9" style="54"/>
    <col min="13313" max="13313" width="4.125" style="54" customWidth="1"/>
    <col min="13314" max="13314" width="22.5" style="54" customWidth="1"/>
    <col min="13315" max="13315" width="26.625" style="54" customWidth="1"/>
    <col min="13316" max="13316" width="17.125" style="54" customWidth="1"/>
    <col min="13317" max="13317" width="8.125" style="54" customWidth="1"/>
    <col min="13318" max="13318" width="4" style="54" customWidth="1"/>
    <col min="13319" max="13319" width="0" style="54" hidden="1" customWidth="1"/>
    <col min="13320" max="13320" width="23.25" style="54" customWidth="1"/>
    <col min="13321" max="13321" width="17.125" style="54" customWidth="1"/>
    <col min="13322" max="13322" width="8.125" style="54" customWidth="1"/>
    <col min="13323" max="13323" width="4" style="54" customWidth="1"/>
    <col min="13324" max="13324" width="0" style="54" hidden="1" customWidth="1"/>
    <col min="13325" max="13325" width="8.25" style="54" customWidth="1"/>
    <col min="13326" max="13326" width="0" style="54" hidden="1" customWidth="1"/>
    <col min="13327" max="13327" width="97.75" style="54" customWidth="1"/>
    <col min="13328" max="13328" width="14.125" style="54" customWidth="1"/>
    <col min="13329" max="13329" width="16" style="54" customWidth="1"/>
    <col min="13330" max="13332" width="10.125" style="54" customWidth="1"/>
    <col min="13333" max="13333" width="5.125" style="54" customWidth="1"/>
    <col min="13334" max="13568" width="9" style="54"/>
    <col min="13569" max="13569" width="4.125" style="54" customWidth="1"/>
    <col min="13570" max="13570" width="22.5" style="54" customWidth="1"/>
    <col min="13571" max="13571" width="26.625" style="54" customWidth="1"/>
    <col min="13572" max="13572" width="17.125" style="54" customWidth="1"/>
    <col min="13573" max="13573" width="8.125" style="54" customWidth="1"/>
    <col min="13574" max="13574" width="4" style="54" customWidth="1"/>
    <col min="13575" max="13575" width="0" style="54" hidden="1" customWidth="1"/>
    <col min="13576" max="13576" width="23.25" style="54" customWidth="1"/>
    <col min="13577" max="13577" width="17.125" style="54" customWidth="1"/>
    <col min="13578" max="13578" width="8.125" style="54" customWidth="1"/>
    <col min="13579" max="13579" width="4" style="54" customWidth="1"/>
    <col min="13580" max="13580" width="0" style="54" hidden="1" customWidth="1"/>
    <col min="13581" max="13581" width="8.25" style="54" customWidth="1"/>
    <col min="13582" max="13582" width="0" style="54" hidden="1" customWidth="1"/>
    <col min="13583" max="13583" width="97.75" style="54" customWidth="1"/>
    <col min="13584" max="13584" width="14.125" style="54" customWidth="1"/>
    <col min="13585" max="13585" width="16" style="54" customWidth="1"/>
    <col min="13586" max="13588" width="10.125" style="54" customWidth="1"/>
    <col min="13589" max="13589" width="5.125" style="54" customWidth="1"/>
    <col min="13590" max="13824" width="9" style="54"/>
    <col min="13825" max="13825" width="4.125" style="54" customWidth="1"/>
    <col min="13826" max="13826" width="22.5" style="54" customWidth="1"/>
    <col min="13827" max="13827" width="26.625" style="54" customWidth="1"/>
    <col min="13828" max="13828" width="17.125" style="54" customWidth="1"/>
    <col min="13829" max="13829" width="8.125" style="54" customWidth="1"/>
    <col min="13830" max="13830" width="4" style="54" customWidth="1"/>
    <col min="13831" max="13831" width="0" style="54" hidden="1" customWidth="1"/>
    <col min="13832" max="13832" width="23.25" style="54" customWidth="1"/>
    <col min="13833" max="13833" width="17.125" style="54" customWidth="1"/>
    <col min="13834" max="13834" width="8.125" style="54" customWidth="1"/>
    <col min="13835" max="13835" width="4" style="54" customWidth="1"/>
    <col min="13836" max="13836" width="0" style="54" hidden="1" customWidth="1"/>
    <col min="13837" max="13837" width="8.25" style="54" customWidth="1"/>
    <col min="13838" max="13838" width="0" style="54" hidden="1" customWidth="1"/>
    <col min="13839" max="13839" width="97.75" style="54" customWidth="1"/>
    <col min="13840" max="13840" width="14.125" style="54" customWidth="1"/>
    <col min="13841" max="13841" width="16" style="54" customWidth="1"/>
    <col min="13842" max="13844" width="10.125" style="54" customWidth="1"/>
    <col min="13845" max="13845" width="5.125" style="54" customWidth="1"/>
    <col min="13846" max="14080" width="9" style="54"/>
    <col min="14081" max="14081" width="4.125" style="54" customWidth="1"/>
    <col min="14082" max="14082" width="22.5" style="54" customWidth="1"/>
    <col min="14083" max="14083" width="26.625" style="54" customWidth="1"/>
    <col min="14084" max="14084" width="17.125" style="54" customWidth="1"/>
    <col min="14085" max="14085" width="8.125" style="54" customWidth="1"/>
    <col min="14086" max="14086" width="4" style="54" customWidth="1"/>
    <col min="14087" max="14087" width="0" style="54" hidden="1" customWidth="1"/>
    <col min="14088" max="14088" width="23.25" style="54" customWidth="1"/>
    <col min="14089" max="14089" width="17.125" style="54" customWidth="1"/>
    <col min="14090" max="14090" width="8.125" style="54" customWidth="1"/>
    <col min="14091" max="14091" width="4" style="54" customWidth="1"/>
    <col min="14092" max="14092" width="0" style="54" hidden="1" customWidth="1"/>
    <col min="14093" max="14093" width="8.25" style="54" customWidth="1"/>
    <col min="14094" max="14094" width="0" style="54" hidden="1" customWidth="1"/>
    <col min="14095" max="14095" width="97.75" style="54" customWidth="1"/>
    <col min="14096" max="14096" width="14.125" style="54" customWidth="1"/>
    <col min="14097" max="14097" width="16" style="54" customWidth="1"/>
    <col min="14098" max="14100" width="10.125" style="54" customWidth="1"/>
    <col min="14101" max="14101" width="5.125" style="54" customWidth="1"/>
    <col min="14102" max="14336" width="9" style="54"/>
    <col min="14337" max="14337" width="4.125" style="54" customWidth="1"/>
    <col min="14338" max="14338" width="22.5" style="54" customWidth="1"/>
    <col min="14339" max="14339" width="26.625" style="54" customWidth="1"/>
    <col min="14340" max="14340" width="17.125" style="54" customWidth="1"/>
    <col min="14341" max="14341" width="8.125" style="54" customWidth="1"/>
    <col min="14342" max="14342" width="4" style="54" customWidth="1"/>
    <col min="14343" max="14343" width="0" style="54" hidden="1" customWidth="1"/>
    <col min="14344" max="14344" width="23.25" style="54" customWidth="1"/>
    <col min="14345" max="14345" width="17.125" style="54" customWidth="1"/>
    <col min="14346" max="14346" width="8.125" style="54" customWidth="1"/>
    <col min="14347" max="14347" width="4" style="54" customWidth="1"/>
    <col min="14348" max="14348" width="0" style="54" hidden="1" customWidth="1"/>
    <col min="14349" max="14349" width="8.25" style="54" customWidth="1"/>
    <col min="14350" max="14350" width="0" style="54" hidden="1" customWidth="1"/>
    <col min="14351" max="14351" width="97.75" style="54" customWidth="1"/>
    <col min="14352" max="14352" width="14.125" style="54" customWidth="1"/>
    <col min="14353" max="14353" width="16" style="54" customWidth="1"/>
    <col min="14354" max="14356" width="10.125" style="54" customWidth="1"/>
    <col min="14357" max="14357" width="5.125" style="54" customWidth="1"/>
    <col min="14358" max="14592" width="9" style="54"/>
    <col min="14593" max="14593" width="4.125" style="54" customWidth="1"/>
    <col min="14594" max="14594" width="22.5" style="54" customWidth="1"/>
    <col min="14595" max="14595" width="26.625" style="54" customWidth="1"/>
    <col min="14596" max="14596" width="17.125" style="54" customWidth="1"/>
    <col min="14597" max="14597" width="8.125" style="54" customWidth="1"/>
    <col min="14598" max="14598" width="4" style="54" customWidth="1"/>
    <col min="14599" max="14599" width="0" style="54" hidden="1" customWidth="1"/>
    <col min="14600" max="14600" width="23.25" style="54" customWidth="1"/>
    <col min="14601" max="14601" width="17.125" style="54" customWidth="1"/>
    <col min="14602" max="14602" width="8.125" style="54" customWidth="1"/>
    <col min="14603" max="14603" width="4" style="54" customWidth="1"/>
    <col min="14604" max="14604" width="0" style="54" hidden="1" customWidth="1"/>
    <col min="14605" max="14605" width="8.25" style="54" customWidth="1"/>
    <col min="14606" max="14606" width="0" style="54" hidden="1" customWidth="1"/>
    <col min="14607" max="14607" width="97.75" style="54" customWidth="1"/>
    <col min="14608" max="14608" width="14.125" style="54" customWidth="1"/>
    <col min="14609" max="14609" width="16" style="54" customWidth="1"/>
    <col min="14610" max="14612" width="10.125" style="54" customWidth="1"/>
    <col min="14613" max="14613" width="5.125" style="54" customWidth="1"/>
    <col min="14614" max="14848" width="9" style="54"/>
    <col min="14849" max="14849" width="4.125" style="54" customWidth="1"/>
    <col min="14850" max="14850" width="22.5" style="54" customWidth="1"/>
    <col min="14851" max="14851" width="26.625" style="54" customWidth="1"/>
    <col min="14852" max="14852" width="17.125" style="54" customWidth="1"/>
    <col min="14853" max="14853" width="8.125" style="54" customWidth="1"/>
    <col min="14854" max="14854" width="4" style="54" customWidth="1"/>
    <col min="14855" max="14855" width="0" style="54" hidden="1" customWidth="1"/>
    <col min="14856" max="14856" width="23.25" style="54" customWidth="1"/>
    <col min="14857" max="14857" width="17.125" style="54" customWidth="1"/>
    <col min="14858" max="14858" width="8.125" style="54" customWidth="1"/>
    <col min="14859" max="14859" width="4" style="54" customWidth="1"/>
    <col min="14860" max="14860" width="0" style="54" hidden="1" customWidth="1"/>
    <col min="14861" max="14861" width="8.25" style="54" customWidth="1"/>
    <col min="14862" max="14862" width="0" style="54" hidden="1" customWidth="1"/>
    <col min="14863" max="14863" width="97.75" style="54" customWidth="1"/>
    <col min="14864" max="14864" width="14.125" style="54" customWidth="1"/>
    <col min="14865" max="14865" width="16" style="54" customWidth="1"/>
    <col min="14866" max="14868" width="10.125" style="54" customWidth="1"/>
    <col min="14869" max="14869" width="5.125" style="54" customWidth="1"/>
    <col min="14870" max="15104" width="9" style="54"/>
    <col min="15105" max="15105" width="4.125" style="54" customWidth="1"/>
    <col min="15106" max="15106" width="22.5" style="54" customWidth="1"/>
    <col min="15107" max="15107" width="26.625" style="54" customWidth="1"/>
    <col min="15108" max="15108" width="17.125" style="54" customWidth="1"/>
    <col min="15109" max="15109" width="8.125" style="54" customWidth="1"/>
    <col min="15110" max="15110" width="4" style="54" customWidth="1"/>
    <col min="15111" max="15111" width="0" style="54" hidden="1" customWidth="1"/>
    <col min="15112" max="15112" width="23.25" style="54" customWidth="1"/>
    <col min="15113" max="15113" width="17.125" style="54" customWidth="1"/>
    <col min="15114" max="15114" width="8.125" style="54" customWidth="1"/>
    <col min="15115" max="15115" width="4" style="54" customWidth="1"/>
    <col min="15116" max="15116" width="0" style="54" hidden="1" customWidth="1"/>
    <col min="15117" max="15117" width="8.25" style="54" customWidth="1"/>
    <col min="15118" max="15118" width="0" style="54" hidden="1" customWidth="1"/>
    <col min="15119" max="15119" width="97.75" style="54" customWidth="1"/>
    <col min="15120" max="15120" width="14.125" style="54" customWidth="1"/>
    <col min="15121" max="15121" width="16" style="54" customWidth="1"/>
    <col min="15122" max="15124" width="10.125" style="54" customWidth="1"/>
    <col min="15125" max="15125" width="5.125" style="54" customWidth="1"/>
    <col min="15126" max="15360" width="9" style="54"/>
    <col min="15361" max="15361" width="4.125" style="54" customWidth="1"/>
    <col min="15362" max="15362" width="22.5" style="54" customWidth="1"/>
    <col min="15363" max="15363" width="26.625" style="54" customWidth="1"/>
    <col min="15364" max="15364" width="17.125" style="54" customWidth="1"/>
    <col min="15365" max="15365" width="8.125" style="54" customWidth="1"/>
    <col min="15366" max="15366" width="4" style="54" customWidth="1"/>
    <col min="15367" max="15367" width="0" style="54" hidden="1" customWidth="1"/>
    <col min="15368" max="15368" width="23.25" style="54" customWidth="1"/>
    <col min="15369" max="15369" width="17.125" style="54" customWidth="1"/>
    <col min="15370" max="15370" width="8.125" style="54" customWidth="1"/>
    <col min="15371" max="15371" width="4" style="54" customWidth="1"/>
    <col min="15372" max="15372" width="0" style="54" hidden="1" customWidth="1"/>
    <col min="15373" max="15373" width="8.25" style="54" customWidth="1"/>
    <col min="15374" max="15374" width="0" style="54" hidden="1" customWidth="1"/>
    <col min="15375" max="15375" width="97.75" style="54" customWidth="1"/>
    <col min="15376" max="15376" width="14.125" style="54" customWidth="1"/>
    <col min="15377" max="15377" width="16" style="54" customWidth="1"/>
    <col min="15378" max="15380" width="10.125" style="54" customWidth="1"/>
    <col min="15381" max="15381" width="5.125" style="54" customWidth="1"/>
    <col min="15382" max="15616" width="9" style="54"/>
    <col min="15617" max="15617" width="4.125" style="54" customWidth="1"/>
    <col min="15618" max="15618" width="22.5" style="54" customWidth="1"/>
    <col min="15619" max="15619" width="26.625" style="54" customWidth="1"/>
    <col min="15620" max="15620" width="17.125" style="54" customWidth="1"/>
    <col min="15621" max="15621" width="8.125" style="54" customWidth="1"/>
    <col min="15622" max="15622" width="4" style="54" customWidth="1"/>
    <col min="15623" max="15623" width="0" style="54" hidden="1" customWidth="1"/>
    <col min="15624" max="15624" width="23.25" style="54" customWidth="1"/>
    <col min="15625" max="15625" width="17.125" style="54" customWidth="1"/>
    <col min="15626" max="15626" width="8.125" style="54" customWidth="1"/>
    <col min="15627" max="15627" width="4" style="54" customWidth="1"/>
    <col min="15628" max="15628" width="0" style="54" hidden="1" customWidth="1"/>
    <col min="15629" max="15629" width="8.25" style="54" customWidth="1"/>
    <col min="15630" max="15630" width="0" style="54" hidden="1" customWidth="1"/>
    <col min="15631" max="15631" width="97.75" style="54" customWidth="1"/>
    <col min="15632" max="15632" width="14.125" style="54" customWidth="1"/>
    <col min="15633" max="15633" width="16" style="54" customWidth="1"/>
    <col min="15634" max="15636" width="10.125" style="54" customWidth="1"/>
    <col min="15637" max="15637" width="5.125" style="54" customWidth="1"/>
    <col min="15638" max="15872" width="9" style="54"/>
    <col min="15873" max="15873" width="4.125" style="54" customWidth="1"/>
    <col min="15874" max="15874" width="22.5" style="54" customWidth="1"/>
    <col min="15875" max="15875" width="26.625" style="54" customWidth="1"/>
    <col min="15876" max="15876" width="17.125" style="54" customWidth="1"/>
    <col min="15877" max="15877" width="8.125" style="54" customWidth="1"/>
    <col min="15878" max="15878" width="4" style="54" customWidth="1"/>
    <col min="15879" max="15879" width="0" style="54" hidden="1" customWidth="1"/>
    <col min="15880" max="15880" width="23.25" style="54" customWidth="1"/>
    <col min="15881" max="15881" width="17.125" style="54" customWidth="1"/>
    <col min="15882" max="15882" width="8.125" style="54" customWidth="1"/>
    <col min="15883" max="15883" width="4" style="54" customWidth="1"/>
    <col min="15884" max="15884" width="0" style="54" hidden="1" customWidth="1"/>
    <col min="15885" max="15885" width="8.25" style="54" customWidth="1"/>
    <col min="15886" max="15886" width="0" style="54" hidden="1" customWidth="1"/>
    <col min="15887" max="15887" width="97.75" style="54" customWidth="1"/>
    <col min="15888" max="15888" width="14.125" style="54" customWidth="1"/>
    <col min="15889" max="15889" width="16" style="54" customWidth="1"/>
    <col min="15890" max="15892" width="10.125" style="54" customWidth="1"/>
    <col min="15893" max="15893" width="5.125" style="54" customWidth="1"/>
    <col min="15894" max="16128" width="9" style="54"/>
    <col min="16129" max="16129" width="4.125" style="54" customWidth="1"/>
    <col min="16130" max="16130" width="22.5" style="54" customWidth="1"/>
    <col min="16131" max="16131" width="26.625" style="54" customWidth="1"/>
    <col min="16132" max="16132" width="17.125" style="54" customWidth="1"/>
    <col min="16133" max="16133" width="8.125" style="54" customWidth="1"/>
    <col min="16134" max="16134" width="4" style="54" customWidth="1"/>
    <col min="16135" max="16135" width="0" style="54" hidden="1" customWidth="1"/>
    <col min="16136" max="16136" width="23.25" style="54" customWidth="1"/>
    <col min="16137" max="16137" width="17.125" style="54" customWidth="1"/>
    <col min="16138" max="16138" width="8.125" style="54" customWidth="1"/>
    <col min="16139" max="16139" width="4" style="54" customWidth="1"/>
    <col min="16140" max="16140" width="0" style="54" hidden="1" customWidth="1"/>
    <col min="16141" max="16141" width="8.25" style="54" customWidth="1"/>
    <col min="16142" max="16142" width="0" style="54" hidden="1" customWidth="1"/>
    <col min="16143" max="16143" width="97.75" style="54" customWidth="1"/>
    <col min="16144" max="16144" width="14.125" style="54" customWidth="1"/>
    <col min="16145" max="16145" width="16" style="54" customWidth="1"/>
    <col min="16146" max="16148" width="10.125" style="54" customWidth="1"/>
    <col min="16149" max="16149" width="5.125" style="54" customWidth="1"/>
    <col min="16150" max="16384" width="9" style="54"/>
  </cols>
  <sheetData>
    <row r="1" spans="1:21" ht="36.75" customHeight="1" x14ac:dyDescent="0.4">
      <c r="A1" s="52" t="s">
        <v>0</v>
      </c>
      <c r="B1" s="52"/>
      <c r="C1" s="53"/>
      <c r="D1" s="54"/>
      <c r="E1" s="53"/>
      <c r="F1" s="53"/>
      <c r="G1" s="53"/>
      <c r="H1" s="213"/>
      <c r="I1" s="213"/>
      <c r="J1" s="214"/>
      <c r="K1" s="214"/>
      <c r="L1" s="214"/>
      <c r="M1" s="214"/>
      <c r="N1" s="214"/>
      <c r="O1" s="214"/>
      <c r="P1" s="53"/>
      <c r="Q1" s="53"/>
      <c r="R1" s="54"/>
      <c r="S1" s="54"/>
      <c r="T1" s="54"/>
      <c r="U1" s="54"/>
    </row>
    <row r="2" spans="1:21" ht="36.75" customHeight="1" x14ac:dyDescent="0.4">
      <c r="A2" s="213" t="s">
        <v>161</v>
      </c>
      <c r="B2" s="213"/>
      <c r="C2" s="214"/>
      <c r="D2" s="214"/>
      <c r="E2" s="214"/>
      <c r="F2" s="214"/>
      <c r="G2" s="214"/>
      <c r="H2" s="214"/>
      <c r="I2" s="214"/>
      <c r="J2" s="214"/>
      <c r="K2" s="214"/>
      <c r="L2" s="214"/>
      <c r="M2" s="214"/>
      <c r="N2" s="214"/>
      <c r="O2" s="214"/>
      <c r="P2" s="214"/>
      <c r="Q2" s="214"/>
      <c r="R2" s="214"/>
      <c r="S2" s="214"/>
      <c r="T2" s="214"/>
      <c r="U2" s="54"/>
    </row>
    <row r="3" spans="1:21" ht="18.75" customHeight="1" x14ac:dyDescent="0.4">
      <c r="A3" s="55"/>
      <c r="B3" s="55"/>
      <c r="C3" s="53"/>
      <c r="D3" s="54"/>
      <c r="E3" s="56"/>
      <c r="F3" s="53"/>
      <c r="G3" s="53"/>
      <c r="H3" s="53"/>
      <c r="I3" s="54"/>
      <c r="J3" s="53"/>
      <c r="K3" s="56"/>
      <c r="L3" s="56"/>
      <c r="M3" s="56"/>
      <c r="N3" s="56"/>
      <c r="O3" s="53"/>
      <c r="P3" s="57"/>
      <c r="Q3" s="215" t="s">
        <v>162</v>
      </c>
      <c r="R3" s="216"/>
      <c r="S3" s="216"/>
      <c r="T3" s="217"/>
      <c r="U3" s="54"/>
    </row>
    <row r="4" spans="1:21" ht="15.75" customHeight="1" x14ac:dyDescent="0.4">
      <c r="A4" s="55"/>
      <c r="B4" s="55"/>
      <c r="C4" s="53"/>
      <c r="D4" s="54"/>
      <c r="E4" s="56"/>
      <c r="F4" s="53"/>
      <c r="G4" s="53"/>
      <c r="H4" s="53"/>
      <c r="I4" s="54"/>
      <c r="J4" s="53"/>
      <c r="K4" s="56"/>
      <c r="L4" s="56"/>
      <c r="M4" s="56"/>
      <c r="N4" s="58"/>
      <c r="O4" s="53"/>
      <c r="P4" s="59"/>
      <c r="Q4" s="60"/>
      <c r="R4" s="61" t="s">
        <v>163</v>
      </c>
      <c r="S4" s="61" t="s">
        <v>6</v>
      </c>
      <c r="T4" s="61" t="s">
        <v>164</v>
      </c>
      <c r="U4" s="54"/>
    </row>
    <row r="5" spans="1:21" ht="22.5" customHeight="1" x14ac:dyDescent="0.4">
      <c r="A5" s="55"/>
      <c r="B5" s="55"/>
      <c r="C5" s="53"/>
      <c r="D5" s="54"/>
      <c r="E5" s="56"/>
      <c r="F5" s="53"/>
      <c r="G5" s="53"/>
      <c r="H5" s="53"/>
      <c r="I5" s="54"/>
      <c r="J5" s="53"/>
      <c r="K5" s="56"/>
      <c r="L5" s="56"/>
      <c r="M5" s="56"/>
      <c r="N5" s="58"/>
      <c r="O5" s="53"/>
      <c r="P5" s="62"/>
      <c r="Q5" s="63" t="s">
        <v>165</v>
      </c>
      <c r="R5" s="61"/>
      <c r="S5" s="61"/>
      <c r="T5" s="61"/>
      <c r="U5" s="54"/>
    </row>
    <row r="6" spans="1:21" ht="22.5" customHeight="1" x14ac:dyDescent="0.15">
      <c r="A6" s="55"/>
      <c r="B6" s="55"/>
      <c r="C6" s="53"/>
      <c r="D6" s="64"/>
      <c r="E6" s="56"/>
      <c r="F6" s="53"/>
      <c r="G6" s="53"/>
      <c r="H6" s="53"/>
      <c r="I6" s="64"/>
      <c r="J6" s="53"/>
      <c r="K6" s="56"/>
      <c r="L6" s="56"/>
      <c r="M6" s="56"/>
      <c r="N6" s="58"/>
      <c r="O6" s="53"/>
      <c r="P6" s="62"/>
      <c r="Q6" s="63" t="s">
        <v>166</v>
      </c>
      <c r="R6" s="61"/>
      <c r="S6" s="61"/>
      <c r="T6" s="61"/>
      <c r="U6" s="54"/>
    </row>
    <row r="7" spans="1:21" ht="22.5" customHeight="1" x14ac:dyDescent="0.15">
      <c r="A7" s="55"/>
      <c r="B7" s="55"/>
      <c r="C7" s="53"/>
      <c r="D7" s="65"/>
      <c r="E7" s="56"/>
      <c r="F7" s="53"/>
      <c r="G7" s="53"/>
      <c r="I7" s="65"/>
      <c r="J7" s="53"/>
      <c r="K7" s="56"/>
      <c r="L7" s="56"/>
      <c r="M7" s="56"/>
      <c r="N7" s="67"/>
      <c r="O7" s="53"/>
      <c r="P7" s="62"/>
      <c r="Q7" s="63" t="s">
        <v>167</v>
      </c>
      <c r="R7" s="61"/>
      <c r="S7" s="61"/>
      <c r="T7" s="61"/>
      <c r="U7" s="68"/>
    </row>
    <row r="8" spans="1:21" ht="27.75" customHeight="1" thickBot="1" x14ac:dyDescent="0.3">
      <c r="A8" s="218" t="s">
        <v>418</v>
      </c>
      <c r="B8" s="219"/>
      <c r="C8" s="219"/>
      <c r="D8" s="219"/>
      <c r="E8" s="219"/>
      <c r="F8" s="219"/>
      <c r="G8" s="53"/>
      <c r="H8" s="53"/>
      <c r="I8" s="69"/>
      <c r="J8" s="53"/>
      <c r="K8" s="56"/>
      <c r="L8" s="56"/>
      <c r="M8" s="56"/>
      <c r="N8" s="67"/>
      <c r="O8" s="53"/>
      <c r="P8" s="70"/>
      <c r="Q8" s="69"/>
      <c r="R8" s="70"/>
      <c r="S8" s="70"/>
      <c r="T8" s="71"/>
      <c r="U8" s="68"/>
    </row>
    <row r="9" spans="1:21" customFormat="1" ht="42" customHeight="1" thickBot="1" x14ac:dyDescent="0.45">
      <c r="A9" s="72"/>
      <c r="B9" s="73" t="s">
        <v>169</v>
      </c>
      <c r="C9" s="74" t="s">
        <v>170</v>
      </c>
      <c r="D9" s="75" t="s">
        <v>171</v>
      </c>
      <c r="E9" s="76" t="s">
        <v>172</v>
      </c>
      <c r="F9" s="76" t="s">
        <v>173</v>
      </c>
      <c r="G9" s="74" t="s">
        <v>174</v>
      </c>
      <c r="H9" s="73" t="s">
        <v>170</v>
      </c>
      <c r="I9" s="75" t="s">
        <v>171</v>
      </c>
      <c r="J9" s="76" t="s">
        <v>175</v>
      </c>
      <c r="K9" s="76" t="s">
        <v>173</v>
      </c>
      <c r="L9" s="76" t="s">
        <v>174</v>
      </c>
      <c r="M9" s="76" t="s">
        <v>176</v>
      </c>
      <c r="N9" s="77" t="s">
        <v>177</v>
      </c>
      <c r="O9" s="78" t="s">
        <v>178</v>
      </c>
      <c r="P9" s="76" t="s">
        <v>179</v>
      </c>
      <c r="Q9" s="79" t="s">
        <v>171</v>
      </c>
      <c r="R9" s="76" t="s">
        <v>180</v>
      </c>
      <c r="S9" s="74" t="s">
        <v>181</v>
      </c>
      <c r="T9" s="77" t="s">
        <v>182</v>
      </c>
      <c r="U9" s="80"/>
    </row>
    <row r="10" spans="1:21" ht="18.75" customHeight="1" x14ac:dyDescent="0.4">
      <c r="A10" s="220" t="s">
        <v>183</v>
      </c>
      <c r="B10" s="81" t="s">
        <v>22</v>
      </c>
      <c r="C10" s="82"/>
      <c r="D10" s="83"/>
      <c r="E10" s="91"/>
      <c r="F10" s="85"/>
      <c r="G10" s="86"/>
      <c r="H10" s="87"/>
      <c r="I10" s="83"/>
      <c r="J10" s="85"/>
      <c r="K10" s="85"/>
      <c r="L10" s="85"/>
      <c r="M10" s="85"/>
      <c r="N10" s="88"/>
      <c r="O10" s="81"/>
      <c r="P10" s="89" t="s">
        <v>22</v>
      </c>
      <c r="Q10" s="83"/>
      <c r="R10" s="90">
        <v>110</v>
      </c>
      <c r="S10" s="91">
        <f>ROUNDUP(R10*0.75,2)</f>
        <v>82.5</v>
      </c>
      <c r="T10" s="92">
        <f>ROUNDUP((R5*R10)+(R6*S10)+(R7*(R10*2)),2)</f>
        <v>0</v>
      </c>
    </row>
    <row r="11" spans="1:21" ht="18.75" customHeight="1" x14ac:dyDescent="0.4">
      <c r="A11" s="221"/>
      <c r="B11" s="94"/>
      <c r="C11" s="95"/>
      <c r="D11" s="96"/>
      <c r="E11" s="97"/>
      <c r="F11" s="98"/>
      <c r="G11" s="99"/>
      <c r="H11" s="100"/>
      <c r="I11" s="96"/>
      <c r="J11" s="98"/>
      <c r="K11" s="98"/>
      <c r="L11" s="98"/>
      <c r="M11" s="98"/>
      <c r="N11" s="101"/>
      <c r="O11" s="94"/>
      <c r="P11" s="102"/>
      <c r="Q11" s="96"/>
      <c r="R11" s="103"/>
      <c r="S11" s="97"/>
      <c r="T11" s="104"/>
    </row>
    <row r="12" spans="1:21" ht="18.75" customHeight="1" x14ac:dyDescent="0.4">
      <c r="A12" s="221"/>
      <c r="B12" s="105" t="s">
        <v>348</v>
      </c>
      <c r="C12" s="106" t="s">
        <v>349</v>
      </c>
      <c r="D12" s="107"/>
      <c r="E12" s="108">
        <v>1</v>
      </c>
      <c r="F12" s="109" t="s">
        <v>218</v>
      </c>
      <c r="G12" s="110" t="s">
        <v>219</v>
      </c>
      <c r="H12" s="111" t="s">
        <v>349</v>
      </c>
      <c r="I12" s="107"/>
      <c r="J12" s="109">
        <f>ROUNDUP(E12*0.75,2)</f>
        <v>0.75</v>
      </c>
      <c r="K12" s="109" t="s">
        <v>218</v>
      </c>
      <c r="L12" s="109" t="s">
        <v>219</v>
      </c>
      <c r="M12" s="109">
        <f>ROUNDUP((R5*E12)+(R6*J12)+(R7*(E12*2)),2)</f>
        <v>0</v>
      </c>
      <c r="N12" s="112">
        <f>M12</f>
        <v>0</v>
      </c>
      <c r="O12" s="105" t="s">
        <v>350</v>
      </c>
      <c r="P12" s="113" t="s">
        <v>226</v>
      </c>
      <c r="Q12" s="107"/>
      <c r="R12" s="114">
        <v>3</v>
      </c>
      <c r="S12" s="108">
        <f t="shared" ref="S12:S17" si="0">ROUNDUP(R12*0.75,2)</f>
        <v>2.25</v>
      </c>
      <c r="T12" s="115">
        <f>ROUNDUP((R5*R12)+(R6*S12)+(R7*(R12*2)),2)</f>
        <v>0</v>
      </c>
    </row>
    <row r="13" spans="1:21" ht="18.75" customHeight="1" x14ac:dyDescent="0.4">
      <c r="A13" s="221"/>
      <c r="B13" s="105" t="s">
        <v>419</v>
      </c>
      <c r="C13" s="106" t="s">
        <v>194</v>
      </c>
      <c r="D13" s="107"/>
      <c r="E13" s="108">
        <v>10</v>
      </c>
      <c r="F13" s="109" t="s">
        <v>189</v>
      </c>
      <c r="G13" s="110"/>
      <c r="H13" s="111" t="s">
        <v>194</v>
      </c>
      <c r="I13" s="107"/>
      <c r="J13" s="109">
        <f>ROUNDUP(E13*0.75,2)</f>
        <v>7.5</v>
      </c>
      <c r="K13" s="109" t="s">
        <v>189</v>
      </c>
      <c r="L13" s="109"/>
      <c r="M13" s="109">
        <f>ROUNDUP((R5*E13)+(R6*J13)+(R7*(E13*2)),2)</f>
        <v>0</v>
      </c>
      <c r="N13" s="112">
        <f>ROUND(M13+(M13*6/100),2)</f>
        <v>0</v>
      </c>
      <c r="O13" s="105" t="s">
        <v>352</v>
      </c>
      <c r="P13" s="113" t="s">
        <v>192</v>
      </c>
      <c r="Q13" s="107"/>
      <c r="R13" s="114">
        <v>2</v>
      </c>
      <c r="S13" s="108">
        <f t="shared" si="0"/>
        <v>1.5</v>
      </c>
      <c r="T13" s="115">
        <f>ROUNDUP((R5*R13)+(R6*S13)+(R7*(R13*2)),2)</f>
        <v>0</v>
      </c>
    </row>
    <row r="14" spans="1:21" ht="18.75" customHeight="1" x14ac:dyDescent="0.4">
      <c r="A14" s="221"/>
      <c r="B14" s="105"/>
      <c r="C14" s="106" t="s">
        <v>353</v>
      </c>
      <c r="D14" s="107"/>
      <c r="E14" s="108">
        <v>5</v>
      </c>
      <c r="F14" s="109" t="s">
        <v>189</v>
      </c>
      <c r="G14" s="110"/>
      <c r="H14" s="111" t="s">
        <v>353</v>
      </c>
      <c r="I14" s="107"/>
      <c r="J14" s="109">
        <f>ROUNDUP(E14*0.75,2)</f>
        <v>3.75</v>
      </c>
      <c r="K14" s="109" t="s">
        <v>189</v>
      </c>
      <c r="L14" s="109"/>
      <c r="M14" s="109">
        <f>ROUNDUP((R5*E14)+(R6*J14)+(R7*(E14*2)),2)</f>
        <v>0</v>
      </c>
      <c r="N14" s="112">
        <f>M14</f>
        <v>0</v>
      </c>
      <c r="O14" s="105" t="s">
        <v>354</v>
      </c>
      <c r="P14" s="113" t="s">
        <v>233</v>
      </c>
      <c r="Q14" s="107"/>
      <c r="R14" s="114">
        <v>40</v>
      </c>
      <c r="S14" s="108">
        <f t="shared" si="0"/>
        <v>30</v>
      </c>
      <c r="T14" s="115">
        <f>ROUNDUP((R5*R14)+(R6*S14)+(R7*(R14*2)),2)</f>
        <v>0</v>
      </c>
    </row>
    <row r="15" spans="1:21" ht="18.75" customHeight="1" x14ac:dyDescent="0.4">
      <c r="A15" s="221"/>
      <c r="B15" s="105"/>
      <c r="C15" s="106"/>
      <c r="D15" s="107"/>
      <c r="E15" s="108"/>
      <c r="F15" s="109"/>
      <c r="G15" s="110"/>
      <c r="H15" s="111"/>
      <c r="I15" s="107"/>
      <c r="J15" s="109"/>
      <c r="K15" s="109"/>
      <c r="L15" s="109"/>
      <c r="M15" s="109"/>
      <c r="N15" s="112"/>
      <c r="O15" s="105" t="s">
        <v>355</v>
      </c>
      <c r="P15" s="113" t="s">
        <v>221</v>
      </c>
      <c r="Q15" s="107"/>
      <c r="R15" s="114">
        <v>2</v>
      </c>
      <c r="S15" s="108">
        <f t="shared" si="0"/>
        <v>1.5</v>
      </c>
      <c r="T15" s="115">
        <f>ROUNDUP((R5*R15)+(R6*S15)+(R7*(R15*2)),2)</f>
        <v>0</v>
      </c>
    </row>
    <row r="16" spans="1:21" ht="18.75" customHeight="1" x14ac:dyDescent="0.4">
      <c r="A16" s="221"/>
      <c r="B16" s="105"/>
      <c r="C16" s="106"/>
      <c r="D16" s="107"/>
      <c r="E16" s="108"/>
      <c r="F16" s="109"/>
      <c r="G16" s="110"/>
      <c r="H16" s="111"/>
      <c r="I16" s="107"/>
      <c r="J16" s="109"/>
      <c r="K16" s="109"/>
      <c r="L16" s="109"/>
      <c r="M16" s="109"/>
      <c r="N16" s="112"/>
      <c r="O16" s="105" t="s">
        <v>356</v>
      </c>
      <c r="P16" s="113" t="s">
        <v>213</v>
      </c>
      <c r="Q16" s="107" t="s">
        <v>40</v>
      </c>
      <c r="R16" s="114">
        <v>1.5</v>
      </c>
      <c r="S16" s="108">
        <f t="shared" si="0"/>
        <v>1.1300000000000001</v>
      </c>
      <c r="T16" s="115">
        <f>ROUNDUP((R5*R16)+(R6*S16)+(R7*(R16*2)),2)</f>
        <v>0</v>
      </c>
    </row>
    <row r="17" spans="1:20" ht="18.75" customHeight="1" x14ac:dyDescent="0.4">
      <c r="A17" s="221"/>
      <c r="B17" s="105"/>
      <c r="C17" s="106"/>
      <c r="D17" s="107"/>
      <c r="E17" s="108"/>
      <c r="F17" s="109"/>
      <c r="G17" s="110"/>
      <c r="H17" s="111"/>
      <c r="I17" s="107"/>
      <c r="J17" s="109"/>
      <c r="K17" s="109"/>
      <c r="L17" s="109"/>
      <c r="M17" s="109"/>
      <c r="N17" s="112"/>
      <c r="O17" s="105" t="s">
        <v>202</v>
      </c>
      <c r="P17" s="113" t="s">
        <v>226</v>
      </c>
      <c r="Q17" s="107"/>
      <c r="R17" s="114">
        <v>1</v>
      </c>
      <c r="S17" s="108">
        <f t="shared" si="0"/>
        <v>0.75</v>
      </c>
      <c r="T17" s="115">
        <f>ROUNDUP((R5*R17)+(R6*S17)+(R7*(R17*2)),2)</f>
        <v>0</v>
      </c>
    </row>
    <row r="18" spans="1:20" ht="18.75" customHeight="1" x14ac:dyDescent="0.4">
      <c r="A18" s="221"/>
      <c r="B18" s="94"/>
      <c r="C18" s="95"/>
      <c r="D18" s="96"/>
      <c r="E18" s="97"/>
      <c r="F18" s="98"/>
      <c r="G18" s="99"/>
      <c r="H18" s="100"/>
      <c r="I18" s="96"/>
      <c r="J18" s="98"/>
      <c r="K18" s="98"/>
      <c r="L18" s="98"/>
      <c r="M18" s="98"/>
      <c r="N18" s="101"/>
      <c r="O18" s="94"/>
      <c r="P18" s="102"/>
      <c r="Q18" s="96"/>
      <c r="R18" s="103"/>
      <c r="S18" s="97"/>
      <c r="T18" s="104"/>
    </row>
    <row r="19" spans="1:20" ht="18.75" customHeight="1" x14ac:dyDescent="0.4">
      <c r="A19" s="221"/>
      <c r="B19" s="105" t="s">
        <v>133</v>
      </c>
      <c r="C19" s="106" t="s">
        <v>357</v>
      </c>
      <c r="D19" s="107"/>
      <c r="E19" s="108">
        <v>40</v>
      </c>
      <c r="F19" s="109" t="s">
        <v>189</v>
      </c>
      <c r="G19" s="110"/>
      <c r="H19" s="111" t="s">
        <v>357</v>
      </c>
      <c r="I19" s="107"/>
      <c r="J19" s="109">
        <f>ROUNDUP(E19*0.75,2)</f>
        <v>30</v>
      </c>
      <c r="K19" s="109" t="s">
        <v>189</v>
      </c>
      <c r="L19" s="109"/>
      <c r="M19" s="109">
        <f>ROUNDUP((R5*E19)+(R6*J19)+(R7*(E19*2)),2)</f>
        <v>0</v>
      </c>
      <c r="N19" s="112">
        <f>ROUND(M19+(M19*10/100),2)</f>
        <v>0</v>
      </c>
      <c r="O19" s="105" t="s">
        <v>358</v>
      </c>
      <c r="P19" s="113" t="s">
        <v>252</v>
      </c>
      <c r="Q19" s="107" t="s">
        <v>56</v>
      </c>
      <c r="R19" s="114">
        <v>4</v>
      </c>
      <c r="S19" s="108">
        <f>ROUNDUP(R19*0.75,2)</f>
        <v>3</v>
      </c>
      <c r="T19" s="115">
        <f>ROUNDUP((R5*R19)+(R6*S19)+(R7*(R19*2)),2)</f>
        <v>0</v>
      </c>
    </row>
    <row r="20" spans="1:20" ht="18.75" customHeight="1" x14ac:dyDescent="0.4">
      <c r="A20" s="221"/>
      <c r="B20" s="105"/>
      <c r="C20" s="106" t="s">
        <v>255</v>
      </c>
      <c r="D20" s="107"/>
      <c r="E20" s="108">
        <v>10</v>
      </c>
      <c r="F20" s="109" t="s">
        <v>189</v>
      </c>
      <c r="G20" s="110"/>
      <c r="H20" s="111" t="s">
        <v>255</v>
      </c>
      <c r="I20" s="107"/>
      <c r="J20" s="109">
        <f>ROUNDUP(E20*0.75,2)</f>
        <v>7.5</v>
      </c>
      <c r="K20" s="109" t="s">
        <v>189</v>
      </c>
      <c r="L20" s="109"/>
      <c r="M20" s="109">
        <f>ROUNDUP((R5*E20)+(R6*J20)+(R7*(E20*2)),2)</f>
        <v>0</v>
      </c>
      <c r="N20" s="112">
        <f>M20</f>
        <v>0</v>
      </c>
      <c r="O20" s="105" t="s">
        <v>359</v>
      </c>
      <c r="P20" s="113" t="s">
        <v>209</v>
      </c>
      <c r="Q20" s="107"/>
      <c r="R20" s="114">
        <v>0.3</v>
      </c>
      <c r="S20" s="108">
        <f>ROUNDUP(R20*0.75,2)</f>
        <v>0.23</v>
      </c>
      <c r="T20" s="115">
        <f>ROUNDUP((R5*R20)+(R6*S20)+(R7*(R20*2)),2)</f>
        <v>0</v>
      </c>
    </row>
    <row r="21" spans="1:20" ht="18.75" customHeight="1" x14ac:dyDescent="0.4">
      <c r="A21" s="221"/>
      <c r="B21" s="105"/>
      <c r="C21" s="106"/>
      <c r="D21" s="107"/>
      <c r="E21" s="108"/>
      <c r="F21" s="109"/>
      <c r="G21" s="110"/>
      <c r="H21" s="111"/>
      <c r="I21" s="107"/>
      <c r="J21" s="109"/>
      <c r="K21" s="109"/>
      <c r="L21" s="109"/>
      <c r="M21" s="109"/>
      <c r="N21" s="112"/>
      <c r="O21" s="105" t="s">
        <v>256</v>
      </c>
      <c r="P21" s="113" t="s">
        <v>227</v>
      </c>
      <c r="Q21" s="107"/>
      <c r="R21" s="114">
        <v>0.1</v>
      </c>
      <c r="S21" s="108">
        <f>ROUNDUP(R21*0.75,2)</f>
        <v>0.08</v>
      </c>
      <c r="T21" s="115">
        <f>ROUNDUP((R5*R21)+(R6*S21)+(R7*(R21*2)),2)</f>
        <v>0</v>
      </c>
    </row>
    <row r="22" spans="1:20" ht="18.75" customHeight="1" x14ac:dyDescent="0.4">
      <c r="A22" s="221"/>
      <c r="B22" s="105"/>
      <c r="C22" s="106"/>
      <c r="D22" s="107"/>
      <c r="E22" s="108"/>
      <c r="F22" s="109"/>
      <c r="G22" s="110"/>
      <c r="H22" s="111"/>
      <c r="I22" s="107"/>
      <c r="J22" s="109"/>
      <c r="K22" s="109"/>
      <c r="L22" s="109"/>
      <c r="M22" s="109"/>
      <c r="N22" s="112"/>
      <c r="O22" s="105" t="s">
        <v>202</v>
      </c>
      <c r="P22" s="113"/>
      <c r="Q22" s="107"/>
      <c r="R22" s="114"/>
      <c r="S22" s="108"/>
      <c r="T22" s="115"/>
    </row>
    <row r="23" spans="1:20" ht="18.75" customHeight="1" x14ac:dyDescent="0.4">
      <c r="A23" s="221"/>
      <c r="B23" s="94"/>
      <c r="C23" s="95"/>
      <c r="D23" s="96"/>
      <c r="E23" s="97"/>
      <c r="F23" s="98"/>
      <c r="G23" s="99"/>
      <c r="H23" s="100"/>
      <c r="I23" s="96"/>
      <c r="J23" s="98"/>
      <c r="K23" s="98"/>
      <c r="L23" s="98"/>
      <c r="M23" s="98"/>
      <c r="N23" s="101"/>
      <c r="O23" s="94"/>
      <c r="P23" s="102"/>
      <c r="Q23" s="96"/>
      <c r="R23" s="103"/>
      <c r="S23" s="97"/>
      <c r="T23" s="104"/>
    </row>
    <row r="24" spans="1:20" ht="18.75" customHeight="1" x14ac:dyDescent="0.4">
      <c r="A24" s="221"/>
      <c r="B24" s="105" t="s">
        <v>134</v>
      </c>
      <c r="C24" s="106" t="s">
        <v>296</v>
      </c>
      <c r="D24" s="107"/>
      <c r="E24" s="108">
        <v>10</v>
      </c>
      <c r="F24" s="109" t="s">
        <v>189</v>
      </c>
      <c r="G24" s="110"/>
      <c r="H24" s="111" t="s">
        <v>296</v>
      </c>
      <c r="I24" s="107"/>
      <c r="J24" s="109">
        <f>ROUNDUP(E24*0.75,2)</f>
        <v>7.5</v>
      </c>
      <c r="K24" s="109" t="s">
        <v>189</v>
      </c>
      <c r="L24" s="109"/>
      <c r="M24" s="109">
        <f>ROUNDUP((R5*E24)+(R6*J24)+(R7*(E24*2)),2)</f>
        <v>0</v>
      </c>
      <c r="N24" s="112">
        <f>M24</f>
        <v>0</v>
      </c>
      <c r="O24" s="105" t="s">
        <v>339</v>
      </c>
      <c r="P24" s="113" t="s">
        <v>225</v>
      </c>
      <c r="Q24" s="107"/>
      <c r="R24" s="114">
        <v>0.5</v>
      </c>
      <c r="S24" s="108">
        <f>ROUNDUP(R24*0.75,2)</f>
        <v>0.38</v>
      </c>
      <c r="T24" s="115">
        <f>ROUNDUP((R5*R24)+(R6*S24)+(R7*(R24*2)),2)</f>
        <v>0</v>
      </c>
    </row>
    <row r="25" spans="1:20" ht="18.75" customHeight="1" x14ac:dyDescent="0.4">
      <c r="A25" s="221"/>
      <c r="B25" s="105"/>
      <c r="C25" s="106" t="s">
        <v>360</v>
      </c>
      <c r="D25" s="107"/>
      <c r="E25" s="108">
        <v>20</v>
      </c>
      <c r="F25" s="109" t="s">
        <v>189</v>
      </c>
      <c r="G25" s="110"/>
      <c r="H25" s="111" t="s">
        <v>360</v>
      </c>
      <c r="I25" s="107"/>
      <c r="J25" s="109">
        <f>ROUNDUP(E25*0.75,2)</f>
        <v>15</v>
      </c>
      <c r="K25" s="109" t="s">
        <v>189</v>
      </c>
      <c r="L25" s="109"/>
      <c r="M25" s="109">
        <f>ROUNDUP((R5*E25)+(R6*J25)+(R7*(E25*2)),2)</f>
        <v>0</v>
      </c>
      <c r="N25" s="112">
        <f>ROUND(M25+(M25*15/100),2)</f>
        <v>0</v>
      </c>
      <c r="O25" s="105" t="s">
        <v>361</v>
      </c>
      <c r="P25" s="113" t="s">
        <v>192</v>
      </c>
      <c r="Q25" s="107"/>
      <c r="R25" s="114">
        <v>1.5</v>
      </c>
      <c r="S25" s="108">
        <f>ROUNDUP(R25*0.75,2)</f>
        <v>1.1300000000000001</v>
      </c>
      <c r="T25" s="115">
        <f>ROUNDUP((R5*R25)+(R6*S25)+(R7*(R25*2)),2)</f>
        <v>0</v>
      </c>
    </row>
    <row r="26" spans="1:20" ht="18.75" customHeight="1" x14ac:dyDescent="0.4">
      <c r="A26" s="221"/>
      <c r="B26" s="105"/>
      <c r="C26" s="106" t="s">
        <v>268</v>
      </c>
      <c r="D26" s="107"/>
      <c r="E26" s="108">
        <v>10</v>
      </c>
      <c r="F26" s="109" t="s">
        <v>189</v>
      </c>
      <c r="G26" s="110"/>
      <c r="H26" s="111" t="s">
        <v>268</v>
      </c>
      <c r="I26" s="107"/>
      <c r="J26" s="109">
        <f>ROUNDUP(E26*0.75,2)</f>
        <v>7.5</v>
      </c>
      <c r="K26" s="109" t="s">
        <v>189</v>
      </c>
      <c r="L26" s="109"/>
      <c r="M26" s="109">
        <f>ROUNDUP((R5*E26)+(R6*J26)+(R7*(E26*2)),2)</f>
        <v>0</v>
      </c>
      <c r="N26" s="112">
        <f>ROUND(M26+(M26*10/100),2)</f>
        <v>0</v>
      </c>
      <c r="O26" s="105" t="s">
        <v>362</v>
      </c>
      <c r="P26" s="113" t="s">
        <v>233</v>
      </c>
      <c r="Q26" s="107"/>
      <c r="R26" s="114">
        <v>100</v>
      </c>
      <c r="S26" s="108">
        <f>ROUNDUP(R26*0.75,2)</f>
        <v>75</v>
      </c>
      <c r="T26" s="115">
        <f>ROUNDUP((R5*R26)+(R6*S26)+(R7*(R26*2)),2)</f>
        <v>0</v>
      </c>
    </row>
    <row r="27" spans="1:20" ht="18.75" customHeight="1" x14ac:dyDescent="0.4">
      <c r="A27" s="221"/>
      <c r="B27" s="105"/>
      <c r="C27" s="106" t="s">
        <v>363</v>
      </c>
      <c r="D27" s="107"/>
      <c r="E27" s="108">
        <v>3</v>
      </c>
      <c r="F27" s="109" t="s">
        <v>189</v>
      </c>
      <c r="G27" s="110"/>
      <c r="H27" s="111" t="s">
        <v>363</v>
      </c>
      <c r="I27" s="107"/>
      <c r="J27" s="109">
        <f>ROUNDUP(E27*0.75,2)</f>
        <v>2.25</v>
      </c>
      <c r="K27" s="109" t="s">
        <v>189</v>
      </c>
      <c r="L27" s="109"/>
      <c r="M27" s="109">
        <f>ROUNDUP((R5*E27)+(R6*J27)+(R7*(E27*2)),2)</f>
        <v>0</v>
      </c>
      <c r="N27" s="112">
        <f>ROUND(M27+(M27*40/100),2)</f>
        <v>0</v>
      </c>
      <c r="O27" s="105" t="s">
        <v>202</v>
      </c>
      <c r="P27" s="113" t="s">
        <v>237</v>
      </c>
      <c r="Q27" s="107"/>
      <c r="R27" s="114">
        <v>3</v>
      </c>
      <c r="S27" s="108">
        <f>ROUNDUP(R27*0.75,2)</f>
        <v>2.25</v>
      </c>
      <c r="T27" s="115">
        <f>ROUNDUP((R5*R27)+(R6*S27)+(R7*(R27*2)),2)</f>
        <v>0</v>
      </c>
    </row>
    <row r="28" spans="1:20" ht="18.75" customHeight="1" thickBot="1" x14ac:dyDescent="0.45">
      <c r="A28" s="222"/>
      <c r="B28" s="116"/>
      <c r="C28" s="117"/>
      <c r="D28" s="118"/>
      <c r="E28" s="119"/>
      <c r="F28" s="120"/>
      <c r="G28" s="121"/>
      <c r="H28" s="122"/>
      <c r="I28" s="118"/>
      <c r="J28" s="120"/>
      <c r="K28" s="120"/>
      <c r="L28" s="120"/>
      <c r="M28" s="120"/>
      <c r="N28" s="123"/>
      <c r="O28" s="116"/>
      <c r="P28" s="124"/>
      <c r="Q28" s="118"/>
      <c r="R28" s="125"/>
      <c r="S28" s="119"/>
      <c r="T28" s="126"/>
    </row>
  </sheetData>
  <mergeCells count="5">
    <mergeCell ref="H1:O1"/>
    <mergeCell ref="A2:T2"/>
    <mergeCell ref="Q3:T3"/>
    <mergeCell ref="A8:F8"/>
    <mergeCell ref="A10:A28"/>
  </mergeCells>
  <phoneticPr fontId="17"/>
  <printOptions horizontalCentered="1" verticalCentered="1"/>
  <pageMargins left="0.39370078740157483" right="0.39370078740157483" top="0.39370078740157483" bottom="0.39370078740157483" header="0.39370078740157483" footer="0.39370078740157483"/>
  <pageSetup paperSize="12"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A4B90-9036-4CCA-8F4F-348B91D464D1}">
  <sheetPr>
    <pageSetUpPr fitToPage="1"/>
  </sheetPr>
  <dimension ref="A1:AB29"/>
  <sheetViews>
    <sheetView showZeros="0" zoomScale="60" zoomScaleNormal="60" zoomScaleSheetLayoutView="80" workbookViewId="0"/>
  </sheetViews>
  <sheetFormatPr defaultRowHeight="18.75" customHeight="1" x14ac:dyDescent="0.4"/>
  <cols>
    <col min="1" max="1" width="4.125" style="127" customWidth="1"/>
    <col min="2" max="2" width="22.5" style="128" customWidth="1"/>
    <col min="3" max="3" width="26.625" style="128" customWidth="1"/>
    <col min="4" max="4" width="17.125" style="93" customWidth="1"/>
    <col min="5" max="5" width="8.125" style="129" customWidth="1"/>
    <col min="6" max="6" width="4" style="130" customWidth="1"/>
    <col min="7" max="7" width="10.25" style="130" hidden="1" customWidth="1"/>
    <col min="8" max="8" width="23.25" style="66" customWidth="1"/>
    <col min="9" max="9" width="17.125" style="93" customWidth="1"/>
    <col min="10" max="10" width="8.125" style="130" customWidth="1"/>
    <col min="11" max="11" width="4" style="130" customWidth="1"/>
    <col min="12" max="12" width="10.25" style="130" hidden="1" customWidth="1"/>
    <col min="13" max="13" width="8.25" style="130" customWidth="1"/>
    <col min="14" max="14" width="8.625" style="131" hidden="1" customWidth="1"/>
    <col min="15" max="15" width="97.75" style="128" customWidth="1"/>
    <col min="16" max="16" width="14.125" style="66" customWidth="1"/>
    <col min="17" max="17" width="16" style="93" customWidth="1"/>
    <col min="18" max="18" width="10.125" style="131" customWidth="1"/>
    <col min="19" max="19" width="10.125" style="129" customWidth="1"/>
    <col min="20" max="20" width="10.125" style="93" customWidth="1"/>
    <col min="21" max="21" width="5.125" style="93" customWidth="1"/>
    <col min="29" max="256" width="9" style="54"/>
    <col min="257" max="257" width="4.125" style="54" customWidth="1"/>
    <col min="258" max="258" width="22.5" style="54" customWidth="1"/>
    <col min="259" max="259" width="26.625" style="54" customWidth="1"/>
    <col min="260" max="260" width="17.125" style="54" customWidth="1"/>
    <col min="261" max="261" width="8.125" style="54" customWidth="1"/>
    <col min="262" max="262" width="4" style="54" customWidth="1"/>
    <col min="263" max="263" width="0" style="54" hidden="1" customWidth="1"/>
    <col min="264" max="264" width="23.25" style="54" customWidth="1"/>
    <col min="265" max="265" width="17.125" style="54" customWidth="1"/>
    <col min="266" max="266" width="8.125" style="54" customWidth="1"/>
    <col min="267" max="267" width="4" style="54" customWidth="1"/>
    <col min="268" max="268" width="0" style="54" hidden="1" customWidth="1"/>
    <col min="269" max="269" width="8.25" style="54" customWidth="1"/>
    <col min="270" max="270" width="0" style="54" hidden="1" customWidth="1"/>
    <col min="271" max="271" width="97.75" style="54" customWidth="1"/>
    <col min="272" max="272" width="14.125" style="54" customWidth="1"/>
    <col min="273" max="273" width="16" style="54" customWidth="1"/>
    <col min="274" max="276" width="10.125" style="54" customWidth="1"/>
    <col min="277" max="277" width="5.125" style="54" customWidth="1"/>
    <col min="278" max="512" width="9" style="54"/>
    <col min="513" max="513" width="4.125" style="54" customWidth="1"/>
    <col min="514" max="514" width="22.5" style="54" customWidth="1"/>
    <col min="515" max="515" width="26.625" style="54" customWidth="1"/>
    <col min="516" max="516" width="17.125" style="54" customWidth="1"/>
    <col min="517" max="517" width="8.125" style="54" customWidth="1"/>
    <col min="518" max="518" width="4" style="54" customWidth="1"/>
    <col min="519" max="519" width="0" style="54" hidden="1" customWidth="1"/>
    <col min="520" max="520" width="23.25" style="54" customWidth="1"/>
    <col min="521" max="521" width="17.125" style="54" customWidth="1"/>
    <col min="522" max="522" width="8.125" style="54" customWidth="1"/>
    <col min="523" max="523" width="4" style="54" customWidth="1"/>
    <col min="524" max="524" width="0" style="54" hidden="1" customWidth="1"/>
    <col min="525" max="525" width="8.25" style="54" customWidth="1"/>
    <col min="526" max="526" width="0" style="54" hidden="1" customWidth="1"/>
    <col min="527" max="527" width="97.75" style="54" customWidth="1"/>
    <col min="528" max="528" width="14.125" style="54" customWidth="1"/>
    <col min="529" max="529" width="16" style="54" customWidth="1"/>
    <col min="530" max="532" width="10.125" style="54" customWidth="1"/>
    <col min="533" max="533" width="5.125" style="54" customWidth="1"/>
    <col min="534" max="768" width="9" style="54"/>
    <col min="769" max="769" width="4.125" style="54" customWidth="1"/>
    <col min="770" max="770" width="22.5" style="54" customWidth="1"/>
    <col min="771" max="771" width="26.625" style="54" customWidth="1"/>
    <col min="772" max="772" width="17.125" style="54" customWidth="1"/>
    <col min="773" max="773" width="8.125" style="54" customWidth="1"/>
    <col min="774" max="774" width="4" style="54" customWidth="1"/>
    <col min="775" max="775" width="0" style="54" hidden="1" customWidth="1"/>
    <col min="776" max="776" width="23.25" style="54" customWidth="1"/>
    <col min="777" max="777" width="17.125" style="54" customWidth="1"/>
    <col min="778" max="778" width="8.125" style="54" customWidth="1"/>
    <col min="779" max="779" width="4" style="54" customWidth="1"/>
    <col min="780" max="780" width="0" style="54" hidden="1" customWidth="1"/>
    <col min="781" max="781" width="8.25" style="54" customWidth="1"/>
    <col min="782" max="782" width="0" style="54" hidden="1" customWidth="1"/>
    <col min="783" max="783" width="97.75" style="54" customWidth="1"/>
    <col min="784" max="784" width="14.125" style="54" customWidth="1"/>
    <col min="785" max="785" width="16" style="54" customWidth="1"/>
    <col min="786" max="788" width="10.125" style="54" customWidth="1"/>
    <col min="789" max="789" width="5.125" style="54" customWidth="1"/>
    <col min="790" max="1024" width="9" style="54"/>
    <col min="1025" max="1025" width="4.125" style="54" customWidth="1"/>
    <col min="1026" max="1026" width="22.5" style="54" customWidth="1"/>
    <col min="1027" max="1027" width="26.625" style="54" customWidth="1"/>
    <col min="1028" max="1028" width="17.125" style="54" customWidth="1"/>
    <col min="1029" max="1029" width="8.125" style="54" customWidth="1"/>
    <col min="1030" max="1030" width="4" style="54" customWidth="1"/>
    <col min="1031" max="1031" width="0" style="54" hidden="1" customWidth="1"/>
    <col min="1032" max="1032" width="23.25" style="54" customWidth="1"/>
    <col min="1033" max="1033" width="17.125" style="54" customWidth="1"/>
    <col min="1034" max="1034" width="8.125" style="54" customWidth="1"/>
    <col min="1035" max="1035" width="4" style="54" customWidth="1"/>
    <col min="1036" max="1036" width="0" style="54" hidden="1" customWidth="1"/>
    <col min="1037" max="1037" width="8.25" style="54" customWidth="1"/>
    <col min="1038" max="1038" width="0" style="54" hidden="1" customWidth="1"/>
    <col min="1039" max="1039" width="97.75" style="54" customWidth="1"/>
    <col min="1040" max="1040" width="14.125" style="54" customWidth="1"/>
    <col min="1041" max="1041" width="16" style="54" customWidth="1"/>
    <col min="1042" max="1044" width="10.125" style="54" customWidth="1"/>
    <col min="1045" max="1045" width="5.125" style="54" customWidth="1"/>
    <col min="1046" max="1280" width="9" style="54"/>
    <col min="1281" max="1281" width="4.125" style="54" customWidth="1"/>
    <col min="1282" max="1282" width="22.5" style="54" customWidth="1"/>
    <col min="1283" max="1283" width="26.625" style="54" customWidth="1"/>
    <col min="1284" max="1284" width="17.125" style="54" customWidth="1"/>
    <col min="1285" max="1285" width="8.125" style="54" customWidth="1"/>
    <col min="1286" max="1286" width="4" style="54" customWidth="1"/>
    <col min="1287" max="1287" width="0" style="54" hidden="1" customWidth="1"/>
    <col min="1288" max="1288" width="23.25" style="54" customWidth="1"/>
    <col min="1289" max="1289" width="17.125" style="54" customWidth="1"/>
    <col min="1290" max="1290" width="8.125" style="54" customWidth="1"/>
    <col min="1291" max="1291" width="4" style="54" customWidth="1"/>
    <col min="1292" max="1292" width="0" style="54" hidden="1" customWidth="1"/>
    <col min="1293" max="1293" width="8.25" style="54" customWidth="1"/>
    <col min="1294" max="1294" width="0" style="54" hidden="1" customWidth="1"/>
    <col min="1295" max="1295" width="97.75" style="54" customWidth="1"/>
    <col min="1296" max="1296" width="14.125" style="54" customWidth="1"/>
    <col min="1297" max="1297" width="16" style="54" customWidth="1"/>
    <col min="1298" max="1300" width="10.125" style="54" customWidth="1"/>
    <col min="1301" max="1301" width="5.125" style="54" customWidth="1"/>
    <col min="1302" max="1536" width="9" style="54"/>
    <col min="1537" max="1537" width="4.125" style="54" customWidth="1"/>
    <col min="1538" max="1538" width="22.5" style="54" customWidth="1"/>
    <col min="1539" max="1539" width="26.625" style="54" customWidth="1"/>
    <col min="1540" max="1540" width="17.125" style="54" customWidth="1"/>
    <col min="1541" max="1541" width="8.125" style="54" customWidth="1"/>
    <col min="1542" max="1542" width="4" style="54" customWidth="1"/>
    <col min="1543" max="1543" width="0" style="54" hidden="1" customWidth="1"/>
    <col min="1544" max="1544" width="23.25" style="54" customWidth="1"/>
    <col min="1545" max="1545" width="17.125" style="54" customWidth="1"/>
    <col min="1546" max="1546" width="8.125" style="54" customWidth="1"/>
    <col min="1547" max="1547" width="4" style="54" customWidth="1"/>
    <col min="1548" max="1548" width="0" style="54" hidden="1" customWidth="1"/>
    <col min="1549" max="1549" width="8.25" style="54" customWidth="1"/>
    <col min="1550" max="1550" width="0" style="54" hidden="1" customWidth="1"/>
    <col min="1551" max="1551" width="97.75" style="54" customWidth="1"/>
    <col min="1552" max="1552" width="14.125" style="54" customWidth="1"/>
    <col min="1553" max="1553" width="16" style="54" customWidth="1"/>
    <col min="1554" max="1556" width="10.125" style="54" customWidth="1"/>
    <col min="1557" max="1557" width="5.125" style="54" customWidth="1"/>
    <col min="1558" max="1792" width="9" style="54"/>
    <col min="1793" max="1793" width="4.125" style="54" customWidth="1"/>
    <col min="1794" max="1794" width="22.5" style="54" customWidth="1"/>
    <col min="1795" max="1795" width="26.625" style="54" customWidth="1"/>
    <col min="1796" max="1796" width="17.125" style="54" customWidth="1"/>
    <col min="1797" max="1797" width="8.125" style="54" customWidth="1"/>
    <col min="1798" max="1798" width="4" style="54" customWidth="1"/>
    <col min="1799" max="1799" width="0" style="54" hidden="1" customWidth="1"/>
    <col min="1800" max="1800" width="23.25" style="54" customWidth="1"/>
    <col min="1801" max="1801" width="17.125" style="54" customWidth="1"/>
    <col min="1802" max="1802" width="8.125" style="54" customWidth="1"/>
    <col min="1803" max="1803" width="4" style="54" customWidth="1"/>
    <col min="1804" max="1804" width="0" style="54" hidden="1" customWidth="1"/>
    <col min="1805" max="1805" width="8.25" style="54" customWidth="1"/>
    <col min="1806" max="1806" width="0" style="54" hidden="1" customWidth="1"/>
    <col min="1807" max="1807" width="97.75" style="54" customWidth="1"/>
    <col min="1808" max="1808" width="14.125" style="54" customWidth="1"/>
    <col min="1809" max="1809" width="16" style="54" customWidth="1"/>
    <col min="1810" max="1812" width="10.125" style="54" customWidth="1"/>
    <col min="1813" max="1813" width="5.125" style="54" customWidth="1"/>
    <col min="1814" max="2048" width="9" style="54"/>
    <col min="2049" max="2049" width="4.125" style="54" customWidth="1"/>
    <col min="2050" max="2050" width="22.5" style="54" customWidth="1"/>
    <col min="2051" max="2051" width="26.625" style="54" customWidth="1"/>
    <col min="2052" max="2052" width="17.125" style="54" customWidth="1"/>
    <col min="2053" max="2053" width="8.125" style="54" customWidth="1"/>
    <col min="2054" max="2054" width="4" style="54" customWidth="1"/>
    <col min="2055" max="2055" width="0" style="54" hidden="1" customWidth="1"/>
    <col min="2056" max="2056" width="23.25" style="54" customWidth="1"/>
    <col min="2057" max="2057" width="17.125" style="54" customWidth="1"/>
    <col min="2058" max="2058" width="8.125" style="54" customWidth="1"/>
    <col min="2059" max="2059" width="4" style="54" customWidth="1"/>
    <col min="2060" max="2060" width="0" style="54" hidden="1" customWidth="1"/>
    <col min="2061" max="2061" width="8.25" style="54" customWidth="1"/>
    <col min="2062" max="2062" width="0" style="54" hidden="1" customWidth="1"/>
    <col min="2063" max="2063" width="97.75" style="54" customWidth="1"/>
    <col min="2064" max="2064" width="14.125" style="54" customWidth="1"/>
    <col min="2065" max="2065" width="16" style="54" customWidth="1"/>
    <col min="2066" max="2068" width="10.125" style="54" customWidth="1"/>
    <col min="2069" max="2069" width="5.125" style="54" customWidth="1"/>
    <col min="2070" max="2304" width="9" style="54"/>
    <col min="2305" max="2305" width="4.125" style="54" customWidth="1"/>
    <col min="2306" max="2306" width="22.5" style="54" customWidth="1"/>
    <col min="2307" max="2307" width="26.625" style="54" customWidth="1"/>
    <col min="2308" max="2308" width="17.125" style="54" customWidth="1"/>
    <col min="2309" max="2309" width="8.125" style="54" customWidth="1"/>
    <col min="2310" max="2310" width="4" style="54" customWidth="1"/>
    <col min="2311" max="2311" width="0" style="54" hidden="1" customWidth="1"/>
    <col min="2312" max="2312" width="23.25" style="54" customWidth="1"/>
    <col min="2313" max="2313" width="17.125" style="54" customWidth="1"/>
    <col min="2314" max="2314" width="8.125" style="54" customWidth="1"/>
    <col min="2315" max="2315" width="4" style="54" customWidth="1"/>
    <col min="2316" max="2316" width="0" style="54" hidden="1" customWidth="1"/>
    <col min="2317" max="2317" width="8.25" style="54" customWidth="1"/>
    <col min="2318" max="2318" width="0" style="54" hidden="1" customWidth="1"/>
    <col min="2319" max="2319" width="97.75" style="54" customWidth="1"/>
    <col min="2320" max="2320" width="14.125" style="54" customWidth="1"/>
    <col min="2321" max="2321" width="16" style="54" customWidth="1"/>
    <col min="2322" max="2324" width="10.125" style="54" customWidth="1"/>
    <col min="2325" max="2325" width="5.125" style="54" customWidth="1"/>
    <col min="2326" max="2560" width="9" style="54"/>
    <col min="2561" max="2561" width="4.125" style="54" customWidth="1"/>
    <col min="2562" max="2562" width="22.5" style="54" customWidth="1"/>
    <col min="2563" max="2563" width="26.625" style="54" customWidth="1"/>
    <col min="2564" max="2564" width="17.125" style="54" customWidth="1"/>
    <col min="2565" max="2565" width="8.125" style="54" customWidth="1"/>
    <col min="2566" max="2566" width="4" style="54" customWidth="1"/>
    <col min="2567" max="2567" width="0" style="54" hidden="1" customWidth="1"/>
    <col min="2568" max="2568" width="23.25" style="54" customWidth="1"/>
    <col min="2569" max="2569" width="17.125" style="54" customWidth="1"/>
    <col min="2570" max="2570" width="8.125" style="54" customWidth="1"/>
    <col min="2571" max="2571" width="4" style="54" customWidth="1"/>
    <col min="2572" max="2572" width="0" style="54" hidden="1" customWidth="1"/>
    <col min="2573" max="2573" width="8.25" style="54" customWidth="1"/>
    <col min="2574" max="2574" width="0" style="54" hidden="1" customWidth="1"/>
    <col min="2575" max="2575" width="97.75" style="54" customWidth="1"/>
    <col min="2576" max="2576" width="14.125" style="54" customWidth="1"/>
    <col min="2577" max="2577" width="16" style="54" customWidth="1"/>
    <col min="2578" max="2580" width="10.125" style="54" customWidth="1"/>
    <col min="2581" max="2581" width="5.125" style="54" customWidth="1"/>
    <col min="2582" max="2816" width="9" style="54"/>
    <col min="2817" max="2817" width="4.125" style="54" customWidth="1"/>
    <col min="2818" max="2818" width="22.5" style="54" customWidth="1"/>
    <col min="2819" max="2819" width="26.625" style="54" customWidth="1"/>
    <col min="2820" max="2820" width="17.125" style="54" customWidth="1"/>
    <col min="2821" max="2821" width="8.125" style="54" customWidth="1"/>
    <col min="2822" max="2822" width="4" style="54" customWidth="1"/>
    <col min="2823" max="2823" width="0" style="54" hidden="1" customWidth="1"/>
    <col min="2824" max="2824" width="23.25" style="54" customWidth="1"/>
    <col min="2825" max="2825" width="17.125" style="54" customWidth="1"/>
    <col min="2826" max="2826" width="8.125" style="54" customWidth="1"/>
    <col min="2827" max="2827" width="4" style="54" customWidth="1"/>
    <col min="2828" max="2828" width="0" style="54" hidden="1" customWidth="1"/>
    <col min="2829" max="2829" width="8.25" style="54" customWidth="1"/>
    <col min="2830" max="2830" width="0" style="54" hidden="1" customWidth="1"/>
    <col min="2831" max="2831" width="97.75" style="54" customWidth="1"/>
    <col min="2832" max="2832" width="14.125" style="54" customWidth="1"/>
    <col min="2833" max="2833" width="16" style="54" customWidth="1"/>
    <col min="2834" max="2836" width="10.125" style="54" customWidth="1"/>
    <col min="2837" max="2837" width="5.125" style="54" customWidth="1"/>
    <col min="2838" max="3072" width="9" style="54"/>
    <col min="3073" max="3073" width="4.125" style="54" customWidth="1"/>
    <col min="3074" max="3074" width="22.5" style="54" customWidth="1"/>
    <col min="3075" max="3075" width="26.625" style="54" customWidth="1"/>
    <col min="3076" max="3076" width="17.125" style="54" customWidth="1"/>
    <col min="3077" max="3077" width="8.125" style="54" customWidth="1"/>
    <col min="3078" max="3078" width="4" style="54" customWidth="1"/>
    <col min="3079" max="3079" width="0" style="54" hidden="1" customWidth="1"/>
    <col min="3080" max="3080" width="23.25" style="54" customWidth="1"/>
    <col min="3081" max="3081" width="17.125" style="54" customWidth="1"/>
    <col min="3082" max="3082" width="8.125" style="54" customWidth="1"/>
    <col min="3083" max="3083" width="4" style="54" customWidth="1"/>
    <col min="3084" max="3084" width="0" style="54" hidden="1" customWidth="1"/>
    <col min="3085" max="3085" width="8.25" style="54" customWidth="1"/>
    <col min="3086" max="3086" width="0" style="54" hidden="1" customWidth="1"/>
    <col min="3087" max="3087" width="97.75" style="54" customWidth="1"/>
    <col min="3088" max="3088" width="14.125" style="54" customWidth="1"/>
    <col min="3089" max="3089" width="16" style="54" customWidth="1"/>
    <col min="3090" max="3092" width="10.125" style="54" customWidth="1"/>
    <col min="3093" max="3093" width="5.125" style="54" customWidth="1"/>
    <col min="3094" max="3328" width="9" style="54"/>
    <col min="3329" max="3329" width="4.125" style="54" customWidth="1"/>
    <col min="3330" max="3330" width="22.5" style="54" customWidth="1"/>
    <col min="3331" max="3331" width="26.625" style="54" customWidth="1"/>
    <col min="3332" max="3332" width="17.125" style="54" customWidth="1"/>
    <col min="3333" max="3333" width="8.125" style="54" customWidth="1"/>
    <col min="3334" max="3334" width="4" style="54" customWidth="1"/>
    <col min="3335" max="3335" width="0" style="54" hidden="1" customWidth="1"/>
    <col min="3336" max="3336" width="23.25" style="54" customWidth="1"/>
    <col min="3337" max="3337" width="17.125" style="54" customWidth="1"/>
    <col min="3338" max="3338" width="8.125" style="54" customWidth="1"/>
    <col min="3339" max="3339" width="4" style="54" customWidth="1"/>
    <col min="3340" max="3340" width="0" style="54" hidden="1" customWidth="1"/>
    <col min="3341" max="3341" width="8.25" style="54" customWidth="1"/>
    <col min="3342" max="3342" width="0" style="54" hidden="1" customWidth="1"/>
    <col min="3343" max="3343" width="97.75" style="54" customWidth="1"/>
    <col min="3344" max="3344" width="14.125" style="54" customWidth="1"/>
    <col min="3345" max="3345" width="16" style="54" customWidth="1"/>
    <col min="3346" max="3348" width="10.125" style="54" customWidth="1"/>
    <col min="3349" max="3349" width="5.125" style="54" customWidth="1"/>
    <col min="3350" max="3584" width="9" style="54"/>
    <col min="3585" max="3585" width="4.125" style="54" customWidth="1"/>
    <col min="3586" max="3586" width="22.5" style="54" customWidth="1"/>
    <col min="3587" max="3587" width="26.625" style="54" customWidth="1"/>
    <col min="3588" max="3588" width="17.125" style="54" customWidth="1"/>
    <col min="3589" max="3589" width="8.125" style="54" customWidth="1"/>
    <col min="3590" max="3590" width="4" style="54" customWidth="1"/>
    <col min="3591" max="3591" width="0" style="54" hidden="1" customWidth="1"/>
    <col min="3592" max="3592" width="23.25" style="54" customWidth="1"/>
    <col min="3593" max="3593" width="17.125" style="54" customWidth="1"/>
    <col min="3594" max="3594" width="8.125" style="54" customWidth="1"/>
    <col min="3595" max="3595" width="4" style="54" customWidth="1"/>
    <col min="3596" max="3596" width="0" style="54" hidden="1" customWidth="1"/>
    <col min="3597" max="3597" width="8.25" style="54" customWidth="1"/>
    <col min="3598" max="3598" width="0" style="54" hidden="1" customWidth="1"/>
    <col min="3599" max="3599" width="97.75" style="54" customWidth="1"/>
    <col min="3600" max="3600" width="14.125" style="54" customWidth="1"/>
    <col min="3601" max="3601" width="16" style="54" customWidth="1"/>
    <col min="3602" max="3604" width="10.125" style="54" customWidth="1"/>
    <col min="3605" max="3605" width="5.125" style="54" customWidth="1"/>
    <col min="3606" max="3840" width="9" style="54"/>
    <col min="3841" max="3841" width="4.125" style="54" customWidth="1"/>
    <col min="3842" max="3842" width="22.5" style="54" customWidth="1"/>
    <col min="3843" max="3843" width="26.625" style="54" customWidth="1"/>
    <col min="3844" max="3844" width="17.125" style="54" customWidth="1"/>
    <col min="3845" max="3845" width="8.125" style="54" customWidth="1"/>
    <col min="3846" max="3846" width="4" style="54" customWidth="1"/>
    <col min="3847" max="3847" width="0" style="54" hidden="1" customWidth="1"/>
    <col min="3848" max="3848" width="23.25" style="54" customWidth="1"/>
    <col min="3849" max="3849" width="17.125" style="54" customWidth="1"/>
    <col min="3850" max="3850" width="8.125" style="54" customWidth="1"/>
    <col min="3851" max="3851" width="4" style="54" customWidth="1"/>
    <col min="3852" max="3852" width="0" style="54" hidden="1" customWidth="1"/>
    <col min="3853" max="3853" width="8.25" style="54" customWidth="1"/>
    <col min="3854" max="3854" width="0" style="54" hidden="1" customWidth="1"/>
    <col min="3855" max="3855" width="97.75" style="54" customWidth="1"/>
    <col min="3856" max="3856" width="14.125" style="54" customWidth="1"/>
    <col min="3857" max="3857" width="16" style="54" customWidth="1"/>
    <col min="3858" max="3860" width="10.125" style="54" customWidth="1"/>
    <col min="3861" max="3861" width="5.125" style="54" customWidth="1"/>
    <col min="3862" max="4096" width="9" style="54"/>
    <col min="4097" max="4097" width="4.125" style="54" customWidth="1"/>
    <col min="4098" max="4098" width="22.5" style="54" customWidth="1"/>
    <col min="4099" max="4099" width="26.625" style="54" customWidth="1"/>
    <col min="4100" max="4100" width="17.125" style="54" customWidth="1"/>
    <col min="4101" max="4101" width="8.125" style="54" customWidth="1"/>
    <col min="4102" max="4102" width="4" style="54" customWidth="1"/>
    <col min="4103" max="4103" width="0" style="54" hidden="1" customWidth="1"/>
    <col min="4104" max="4104" width="23.25" style="54" customWidth="1"/>
    <col min="4105" max="4105" width="17.125" style="54" customWidth="1"/>
    <col min="4106" max="4106" width="8.125" style="54" customWidth="1"/>
    <col min="4107" max="4107" width="4" style="54" customWidth="1"/>
    <col min="4108" max="4108" width="0" style="54" hidden="1" customWidth="1"/>
    <col min="4109" max="4109" width="8.25" style="54" customWidth="1"/>
    <col min="4110" max="4110" width="0" style="54" hidden="1" customWidth="1"/>
    <col min="4111" max="4111" width="97.75" style="54" customWidth="1"/>
    <col min="4112" max="4112" width="14.125" style="54" customWidth="1"/>
    <col min="4113" max="4113" width="16" style="54" customWidth="1"/>
    <col min="4114" max="4116" width="10.125" style="54" customWidth="1"/>
    <col min="4117" max="4117" width="5.125" style="54" customWidth="1"/>
    <col min="4118" max="4352" width="9" style="54"/>
    <col min="4353" max="4353" width="4.125" style="54" customWidth="1"/>
    <col min="4354" max="4354" width="22.5" style="54" customWidth="1"/>
    <col min="4355" max="4355" width="26.625" style="54" customWidth="1"/>
    <col min="4356" max="4356" width="17.125" style="54" customWidth="1"/>
    <col min="4357" max="4357" width="8.125" style="54" customWidth="1"/>
    <col min="4358" max="4358" width="4" style="54" customWidth="1"/>
    <col min="4359" max="4359" width="0" style="54" hidden="1" customWidth="1"/>
    <col min="4360" max="4360" width="23.25" style="54" customWidth="1"/>
    <col min="4361" max="4361" width="17.125" style="54" customWidth="1"/>
    <col min="4362" max="4362" width="8.125" style="54" customWidth="1"/>
    <col min="4363" max="4363" width="4" style="54" customWidth="1"/>
    <col min="4364" max="4364" width="0" style="54" hidden="1" customWidth="1"/>
    <col min="4365" max="4365" width="8.25" style="54" customWidth="1"/>
    <col min="4366" max="4366" width="0" style="54" hidden="1" customWidth="1"/>
    <col min="4367" max="4367" width="97.75" style="54" customWidth="1"/>
    <col min="4368" max="4368" width="14.125" style="54" customWidth="1"/>
    <col min="4369" max="4369" width="16" style="54" customWidth="1"/>
    <col min="4370" max="4372" width="10.125" style="54" customWidth="1"/>
    <col min="4373" max="4373" width="5.125" style="54" customWidth="1"/>
    <col min="4374" max="4608" width="9" style="54"/>
    <col min="4609" max="4609" width="4.125" style="54" customWidth="1"/>
    <col min="4610" max="4610" width="22.5" style="54" customWidth="1"/>
    <col min="4611" max="4611" width="26.625" style="54" customWidth="1"/>
    <col min="4612" max="4612" width="17.125" style="54" customWidth="1"/>
    <col min="4613" max="4613" width="8.125" style="54" customWidth="1"/>
    <col min="4614" max="4614" width="4" style="54" customWidth="1"/>
    <col min="4615" max="4615" width="0" style="54" hidden="1" customWidth="1"/>
    <col min="4616" max="4616" width="23.25" style="54" customWidth="1"/>
    <col min="4617" max="4617" width="17.125" style="54" customWidth="1"/>
    <col min="4618" max="4618" width="8.125" style="54" customWidth="1"/>
    <col min="4619" max="4619" width="4" style="54" customWidth="1"/>
    <col min="4620" max="4620" width="0" style="54" hidden="1" customWidth="1"/>
    <col min="4621" max="4621" width="8.25" style="54" customWidth="1"/>
    <col min="4622" max="4622" width="0" style="54" hidden="1" customWidth="1"/>
    <col min="4623" max="4623" width="97.75" style="54" customWidth="1"/>
    <col min="4624" max="4624" width="14.125" style="54" customWidth="1"/>
    <col min="4625" max="4625" width="16" style="54" customWidth="1"/>
    <col min="4626" max="4628" width="10.125" style="54" customWidth="1"/>
    <col min="4629" max="4629" width="5.125" style="54" customWidth="1"/>
    <col min="4630" max="4864" width="9" style="54"/>
    <col min="4865" max="4865" width="4.125" style="54" customWidth="1"/>
    <col min="4866" max="4866" width="22.5" style="54" customWidth="1"/>
    <col min="4867" max="4867" width="26.625" style="54" customWidth="1"/>
    <col min="4868" max="4868" width="17.125" style="54" customWidth="1"/>
    <col min="4869" max="4869" width="8.125" style="54" customWidth="1"/>
    <col min="4870" max="4870" width="4" style="54" customWidth="1"/>
    <col min="4871" max="4871" width="0" style="54" hidden="1" customWidth="1"/>
    <col min="4872" max="4872" width="23.25" style="54" customWidth="1"/>
    <col min="4873" max="4873" width="17.125" style="54" customWidth="1"/>
    <col min="4874" max="4874" width="8.125" style="54" customWidth="1"/>
    <col min="4875" max="4875" width="4" style="54" customWidth="1"/>
    <col min="4876" max="4876" width="0" style="54" hidden="1" customWidth="1"/>
    <col min="4877" max="4877" width="8.25" style="54" customWidth="1"/>
    <col min="4878" max="4878" width="0" style="54" hidden="1" customWidth="1"/>
    <col min="4879" max="4879" width="97.75" style="54" customWidth="1"/>
    <col min="4880" max="4880" width="14.125" style="54" customWidth="1"/>
    <col min="4881" max="4881" width="16" style="54" customWidth="1"/>
    <col min="4882" max="4884" width="10.125" style="54" customWidth="1"/>
    <col min="4885" max="4885" width="5.125" style="54" customWidth="1"/>
    <col min="4886" max="5120" width="9" style="54"/>
    <col min="5121" max="5121" width="4.125" style="54" customWidth="1"/>
    <col min="5122" max="5122" width="22.5" style="54" customWidth="1"/>
    <col min="5123" max="5123" width="26.625" style="54" customWidth="1"/>
    <col min="5124" max="5124" width="17.125" style="54" customWidth="1"/>
    <col min="5125" max="5125" width="8.125" style="54" customWidth="1"/>
    <col min="5126" max="5126" width="4" style="54" customWidth="1"/>
    <col min="5127" max="5127" width="0" style="54" hidden="1" customWidth="1"/>
    <col min="5128" max="5128" width="23.25" style="54" customWidth="1"/>
    <col min="5129" max="5129" width="17.125" style="54" customWidth="1"/>
    <col min="5130" max="5130" width="8.125" style="54" customWidth="1"/>
    <col min="5131" max="5131" width="4" style="54" customWidth="1"/>
    <col min="5132" max="5132" width="0" style="54" hidden="1" customWidth="1"/>
    <col min="5133" max="5133" width="8.25" style="54" customWidth="1"/>
    <col min="5134" max="5134" width="0" style="54" hidden="1" customWidth="1"/>
    <col min="5135" max="5135" width="97.75" style="54" customWidth="1"/>
    <col min="5136" max="5136" width="14.125" style="54" customWidth="1"/>
    <col min="5137" max="5137" width="16" style="54" customWidth="1"/>
    <col min="5138" max="5140" width="10.125" style="54" customWidth="1"/>
    <col min="5141" max="5141" width="5.125" style="54" customWidth="1"/>
    <col min="5142" max="5376" width="9" style="54"/>
    <col min="5377" max="5377" width="4.125" style="54" customWidth="1"/>
    <col min="5378" max="5378" width="22.5" style="54" customWidth="1"/>
    <col min="5379" max="5379" width="26.625" style="54" customWidth="1"/>
    <col min="5380" max="5380" width="17.125" style="54" customWidth="1"/>
    <col min="5381" max="5381" width="8.125" style="54" customWidth="1"/>
    <col min="5382" max="5382" width="4" style="54" customWidth="1"/>
    <col min="5383" max="5383" width="0" style="54" hidden="1" customWidth="1"/>
    <col min="5384" max="5384" width="23.25" style="54" customWidth="1"/>
    <col min="5385" max="5385" width="17.125" style="54" customWidth="1"/>
    <col min="5386" max="5386" width="8.125" style="54" customWidth="1"/>
    <col min="5387" max="5387" width="4" style="54" customWidth="1"/>
    <col min="5388" max="5388" width="0" style="54" hidden="1" customWidth="1"/>
    <col min="5389" max="5389" width="8.25" style="54" customWidth="1"/>
    <col min="5390" max="5390" width="0" style="54" hidden="1" customWidth="1"/>
    <col min="5391" max="5391" width="97.75" style="54" customWidth="1"/>
    <col min="5392" max="5392" width="14.125" style="54" customWidth="1"/>
    <col min="5393" max="5393" width="16" style="54" customWidth="1"/>
    <col min="5394" max="5396" width="10.125" style="54" customWidth="1"/>
    <col min="5397" max="5397" width="5.125" style="54" customWidth="1"/>
    <col min="5398" max="5632" width="9" style="54"/>
    <col min="5633" max="5633" width="4.125" style="54" customWidth="1"/>
    <col min="5634" max="5634" width="22.5" style="54" customWidth="1"/>
    <col min="5635" max="5635" width="26.625" style="54" customWidth="1"/>
    <col min="5636" max="5636" width="17.125" style="54" customWidth="1"/>
    <col min="5637" max="5637" width="8.125" style="54" customWidth="1"/>
    <col min="5638" max="5638" width="4" style="54" customWidth="1"/>
    <col min="5639" max="5639" width="0" style="54" hidden="1" customWidth="1"/>
    <col min="5640" max="5640" width="23.25" style="54" customWidth="1"/>
    <col min="5641" max="5641" width="17.125" style="54" customWidth="1"/>
    <col min="5642" max="5642" width="8.125" style="54" customWidth="1"/>
    <col min="5643" max="5643" width="4" style="54" customWidth="1"/>
    <col min="5644" max="5644" width="0" style="54" hidden="1" customWidth="1"/>
    <col min="5645" max="5645" width="8.25" style="54" customWidth="1"/>
    <col min="5646" max="5646" width="0" style="54" hidden="1" customWidth="1"/>
    <col min="5647" max="5647" width="97.75" style="54" customWidth="1"/>
    <col min="5648" max="5648" width="14.125" style="54" customWidth="1"/>
    <col min="5649" max="5649" width="16" style="54" customWidth="1"/>
    <col min="5650" max="5652" width="10.125" style="54" customWidth="1"/>
    <col min="5653" max="5653" width="5.125" style="54" customWidth="1"/>
    <col min="5654" max="5888" width="9" style="54"/>
    <col min="5889" max="5889" width="4.125" style="54" customWidth="1"/>
    <col min="5890" max="5890" width="22.5" style="54" customWidth="1"/>
    <col min="5891" max="5891" width="26.625" style="54" customWidth="1"/>
    <col min="5892" max="5892" width="17.125" style="54" customWidth="1"/>
    <col min="5893" max="5893" width="8.125" style="54" customWidth="1"/>
    <col min="5894" max="5894" width="4" style="54" customWidth="1"/>
    <col min="5895" max="5895" width="0" style="54" hidden="1" customWidth="1"/>
    <col min="5896" max="5896" width="23.25" style="54" customWidth="1"/>
    <col min="5897" max="5897" width="17.125" style="54" customWidth="1"/>
    <col min="5898" max="5898" width="8.125" style="54" customWidth="1"/>
    <col min="5899" max="5899" width="4" style="54" customWidth="1"/>
    <col min="5900" max="5900" width="0" style="54" hidden="1" customWidth="1"/>
    <col min="5901" max="5901" width="8.25" style="54" customWidth="1"/>
    <col min="5902" max="5902" width="0" style="54" hidden="1" customWidth="1"/>
    <col min="5903" max="5903" width="97.75" style="54" customWidth="1"/>
    <col min="5904" max="5904" width="14.125" style="54" customWidth="1"/>
    <col min="5905" max="5905" width="16" style="54" customWidth="1"/>
    <col min="5906" max="5908" width="10.125" style="54" customWidth="1"/>
    <col min="5909" max="5909" width="5.125" style="54" customWidth="1"/>
    <col min="5910" max="6144" width="9" style="54"/>
    <col min="6145" max="6145" width="4.125" style="54" customWidth="1"/>
    <col min="6146" max="6146" width="22.5" style="54" customWidth="1"/>
    <col min="6147" max="6147" width="26.625" style="54" customWidth="1"/>
    <col min="6148" max="6148" width="17.125" style="54" customWidth="1"/>
    <col min="6149" max="6149" width="8.125" style="54" customWidth="1"/>
    <col min="6150" max="6150" width="4" style="54" customWidth="1"/>
    <col min="6151" max="6151" width="0" style="54" hidden="1" customWidth="1"/>
    <col min="6152" max="6152" width="23.25" style="54" customWidth="1"/>
    <col min="6153" max="6153" width="17.125" style="54" customWidth="1"/>
    <col min="6154" max="6154" width="8.125" style="54" customWidth="1"/>
    <col min="6155" max="6155" width="4" style="54" customWidth="1"/>
    <col min="6156" max="6156" width="0" style="54" hidden="1" customWidth="1"/>
    <col min="6157" max="6157" width="8.25" style="54" customWidth="1"/>
    <col min="6158" max="6158" width="0" style="54" hidden="1" customWidth="1"/>
    <col min="6159" max="6159" width="97.75" style="54" customWidth="1"/>
    <col min="6160" max="6160" width="14.125" style="54" customWidth="1"/>
    <col min="6161" max="6161" width="16" style="54" customWidth="1"/>
    <col min="6162" max="6164" width="10.125" style="54" customWidth="1"/>
    <col min="6165" max="6165" width="5.125" style="54" customWidth="1"/>
    <col min="6166" max="6400" width="9" style="54"/>
    <col min="6401" max="6401" width="4.125" style="54" customWidth="1"/>
    <col min="6402" max="6402" width="22.5" style="54" customWidth="1"/>
    <col min="6403" max="6403" width="26.625" style="54" customWidth="1"/>
    <col min="6404" max="6404" width="17.125" style="54" customWidth="1"/>
    <col min="6405" max="6405" width="8.125" style="54" customWidth="1"/>
    <col min="6406" max="6406" width="4" style="54" customWidth="1"/>
    <col min="6407" max="6407" width="0" style="54" hidden="1" customWidth="1"/>
    <col min="6408" max="6408" width="23.25" style="54" customWidth="1"/>
    <col min="6409" max="6409" width="17.125" style="54" customWidth="1"/>
    <col min="6410" max="6410" width="8.125" style="54" customWidth="1"/>
    <col min="6411" max="6411" width="4" style="54" customWidth="1"/>
    <col min="6412" max="6412" width="0" style="54" hidden="1" customWidth="1"/>
    <col min="6413" max="6413" width="8.25" style="54" customWidth="1"/>
    <col min="6414" max="6414" width="0" style="54" hidden="1" customWidth="1"/>
    <col min="6415" max="6415" width="97.75" style="54" customWidth="1"/>
    <col min="6416" max="6416" width="14.125" style="54" customWidth="1"/>
    <col min="6417" max="6417" width="16" style="54" customWidth="1"/>
    <col min="6418" max="6420" width="10.125" style="54" customWidth="1"/>
    <col min="6421" max="6421" width="5.125" style="54" customWidth="1"/>
    <col min="6422" max="6656" width="9" style="54"/>
    <col min="6657" max="6657" width="4.125" style="54" customWidth="1"/>
    <col min="6658" max="6658" width="22.5" style="54" customWidth="1"/>
    <col min="6659" max="6659" width="26.625" style="54" customWidth="1"/>
    <col min="6660" max="6660" width="17.125" style="54" customWidth="1"/>
    <col min="6661" max="6661" width="8.125" style="54" customWidth="1"/>
    <col min="6662" max="6662" width="4" style="54" customWidth="1"/>
    <col min="6663" max="6663" width="0" style="54" hidden="1" customWidth="1"/>
    <col min="6664" max="6664" width="23.25" style="54" customWidth="1"/>
    <col min="6665" max="6665" width="17.125" style="54" customWidth="1"/>
    <col min="6666" max="6666" width="8.125" style="54" customWidth="1"/>
    <col min="6667" max="6667" width="4" style="54" customWidth="1"/>
    <col min="6668" max="6668" width="0" style="54" hidden="1" customWidth="1"/>
    <col min="6669" max="6669" width="8.25" style="54" customWidth="1"/>
    <col min="6670" max="6670" width="0" style="54" hidden="1" customWidth="1"/>
    <col min="6671" max="6671" width="97.75" style="54" customWidth="1"/>
    <col min="6672" max="6672" width="14.125" style="54" customWidth="1"/>
    <col min="6673" max="6673" width="16" style="54" customWidth="1"/>
    <col min="6674" max="6676" width="10.125" style="54" customWidth="1"/>
    <col min="6677" max="6677" width="5.125" style="54" customWidth="1"/>
    <col min="6678" max="6912" width="9" style="54"/>
    <col min="6913" max="6913" width="4.125" style="54" customWidth="1"/>
    <col min="6914" max="6914" width="22.5" style="54" customWidth="1"/>
    <col min="6915" max="6915" width="26.625" style="54" customWidth="1"/>
    <col min="6916" max="6916" width="17.125" style="54" customWidth="1"/>
    <col min="6917" max="6917" width="8.125" style="54" customWidth="1"/>
    <col min="6918" max="6918" width="4" style="54" customWidth="1"/>
    <col min="6919" max="6919" width="0" style="54" hidden="1" customWidth="1"/>
    <col min="6920" max="6920" width="23.25" style="54" customWidth="1"/>
    <col min="6921" max="6921" width="17.125" style="54" customWidth="1"/>
    <col min="6922" max="6922" width="8.125" style="54" customWidth="1"/>
    <col min="6923" max="6923" width="4" style="54" customWidth="1"/>
    <col min="6924" max="6924" width="0" style="54" hidden="1" customWidth="1"/>
    <col min="6925" max="6925" width="8.25" style="54" customWidth="1"/>
    <col min="6926" max="6926" width="0" style="54" hidden="1" customWidth="1"/>
    <col min="6927" max="6927" width="97.75" style="54" customWidth="1"/>
    <col min="6928" max="6928" width="14.125" style="54" customWidth="1"/>
    <col min="6929" max="6929" width="16" style="54" customWidth="1"/>
    <col min="6930" max="6932" width="10.125" style="54" customWidth="1"/>
    <col min="6933" max="6933" width="5.125" style="54" customWidth="1"/>
    <col min="6934" max="7168" width="9" style="54"/>
    <col min="7169" max="7169" width="4.125" style="54" customWidth="1"/>
    <col min="7170" max="7170" width="22.5" style="54" customWidth="1"/>
    <col min="7171" max="7171" width="26.625" style="54" customWidth="1"/>
    <col min="7172" max="7172" width="17.125" style="54" customWidth="1"/>
    <col min="7173" max="7173" width="8.125" style="54" customWidth="1"/>
    <col min="7174" max="7174" width="4" style="54" customWidth="1"/>
    <col min="7175" max="7175" width="0" style="54" hidden="1" customWidth="1"/>
    <col min="7176" max="7176" width="23.25" style="54" customWidth="1"/>
    <col min="7177" max="7177" width="17.125" style="54" customWidth="1"/>
    <col min="7178" max="7178" width="8.125" style="54" customWidth="1"/>
    <col min="7179" max="7179" width="4" style="54" customWidth="1"/>
    <col min="7180" max="7180" width="0" style="54" hidden="1" customWidth="1"/>
    <col min="7181" max="7181" width="8.25" style="54" customWidth="1"/>
    <col min="7182" max="7182" width="0" style="54" hidden="1" customWidth="1"/>
    <col min="7183" max="7183" width="97.75" style="54" customWidth="1"/>
    <col min="7184" max="7184" width="14.125" style="54" customWidth="1"/>
    <col min="7185" max="7185" width="16" style="54" customWidth="1"/>
    <col min="7186" max="7188" width="10.125" style="54" customWidth="1"/>
    <col min="7189" max="7189" width="5.125" style="54" customWidth="1"/>
    <col min="7190" max="7424" width="9" style="54"/>
    <col min="7425" max="7425" width="4.125" style="54" customWidth="1"/>
    <col min="7426" max="7426" width="22.5" style="54" customWidth="1"/>
    <col min="7427" max="7427" width="26.625" style="54" customWidth="1"/>
    <col min="7428" max="7428" width="17.125" style="54" customWidth="1"/>
    <col min="7429" max="7429" width="8.125" style="54" customWidth="1"/>
    <col min="7430" max="7430" width="4" style="54" customWidth="1"/>
    <col min="7431" max="7431" width="0" style="54" hidden="1" customWidth="1"/>
    <col min="7432" max="7432" width="23.25" style="54" customWidth="1"/>
    <col min="7433" max="7433" width="17.125" style="54" customWidth="1"/>
    <col min="7434" max="7434" width="8.125" style="54" customWidth="1"/>
    <col min="7435" max="7435" width="4" style="54" customWidth="1"/>
    <col min="7436" max="7436" width="0" style="54" hidden="1" customWidth="1"/>
    <col min="7437" max="7437" width="8.25" style="54" customWidth="1"/>
    <col min="7438" max="7438" width="0" style="54" hidden="1" customWidth="1"/>
    <col min="7439" max="7439" width="97.75" style="54" customWidth="1"/>
    <col min="7440" max="7440" width="14.125" style="54" customWidth="1"/>
    <col min="7441" max="7441" width="16" style="54" customWidth="1"/>
    <col min="7442" max="7444" width="10.125" style="54" customWidth="1"/>
    <col min="7445" max="7445" width="5.125" style="54" customWidth="1"/>
    <col min="7446" max="7680" width="9" style="54"/>
    <col min="7681" max="7681" width="4.125" style="54" customWidth="1"/>
    <col min="7682" max="7682" width="22.5" style="54" customWidth="1"/>
    <col min="7683" max="7683" width="26.625" style="54" customWidth="1"/>
    <col min="7684" max="7684" width="17.125" style="54" customWidth="1"/>
    <col min="7685" max="7685" width="8.125" style="54" customWidth="1"/>
    <col min="7686" max="7686" width="4" style="54" customWidth="1"/>
    <col min="7687" max="7687" width="0" style="54" hidden="1" customWidth="1"/>
    <col min="7688" max="7688" width="23.25" style="54" customWidth="1"/>
    <col min="7689" max="7689" width="17.125" style="54" customWidth="1"/>
    <col min="7690" max="7690" width="8.125" style="54" customWidth="1"/>
    <col min="7691" max="7691" width="4" style="54" customWidth="1"/>
    <col min="7692" max="7692" width="0" style="54" hidden="1" customWidth="1"/>
    <col min="7693" max="7693" width="8.25" style="54" customWidth="1"/>
    <col min="7694" max="7694" width="0" style="54" hidden="1" customWidth="1"/>
    <col min="7695" max="7695" width="97.75" style="54" customWidth="1"/>
    <col min="7696" max="7696" width="14.125" style="54" customWidth="1"/>
    <col min="7697" max="7697" width="16" style="54" customWidth="1"/>
    <col min="7698" max="7700" width="10.125" style="54" customWidth="1"/>
    <col min="7701" max="7701" width="5.125" style="54" customWidth="1"/>
    <col min="7702" max="7936" width="9" style="54"/>
    <col min="7937" max="7937" width="4.125" style="54" customWidth="1"/>
    <col min="7938" max="7938" width="22.5" style="54" customWidth="1"/>
    <col min="7939" max="7939" width="26.625" style="54" customWidth="1"/>
    <col min="7940" max="7940" width="17.125" style="54" customWidth="1"/>
    <col min="7941" max="7941" width="8.125" style="54" customWidth="1"/>
    <col min="7942" max="7942" width="4" style="54" customWidth="1"/>
    <col min="7943" max="7943" width="0" style="54" hidden="1" customWidth="1"/>
    <col min="7944" max="7944" width="23.25" style="54" customWidth="1"/>
    <col min="7945" max="7945" width="17.125" style="54" customWidth="1"/>
    <col min="7946" max="7946" width="8.125" style="54" customWidth="1"/>
    <col min="7947" max="7947" width="4" style="54" customWidth="1"/>
    <col min="7948" max="7948" width="0" style="54" hidden="1" customWidth="1"/>
    <col min="7949" max="7949" width="8.25" style="54" customWidth="1"/>
    <col min="7950" max="7950" width="0" style="54" hidden="1" customWidth="1"/>
    <col min="7951" max="7951" width="97.75" style="54" customWidth="1"/>
    <col min="7952" max="7952" width="14.125" style="54" customWidth="1"/>
    <col min="7953" max="7953" width="16" style="54" customWidth="1"/>
    <col min="7954" max="7956" width="10.125" style="54" customWidth="1"/>
    <col min="7957" max="7957" width="5.125" style="54" customWidth="1"/>
    <col min="7958" max="8192" width="9" style="54"/>
    <col min="8193" max="8193" width="4.125" style="54" customWidth="1"/>
    <col min="8194" max="8194" width="22.5" style="54" customWidth="1"/>
    <col min="8195" max="8195" width="26.625" style="54" customWidth="1"/>
    <col min="8196" max="8196" width="17.125" style="54" customWidth="1"/>
    <col min="8197" max="8197" width="8.125" style="54" customWidth="1"/>
    <col min="8198" max="8198" width="4" style="54" customWidth="1"/>
    <col min="8199" max="8199" width="0" style="54" hidden="1" customWidth="1"/>
    <col min="8200" max="8200" width="23.25" style="54" customWidth="1"/>
    <col min="8201" max="8201" width="17.125" style="54" customWidth="1"/>
    <col min="8202" max="8202" width="8.125" style="54" customWidth="1"/>
    <col min="8203" max="8203" width="4" style="54" customWidth="1"/>
    <col min="8204" max="8204" width="0" style="54" hidden="1" customWidth="1"/>
    <col min="8205" max="8205" width="8.25" style="54" customWidth="1"/>
    <col min="8206" max="8206" width="0" style="54" hidden="1" customWidth="1"/>
    <col min="8207" max="8207" width="97.75" style="54" customWidth="1"/>
    <col min="8208" max="8208" width="14.125" style="54" customWidth="1"/>
    <col min="8209" max="8209" width="16" style="54" customWidth="1"/>
    <col min="8210" max="8212" width="10.125" style="54" customWidth="1"/>
    <col min="8213" max="8213" width="5.125" style="54" customWidth="1"/>
    <col min="8214" max="8448" width="9" style="54"/>
    <col min="8449" max="8449" width="4.125" style="54" customWidth="1"/>
    <col min="8450" max="8450" width="22.5" style="54" customWidth="1"/>
    <col min="8451" max="8451" width="26.625" style="54" customWidth="1"/>
    <col min="8452" max="8452" width="17.125" style="54" customWidth="1"/>
    <col min="8453" max="8453" width="8.125" style="54" customWidth="1"/>
    <col min="8454" max="8454" width="4" style="54" customWidth="1"/>
    <col min="8455" max="8455" width="0" style="54" hidden="1" customWidth="1"/>
    <col min="8456" max="8456" width="23.25" style="54" customWidth="1"/>
    <col min="8457" max="8457" width="17.125" style="54" customWidth="1"/>
    <col min="8458" max="8458" width="8.125" style="54" customWidth="1"/>
    <col min="8459" max="8459" width="4" style="54" customWidth="1"/>
    <col min="8460" max="8460" width="0" style="54" hidden="1" customWidth="1"/>
    <col min="8461" max="8461" width="8.25" style="54" customWidth="1"/>
    <col min="8462" max="8462" width="0" style="54" hidden="1" customWidth="1"/>
    <col min="8463" max="8463" width="97.75" style="54" customWidth="1"/>
    <col min="8464" max="8464" width="14.125" style="54" customWidth="1"/>
    <col min="8465" max="8465" width="16" style="54" customWidth="1"/>
    <col min="8466" max="8468" width="10.125" style="54" customWidth="1"/>
    <col min="8469" max="8469" width="5.125" style="54" customWidth="1"/>
    <col min="8470" max="8704" width="9" style="54"/>
    <col min="8705" max="8705" width="4.125" style="54" customWidth="1"/>
    <col min="8706" max="8706" width="22.5" style="54" customWidth="1"/>
    <col min="8707" max="8707" width="26.625" style="54" customWidth="1"/>
    <col min="8708" max="8708" width="17.125" style="54" customWidth="1"/>
    <col min="8709" max="8709" width="8.125" style="54" customWidth="1"/>
    <col min="8710" max="8710" width="4" style="54" customWidth="1"/>
    <col min="8711" max="8711" width="0" style="54" hidden="1" customWidth="1"/>
    <col min="8712" max="8712" width="23.25" style="54" customWidth="1"/>
    <col min="8713" max="8713" width="17.125" style="54" customWidth="1"/>
    <col min="8714" max="8714" width="8.125" style="54" customWidth="1"/>
    <col min="8715" max="8715" width="4" style="54" customWidth="1"/>
    <col min="8716" max="8716" width="0" style="54" hidden="1" customWidth="1"/>
    <col min="8717" max="8717" width="8.25" style="54" customWidth="1"/>
    <col min="8718" max="8718" width="0" style="54" hidden="1" customWidth="1"/>
    <col min="8719" max="8719" width="97.75" style="54" customWidth="1"/>
    <col min="8720" max="8720" width="14.125" style="54" customWidth="1"/>
    <col min="8721" max="8721" width="16" style="54" customWidth="1"/>
    <col min="8722" max="8724" width="10.125" style="54" customWidth="1"/>
    <col min="8725" max="8725" width="5.125" style="54" customWidth="1"/>
    <col min="8726" max="8960" width="9" style="54"/>
    <col min="8961" max="8961" width="4.125" style="54" customWidth="1"/>
    <col min="8962" max="8962" width="22.5" style="54" customWidth="1"/>
    <col min="8963" max="8963" width="26.625" style="54" customWidth="1"/>
    <col min="8964" max="8964" width="17.125" style="54" customWidth="1"/>
    <col min="8965" max="8965" width="8.125" style="54" customWidth="1"/>
    <col min="8966" max="8966" width="4" style="54" customWidth="1"/>
    <col min="8967" max="8967" width="0" style="54" hidden="1" customWidth="1"/>
    <col min="8968" max="8968" width="23.25" style="54" customWidth="1"/>
    <col min="8969" max="8969" width="17.125" style="54" customWidth="1"/>
    <col min="8970" max="8970" width="8.125" style="54" customWidth="1"/>
    <col min="8971" max="8971" width="4" style="54" customWidth="1"/>
    <col min="8972" max="8972" width="0" style="54" hidden="1" customWidth="1"/>
    <col min="8973" max="8973" width="8.25" style="54" customWidth="1"/>
    <col min="8974" max="8974" width="0" style="54" hidden="1" customWidth="1"/>
    <col min="8975" max="8975" width="97.75" style="54" customWidth="1"/>
    <col min="8976" max="8976" width="14.125" style="54" customWidth="1"/>
    <col min="8977" max="8977" width="16" style="54" customWidth="1"/>
    <col min="8978" max="8980" width="10.125" style="54" customWidth="1"/>
    <col min="8981" max="8981" width="5.125" style="54" customWidth="1"/>
    <col min="8982" max="9216" width="9" style="54"/>
    <col min="9217" max="9217" width="4.125" style="54" customWidth="1"/>
    <col min="9218" max="9218" width="22.5" style="54" customWidth="1"/>
    <col min="9219" max="9219" width="26.625" style="54" customWidth="1"/>
    <col min="9220" max="9220" width="17.125" style="54" customWidth="1"/>
    <col min="9221" max="9221" width="8.125" style="54" customWidth="1"/>
    <col min="9222" max="9222" width="4" style="54" customWidth="1"/>
    <col min="9223" max="9223" width="0" style="54" hidden="1" customWidth="1"/>
    <col min="9224" max="9224" width="23.25" style="54" customWidth="1"/>
    <col min="9225" max="9225" width="17.125" style="54" customWidth="1"/>
    <col min="9226" max="9226" width="8.125" style="54" customWidth="1"/>
    <col min="9227" max="9227" width="4" style="54" customWidth="1"/>
    <col min="9228" max="9228" width="0" style="54" hidden="1" customWidth="1"/>
    <col min="9229" max="9229" width="8.25" style="54" customWidth="1"/>
    <col min="9230" max="9230" width="0" style="54" hidden="1" customWidth="1"/>
    <col min="9231" max="9231" width="97.75" style="54" customWidth="1"/>
    <col min="9232" max="9232" width="14.125" style="54" customWidth="1"/>
    <col min="9233" max="9233" width="16" style="54" customWidth="1"/>
    <col min="9234" max="9236" width="10.125" style="54" customWidth="1"/>
    <col min="9237" max="9237" width="5.125" style="54" customWidth="1"/>
    <col min="9238" max="9472" width="9" style="54"/>
    <col min="9473" max="9473" width="4.125" style="54" customWidth="1"/>
    <col min="9474" max="9474" width="22.5" style="54" customWidth="1"/>
    <col min="9475" max="9475" width="26.625" style="54" customWidth="1"/>
    <col min="9476" max="9476" width="17.125" style="54" customWidth="1"/>
    <col min="9477" max="9477" width="8.125" style="54" customWidth="1"/>
    <col min="9478" max="9478" width="4" style="54" customWidth="1"/>
    <col min="9479" max="9479" width="0" style="54" hidden="1" customWidth="1"/>
    <col min="9480" max="9480" width="23.25" style="54" customWidth="1"/>
    <col min="9481" max="9481" width="17.125" style="54" customWidth="1"/>
    <col min="9482" max="9482" width="8.125" style="54" customWidth="1"/>
    <col min="9483" max="9483" width="4" style="54" customWidth="1"/>
    <col min="9484" max="9484" width="0" style="54" hidden="1" customWidth="1"/>
    <col min="9485" max="9485" width="8.25" style="54" customWidth="1"/>
    <col min="9486" max="9486" width="0" style="54" hidden="1" customWidth="1"/>
    <col min="9487" max="9487" width="97.75" style="54" customWidth="1"/>
    <col min="9488" max="9488" width="14.125" style="54" customWidth="1"/>
    <col min="9489" max="9489" width="16" style="54" customWidth="1"/>
    <col min="9490" max="9492" width="10.125" style="54" customWidth="1"/>
    <col min="9493" max="9493" width="5.125" style="54" customWidth="1"/>
    <col min="9494" max="9728" width="9" style="54"/>
    <col min="9729" max="9729" width="4.125" style="54" customWidth="1"/>
    <col min="9730" max="9730" width="22.5" style="54" customWidth="1"/>
    <col min="9731" max="9731" width="26.625" style="54" customWidth="1"/>
    <col min="9732" max="9732" width="17.125" style="54" customWidth="1"/>
    <col min="9733" max="9733" width="8.125" style="54" customWidth="1"/>
    <col min="9734" max="9734" width="4" style="54" customWidth="1"/>
    <col min="9735" max="9735" width="0" style="54" hidden="1" customWidth="1"/>
    <col min="9736" max="9736" width="23.25" style="54" customWidth="1"/>
    <col min="9737" max="9737" width="17.125" style="54" customWidth="1"/>
    <col min="9738" max="9738" width="8.125" style="54" customWidth="1"/>
    <col min="9739" max="9739" width="4" style="54" customWidth="1"/>
    <col min="9740" max="9740" width="0" style="54" hidden="1" customWidth="1"/>
    <col min="9741" max="9741" width="8.25" style="54" customWidth="1"/>
    <col min="9742" max="9742" width="0" style="54" hidden="1" customWidth="1"/>
    <col min="9743" max="9743" width="97.75" style="54" customWidth="1"/>
    <col min="9744" max="9744" width="14.125" style="54" customWidth="1"/>
    <col min="9745" max="9745" width="16" style="54" customWidth="1"/>
    <col min="9746" max="9748" width="10.125" style="54" customWidth="1"/>
    <col min="9749" max="9749" width="5.125" style="54" customWidth="1"/>
    <col min="9750" max="9984" width="9" style="54"/>
    <col min="9985" max="9985" width="4.125" style="54" customWidth="1"/>
    <col min="9986" max="9986" width="22.5" style="54" customWidth="1"/>
    <col min="9987" max="9987" width="26.625" style="54" customWidth="1"/>
    <col min="9988" max="9988" width="17.125" style="54" customWidth="1"/>
    <col min="9989" max="9989" width="8.125" style="54" customWidth="1"/>
    <col min="9990" max="9990" width="4" style="54" customWidth="1"/>
    <col min="9991" max="9991" width="0" style="54" hidden="1" customWidth="1"/>
    <col min="9992" max="9992" width="23.25" style="54" customWidth="1"/>
    <col min="9993" max="9993" width="17.125" style="54" customWidth="1"/>
    <col min="9994" max="9994" width="8.125" style="54" customWidth="1"/>
    <col min="9995" max="9995" width="4" style="54" customWidth="1"/>
    <col min="9996" max="9996" width="0" style="54" hidden="1" customWidth="1"/>
    <col min="9997" max="9997" width="8.25" style="54" customWidth="1"/>
    <col min="9998" max="9998" width="0" style="54" hidden="1" customWidth="1"/>
    <col min="9999" max="9999" width="97.75" style="54" customWidth="1"/>
    <col min="10000" max="10000" width="14.125" style="54" customWidth="1"/>
    <col min="10001" max="10001" width="16" style="54" customWidth="1"/>
    <col min="10002" max="10004" width="10.125" style="54" customWidth="1"/>
    <col min="10005" max="10005" width="5.125" style="54" customWidth="1"/>
    <col min="10006" max="10240" width="9" style="54"/>
    <col min="10241" max="10241" width="4.125" style="54" customWidth="1"/>
    <col min="10242" max="10242" width="22.5" style="54" customWidth="1"/>
    <col min="10243" max="10243" width="26.625" style="54" customWidth="1"/>
    <col min="10244" max="10244" width="17.125" style="54" customWidth="1"/>
    <col min="10245" max="10245" width="8.125" style="54" customWidth="1"/>
    <col min="10246" max="10246" width="4" style="54" customWidth="1"/>
    <col min="10247" max="10247" width="0" style="54" hidden="1" customWidth="1"/>
    <col min="10248" max="10248" width="23.25" style="54" customWidth="1"/>
    <col min="10249" max="10249" width="17.125" style="54" customWidth="1"/>
    <col min="10250" max="10250" width="8.125" style="54" customWidth="1"/>
    <col min="10251" max="10251" width="4" style="54" customWidth="1"/>
    <col min="10252" max="10252" width="0" style="54" hidden="1" customWidth="1"/>
    <col min="10253" max="10253" width="8.25" style="54" customWidth="1"/>
    <col min="10254" max="10254" width="0" style="54" hidden="1" customWidth="1"/>
    <col min="10255" max="10255" width="97.75" style="54" customWidth="1"/>
    <col min="10256" max="10256" width="14.125" style="54" customWidth="1"/>
    <col min="10257" max="10257" width="16" style="54" customWidth="1"/>
    <col min="10258" max="10260" width="10.125" style="54" customWidth="1"/>
    <col min="10261" max="10261" width="5.125" style="54" customWidth="1"/>
    <col min="10262" max="10496" width="9" style="54"/>
    <col min="10497" max="10497" width="4.125" style="54" customWidth="1"/>
    <col min="10498" max="10498" width="22.5" style="54" customWidth="1"/>
    <col min="10499" max="10499" width="26.625" style="54" customWidth="1"/>
    <col min="10500" max="10500" width="17.125" style="54" customWidth="1"/>
    <col min="10501" max="10501" width="8.125" style="54" customWidth="1"/>
    <col min="10502" max="10502" width="4" style="54" customWidth="1"/>
    <col min="10503" max="10503" width="0" style="54" hidden="1" customWidth="1"/>
    <col min="10504" max="10504" width="23.25" style="54" customWidth="1"/>
    <col min="10505" max="10505" width="17.125" style="54" customWidth="1"/>
    <col min="10506" max="10506" width="8.125" style="54" customWidth="1"/>
    <col min="10507" max="10507" width="4" style="54" customWidth="1"/>
    <col min="10508" max="10508" width="0" style="54" hidden="1" customWidth="1"/>
    <col min="10509" max="10509" width="8.25" style="54" customWidth="1"/>
    <col min="10510" max="10510" width="0" style="54" hidden="1" customWidth="1"/>
    <col min="10511" max="10511" width="97.75" style="54" customWidth="1"/>
    <col min="10512" max="10512" width="14.125" style="54" customWidth="1"/>
    <col min="10513" max="10513" width="16" style="54" customWidth="1"/>
    <col min="10514" max="10516" width="10.125" style="54" customWidth="1"/>
    <col min="10517" max="10517" width="5.125" style="54" customWidth="1"/>
    <col min="10518" max="10752" width="9" style="54"/>
    <col min="10753" max="10753" width="4.125" style="54" customWidth="1"/>
    <col min="10754" max="10754" width="22.5" style="54" customWidth="1"/>
    <col min="10755" max="10755" width="26.625" style="54" customWidth="1"/>
    <col min="10756" max="10756" width="17.125" style="54" customWidth="1"/>
    <col min="10757" max="10757" width="8.125" style="54" customWidth="1"/>
    <col min="10758" max="10758" width="4" style="54" customWidth="1"/>
    <col min="10759" max="10759" width="0" style="54" hidden="1" customWidth="1"/>
    <col min="10760" max="10760" width="23.25" style="54" customWidth="1"/>
    <col min="10761" max="10761" width="17.125" style="54" customWidth="1"/>
    <col min="10762" max="10762" width="8.125" style="54" customWidth="1"/>
    <col min="10763" max="10763" width="4" style="54" customWidth="1"/>
    <col min="10764" max="10764" width="0" style="54" hidden="1" customWidth="1"/>
    <col min="10765" max="10765" width="8.25" style="54" customWidth="1"/>
    <col min="10766" max="10766" width="0" style="54" hidden="1" customWidth="1"/>
    <col min="10767" max="10767" width="97.75" style="54" customWidth="1"/>
    <col min="10768" max="10768" width="14.125" style="54" customWidth="1"/>
    <col min="10769" max="10769" width="16" style="54" customWidth="1"/>
    <col min="10770" max="10772" width="10.125" style="54" customWidth="1"/>
    <col min="10773" max="10773" width="5.125" style="54" customWidth="1"/>
    <col min="10774" max="11008" width="9" style="54"/>
    <col min="11009" max="11009" width="4.125" style="54" customWidth="1"/>
    <col min="11010" max="11010" width="22.5" style="54" customWidth="1"/>
    <col min="11011" max="11011" width="26.625" style="54" customWidth="1"/>
    <col min="11012" max="11012" width="17.125" style="54" customWidth="1"/>
    <col min="11013" max="11013" width="8.125" style="54" customWidth="1"/>
    <col min="11014" max="11014" width="4" style="54" customWidth="1"/>
    <col min="11015" max="11015" width="0" style="54" hidden="1" customWidth="1"/>
    <col min="11016" max="11016" width="23.25" style="54" customWidth="1"/>
    <col min="11017" max="11017" width="17.125" style="54" customWidth="1"/>
    <col min="11018" max="11018" width="8.125" style="54" customWidth="1"/>
    <col min="11019" max="11019" width="4" style="54" customWidth="1"/>
    <col min="11020" max="11020" width="0" style="54" hidden="1" customWidth="1"/>
    <col min="11021" max="11021" width="8.25" style="54" customWidth="1"/>
    <col min="11022" max="11022" width="0" style="54" hidden="1" customWidth="1"/>
    <col min="11023" max="11023" width="97.75" style="54" customWidth="1"/>
    <col min="11024" max="11024" width="14.125" style="54" customWidth="1"/>
    <col min="11025" max="11025" width="16" style="54" customWidth="1"/>
    <col min="11026" max="11028" width="10.125" style="54" customWidth="1"/>
    <col min="11029" max="11029" width="5.125" style="54" customWidth="1"/>
    <col min="11030" max="11264" width="9" style="54"/>
    <col min="11265" max="11265" width="4.125" style="54" customWidth="1"/>
    <col min="11266" max="11266" width="22.5" style="54" customWidth="1"/>
    <col min="11267" max="11267" width="26.625" style="54" customWidth="1"/>
    <col min="11268" max="11268" width="17.125" style="54" customWidth="1"/>
    <col min="11269" max="11269" width="8.125" style="54" customWidth="1"/>
    <col min="11270" max="11270" width="4" style="54" customWidth="1"/>
    <col min="11271" max="11271" width="0" style="54" hidden="1" customWidth="1"/>
    <col min="11272" max="11272" width="23.25" style="54" customWidth="1"/>
    <col min="11273" max="11273" width="17.125" style="54" customWidth="1"/>
    <col min="11274" max="11274" width="8.125" style="54" customWidth="1"/>
    <col min="11275" max="11275" width="4" style="54" customWidth="1"/>
    <col min="11276" max="11276" width="0" style="54" hidden="1" customWidth="1"/>
    <col min="11277" max="11277" width="8.25" style="54" customWidth="1"/>
    <col min="11278" max="11278" width="0" style="54" hidden="1" customWidth="1"/>
    <col min="11279" max="11279" width="97.75" style="54" customWidth="1"/>
    <col min="11280" max="11280" width="14.125" style="54" customWidth="1"/>
    <col min="11281" max="11281" width="16" style="54" customWidth="1"/>
    <col min="11282" max="11284" width="10.125" style="54" customWidth="1"/>
    <col min="11285" max="11285" width="5.125" style="54" customWidth="1"/>
    <col min="11286" max="11520" width="9" style="54"/>
    <col min="11521" max="11521" width="4.125" style="54" customWidth="1"/>
    <col min="11522" max="11522" width="22.5" style="54" customWidth="1"/>
    <col min="11523" max="11523" width="26.625" style="54" customWidth="1"/>
    <col min="11524" max="11524" width="17.125" style="54" customWidth="1"/>
    <col min="11525" max="11525" width="8.125" style="54" customWidth="1"/>
    <col min="11526" max="11526" width="4" style="54" customWidth="1"/>
    <col min="11527" max="11527" width="0" style="54" hidden="1" customWidth="1"/>
    <col min="11528" max="11528" width="23.25" style="54" customWidth="1"/>
    <col min="11529" max="11529" width="17.125" style="54" customWidth="1"/>
    <col min="11530" max="11530" width="8.125" style="54" customWidth="1"/>
    <col min="11531" max="11531" width="4" style="54" customWidth="1"/>
    <col min="11532" max="11532" width="0" style="54" hidden="1" customWidth="1"/>
    <col min="11533" max="11533" width="8.25" style="54" customWidth="1"/>
    <col min="11534" max="11534" width="0" style="54" hidden="1" customWidth="1"/>
    <col min="11535" max="11535" width="97.75" style="54" customWidth="1"/>
    <col min="11536" max="11536" width="14.125" style="54" customWidth="1"/>
    <col min="11537" max="11537" width="16" style="54" customWidth="1"/>
    <col min="11538" max="11540" width="10.125" style="54" customWidth="1"/>
    <col min="11541" max="11541" width="5.125" style="54" customWidth="1"/>
    <col min="11542" max="11776" width="9" style="54"/>
    <col min="11777" max="11777" width="4.125" style="54" customWidth="1"/>
    <col min="11778" max="11778" width="22.5" style="54" customWidth="1"/>
    <col min="11779" max="11779" width="26.625" style="54" customWidth="1"/>
    <col min="11780" max="11780" width="17.125" style="54" customWidth="1"/>
    <col min="11781" max="11781" width="8.125" style="54" customWidth="1"/>
    <col min="11782" max="11782" width="4" style="54" customWidth="1"/>
    <col min="11783" max="11783" width="0" style="54" hidden="1" customWidth="1"/>
    <col min="11784" max="11784" width="23.25" style="54" customWidth="1"/>
    <col min="11785" max="11785" width="17.125" style="54" customWidth="1"/>
    <col min="11786" max="11786" width="8.125" style="54" customWidth="1"/>
    <col min="11787" max="11787" width="4" style="54" customWidth="1"/>
    <col min="11788" max="11788" width="0" style="54" hidden="1" customWidth="1"/>
    <col min="11789" max="11789" width="8.25" style="54" customWidth="1"/>
    <col min="11790" max="11790" width="0" style="54" hidden="1" customWidth="1"/>
    <col min="11791" max="11791" width="97.75" style="54" customWidth="1"/>
    <col min="11792" max="11792" width="14.125" style="54" customWidth="1"/>
    <col min="11793" max="11793" width="16" style="54" customWidth="1"/>
    <col min="11794" max="11796" width="10.125" style="54" customWidth="1"/>
    <col min="11797" max="11797" width="5.125" style="54" customWidth="1"/>
    <col min="11798" max="12032" width="9" style="54"/>
    <col min="12033" max="12033" width="4.125" style="54" customWidth="1"/>
    <col min="12034" max="12034" width="22.5" style="54" customWidth="1"/>
    <col min="12035" max="12035" width="26.625" style="54" customWidth="1"/>
    <col min="12036" max="12036" width="17.125" style="54" customWidth="1"/>
    <col min="12037" max="12037" width="8.125" style="54" customWidth="1"/>
    <col min="12038" max="12038" width="4" style="54" customWidth="1"/>
    <col min="12039" max="12039" width="0" style="54" hidden="1" customWidth="1"/>
    <col min="12040" max="12040" width="23.25" style="54" customWidth="1"/>
    <col min="12041" max="12041" width="17.125" style="54" customWidth="1"/>
    <col min="12042" max="12042" width="8.125" style="54" customWidth="1"/>
    <col min="12043" max="12043" width="4" style="54" customWidth="1"/>
    <col min="12044" max="12044" width="0" style="54" hidden="1" customWidth="1"/>
    <col min="12045" max="12045" width="8.25" style="54" customWidth="1"/>
    <col min="12046" max="12046" width="0" style="54" hidden="1" customWidth="1"/>
    <col min="12047" max="12047" width="97.75" style="54" customWidth="1"/>
    <col min="12048" max="12048" width="14.125" style="54" customWidth="1"/>
    <col min="12049" max="12049" width="16" style="54" customWidth="1"/>
    <col min="12050" max="12052" width="10.125" style="54" customWidth="1"/>
    <col min="12053" max="12053" width="5.125" style="54" customWidth="1"/>
    <col min="12054" max="12288" width="9" style="54"/>
    <col min="12289" max="12289" width="4.125" style="54" customWidth="1"/>
    <col min="12290" max="12290" width="22.5" style="54" customWidth="1"/>
    <col min="12291" max="12291" width="26.625" style="54" customWidth="1"/>
    <col min="12292" max="12292" width="17.125" style="54" customWidth="1"/>
    <col min="12293" max="12293" width="8.125" style="54" customWidth="1"/>
    <col min="12294" max="12294" width="4" style="54" customWidth="1"/>
    <col min="12295" max="12295" width="0" style="54" hidden="1" customWidth="1"/>
    <col min="12296" max="12296" width="23.25" style="54" customWidth="1"/>
    <col min="12297" max="12297" width="17.125" style="54" customWidth="1"/>
    <col min="12298" max="12298" width="8.125" style="54" customWidth="1"/>
    <col min="12299" max="12299" width="4" style="54" customWidth="1"/>
    <col min="12300" max="12300" width="0" style="54" hidden="1" customWidth="1"/>
    <col min="12301" max="12301" width="8.25" style="54" customWidth="1"/>
    <col min="12302" max="12302" width="0" style="54" hidden="1" customWidth="1"/>
    <col min="12303" max="12303" width="97.75" style="54" customWidth="1"/>
    <col min="12304" max="12304" width="14.125" style="54" customWidth="1"/>
    <col min="12305" max="12305" width="16" style="54" customWidth="1"/>
    <col min="12306" max="12308" width="10.125" style="54" customWidth="1"/>
    <col min="12309" max="12309" width="5.125" style="54" customWidth="1"/>
    <col min="12310" max="12544" width="9" style="54"/>
    <col min="12545" max="12545" width="4.125" style="54" customWidth="1"/>
    <col min="12546" max="12546" width="22.5" style="54" customWidth="1"/>
    <col min="12547" max="12547" width="26.625" style="54" customWidth="1"/>
    <col min="12548" max="12548" width="17.125" style="54" customWidth="1"/>
    <col min="12549" max="12549" width="8.125" style="54" customWidth="1"/>
    <col min="12550" max="12550" width="4" style="54" customWidth="1"/>
    <col min="12551" max="12551" width="0" style="54" hidden="1" customWidth="1"/>
    <col min="12552" max="12552" width="23.25" style="54" customWidth="1"/>
    <col min="12553" max="12553" width="17.125" style="54" customWidth="1"/>
    <col min="12554" max="12554" width="8.125" style="54" customWidth="1"/>
    <col min="12555" max="12555" width="4" style="54" customWidth="1"/>
    <col min="12556" max="12556" width="0" style="54" hidden="1" customWidth="1"/>
    <col min="12557" max="12557" width="8.25" style="54" customWidth="1"/>
    <col min="12558" max="12558" width="0" style="54" hidden="1" customWidth="1"/>
    <col min="12559" max="12559" width="97.75" style="54" customWidth="1"/>
    <col min="12560" max="12560" width="14.125" style="54" customWidth="1"/>
    <col min="12561" max="12561" width="16" style="54" customWidth="1"/>
    <col min="12562" max="12564" width="10.125" style="54" customWidth="1"/>
    <col min="12565" max="12565" width="5.125" style="54" customWidth="1"/>
    <col min="12566" max="12800" width="9" style="54"/>
    <col min="12801" max="12801" width="4.125" style="54" customWidth="1"/>
    <col min="12802" max="12802" width="22.5" style="54" customWidth="1"/>
    <col min="12803" max="12803" width="26.625" style="54" customWidth="1"/>
    <col min="12804" max="12804" width="17.125" style="54" customWidth="1"/>
    <col min="12805" max="12805" width="8.125" style="54" customWidth="1"/>
    <col min="12806" max="12806" width="4" style="54" customWidth="1"/>
    <col min="12807" max="12807" width="0" style="54" hidden="1" customWidth="1"/>
    <col min="12808" max="12808" width="23.25" style="54" customWidth="1"/>
    <col min="12809" max="12809" width="17.125" style="54" customWidth="1"/>
    <col min="12810" max="12810" width="8.125" style="54" customWidth="1"/>
    <col min="12811" max="12811" width="4" style="54" customWidth="1"/>
    <col min="12812" max="12812" width="0" style="54" hidden="1" customWidth="1"/>
    <col min="12813" max="12813" width="8.25" style="54" customWidth="1"/>
    <col min="12814" max="12814" width="0" style="54" hidden="1" customWidth="1"/>
    <col min="12815" max="12815" width="97.75" style="54" customWidth="1"/>
    <col min="12816" max="12816" width="14.125" style="54" customWidth="1"/>
    <col min="12817" max="12817" width="16" style="54" customWidth="1"/>
    <col min="12818" max="12820" width="10.125" style="54" customWidth="1"/>
    <col min="12821" max="12821" width="5.125" style="54" customWidth="1"/>
    <col min="12822" max="13056" width="9" style="54"/>
    <col min="13057" max="13057" width="4.125" style="54" customWidth="1"/>
    <col min="13058" max="13058" width="22.5" style="54" customWidth="1"/>
    <col min="13059" max="13059" width="26.625" style="54" customWidth="1"/>
    <col min="13060" max="13060" width="17.125" style="54" customWidth="1"/>
    <col min="13061" max="13061" width="8.125" style="54" customWidth="1"/>
    <col min="13062" max="13062" width="4" style="54" customWidth="1"/>
    <col min="13063" max="13063" width="0" style="54" hidden="1" customWidth="1"/>
    <col min="13064" max="13064" width="23.25" style="54" customWidth="1"/>
    <col min="13065" max="13065" width="17.125" style="54" customWidth="1"/>
    <col min="13066" max="13066" width="8.125" style="54" customWidth="1"/>
    <col min="13067" max="13067" width="4" style="54" customWidth="1"/>
    <col min="13068" max="13068" width="0" style="54" hidden="1" customWidth="1"/>
    <col min="13069" max="13069" width="8.25" style="54" customWidth="1"/>
    <col min="13070" max="13070" width="0" style="54" hidden="1" customWidth="1"/>
    <col min="13071" max="13071" width="97.75" style="54" customWidth="1"/>
    <col min="13072" max="13072" width="14.125" style="54" customWidth="1"/>
    <col min="13073" max="13073" width="16" style="54" customWidth="1"/>
    <col min="13074" max="13076" width="10.125" style="54" customWidth="1"/>
    <col min="13077" max="13077" width="5.125" style="54" customWidth="1"/>
    <col min="13078" max="13312" width="9" style="54"/>
    <col min="13313" max="13313" width="4.125" style="54" customWidth="1"/>
    <col min="13314" max="13314" width="22.5" style="54" customWidth="1"/>
    <col min="13315" max="13315" width="26.625" style="54" customWidth="1"/>
    <col min="13316" max="13316" width="17.125" style="54" customWidth="1"/>
    <col min="13317" max="13317" width="8.125" style="54" customWidth="1"/>
    <col min="13318" max="13318" width="4" style="54" customWidth="1"/>
    <col min="13319" max="13319" width="0" style="54" hidden="1" customWidth="1"/>
    <col min="13320" max="13320" width="23.25" style="54" customWidth="1"/>
    <col min="13321" max="13321" width="17.125" style="54" customWidth="1"/>
    <col min="13322" max="13322" width="8.125" style="54" customWidth="1"/>
    <col min="13323" max="13323" width="4" style="54" customWidth="1"/>
    <col min="13324" max="13324" width="0" style="54" hidden="1" customWidth="1"/>
    <col min="13325" max="13325" width="8.25" style="54" customWidth="1"/>
    <col min="13326" max="13326" width="0" style="54" hidden="1" customWidth="1"/>
    <col min="13327" max="13327" width="97.75" style="54" customWidth="1"/>
    <col min="13328" max="13328" width="14.125" style="54" customWidth="1"/>
    <col min="13329" max="13329" width="16" style="54" customWidth="1"/>
    <col min="13330" max="13332" width="10.125" style="54" customWidth="1"/>
    <col min="13333" max="13333" width="5.125" style="54" customWidth="1"/>
    <col min="13334" max="13568" width="9" style="54"/>
    <col min="13569" max="13569" width="4.125" style="54" customWidth="1"/>
    <col min="13570" max="13570" width="22.5" style="54" customWidth="1"/>
    <col min="13571" max="13571" width="26.625" style="54" customWidth="1"/>
    <col min="13572" max="13572" width="17.125" style="54" customWidth="1"/>
    <col min="13573" max="13573" width="8.125" style="54" customWidth="1"/>
    <col min="13574" max="13574" width="4" style="54" customWidth="1"/>
    <col min="13575" max="13575" width="0" style="54" hidden="1" customWidth="1"/>
    <col min="13576" max="13576" width="23.25" style="54" customWidth="1"/>
    <col min="13577" max="13577" width="17.125" style="54" customWidth="1"/>
    <col min="13578" max="13578" width="8.125" style="54" customWidth="1"/>
    <col min="13579" max="13579" width="4" style="54" customWidth="1"/>
    <col min="13580" max="13580" width="0" style="54" hidden="1" customWidth="1"/>
    <col min="13581" max="13581" width="8.25" style="54" customWidth="1"/>
    <col min="13582" max="13582" width="0" style="54" hidden="1" customWidth="1"/>
    <col min="13583" max="13583" width="97.75" style="54" customWidth="1"/>
    <col min="13584" max="13584" width="14.125" style="54" customWidth="1"/>
    <col min="13585" max="13585" width="16" style="54" customWidth="1"/>
    <col min="13586" max="13588" width="10.125" style="54" customWidth="1"/>
    <col min="13589" max="13589" width="5.125" style="54" customWidth="1"/>
    <col min="13590" max="13824" width="9" style="54"/>
    <col min="13825" max="13825" width="4.125" style="54" customWidth="1"/>
    <col min="13826" max="13826" width="22.5" style="54" customWidth="1"/>
    <col min="13827" max="13827" width="26.625" style="54" customWidth="1"/>
    <col min="13828" max="13828" width="17.125" style="54" customWidth="1"/>
    <col min="13829" max="13829" width="8.125" style="54" customWidth="1"/>
    <col min="13830" max="13830" width="4" style="54" customWidth="1"/>
    <col min="13831" max="13831" width="0" style="54" hidden="1" customWidth="1"/>
    <col min="13832" max="13832" width="23.25" style="54" customWidth="1"/>
    <col min="13833" max="13833" width="17.125" style="54" customWidth="1"/>
    <col min="13834" max="13834" width="8.125" style="54" customWidth="1"/>
    <col min="13835" max="13835" width="4" style="54" customWidth="1"/>
    <col min="13836" max="13836" width="0" style="54" hidden="1" customWidth="1"/>
    <col min="13837" max="13837" width="8.25" style="54" customWidth="1"/>
    <col min="13838" max="13838" width="0" style="54" hidden="1" customWidth="1"/>
    <col min="13839" max="13839" width="97.75" style="54" customWidth="1"/>
    <col min="13840" max="13840" width="14.125" style="54" customWidth="1"/>
    <col min="13841" max="13841" width="16" style="54" customWidth="1"/>
    <col min="13842" max="13844" width="10.125" style="54" customWidth="1"/>
    <col min="13845" max="13845" width="5.125" style="54" customWidth="1"/>
    <col min="13846" max="14080" width="9" style="54"/>
    <col min="14081" max="14081" width="4.125" style="54" customWidth="1"/>
    <col min="14082" max="14082" width="22.5" style="54" customWidth="1"/>
    <col min="14083" max="14083" width="26.625" style="54" customWidth="1"/>
    <col min="14084" max="14084" width="17.125" style="54" customWidth="1"/>
    <col min="14085" max="14085" width="8.125" style="54" customWidth="1"/>
    <col min="14086" max="14086" width="4" style="54" customWidth="1"/>
    <col min="14087" max="14087" width="0" style="54" hidden="1" customWidth="1"/>
    <col min="14088" max="14088" width="23.25" style="54" customWidth="1"/>
    <col min="14089" max="14089" width="17.125" style="54" customWidth="1"/>
    <col min="14090" max="14090" width="8.125" style="54" customWidth="1"/>
    <col min="14091" max="14091" width="4" style="54" customWidth="1"/>
    <col min="14092" max="14092" width="0" style="54" hidden="1" customWidth="1"/>
    <col min="14093" max="14093" width="8.25" style="54" customWidth="1"/>
    <col min="14094" max="14094" width="0" style="54" hidden="1" customWidth="1"/>
    <col min="14095" max="14095" width="97.75" style="54" customWidth="1"/>
    <col min="14096" max="14096" width="14.125" style="54" customWidth="1"/>
    <col min="14097" max="14097" width="16" style="54" customWidth="1"/>
    <col min="14098" max="14100" width="10.125" style="54" customWidth="1"/>
    <col min="14101" max="14101" width="5.125" style="54" customWidth="1"/>
    <col min="14102" max="14336" width="9" style="54"/>
    <col min="14337" max="14337" width="4.125" style="54" customWidth="1"/>
    <col min="14338" max="14338" width="22.5" style="54" customWidth="1"/>
    <col min="14339" max="14339" width="26.625" style="54" customWidth="1"/>
    <col min="14340" max="14340" width="17.125" style="54" customWidth="1"/>
    <col min="14341" max="14341" width="8.125" style="54" customWidth="1"/>
    <col min="14342" max="14342" width="4" style="54" customWidth="1"/>
    <col min="14343" max="14343" width="0" style="54" hidden="1" customWidth="1"/>
    <col min="14344" max="14344" width="23.25" style="54" customWidth="1"/>
    <col min="14345" max="14345" width="17.125" style="54" customWidth="1"/>
    <col min="14346" max="14346" width="8.125" style="54" customWidth="1"/>
    <col min="14347" max="14347" width="4" style="54" customWidth="1"/>
    <col min="14348" max="14348" width="0" style="54" hidden="1" customWidth="1"/>
    <col min="14349" max="14349" width="8.25" style="54" customWidth="1"/>
    <col min="14350" max="14350" width="0" style="54" hidden="1" customWidth="1"/>
    <col min="14351" max="14351" width="97.75" style="54" customWidth="1"/>
    <col min="14352" max="14352" width="14.125" style="54" customWidth="1"/>
    <col min="14353" max="14353" width="16" style="54" customWidth="1"/>
    <col min="14354" max="14356" width="10.125" style="54" customWidth="1"/>
    <col min="14357" max="14357" width="5.125" style="54" customWidth="1"/>
    <col min="14358" max="14592" width="9" style="54"/>
    <col min="14593" max="14593" width="4.125" style="54" customWidth="1"/>
    <col min="14594" max="14594" width="22.5" style="54" customWidth="1"/>
    <col min="14595" max="14595" width="26.625" style="54" customWidth="1"/>
    <col min="14596" max="14596" width="17.125" style="54" customWidth="1"/>
    <col min="14597" max="14597" width="8.125" style="54" customWidth="1"/>
    <col min="14598" max="14598" width="4" style="54" customWidth="1"/>
    <col min="14599" max="14599" width="0" style="54" hidden="1" customWidth="1"/>
    <col min="14600" max="14600" width="23.25" style="54" customWidth="1"/>
    <col min="14601" max="14601" width="17.125" style="54" customWidth="1"/>
    <col min="14602" max="14602" width="8.125" style="54" customWidth="1"/>
    <col min="14603" max="14603" width="4" style="54" customWidth="1"/>
    <col min="14604" max="14604" width="0" style="54" hidden="1" customWidth="1"/>
    <col min="14605" max="14605" width="8.25" style="54" customWidth="1"/>
    <col min="14606" max="14606" width="0" style="54" hidden="1" customWidth="1"/>
    <col min="14607" max="14607" width="97.75" style="54" customWidth="1"/>
    <col min="14608" max="14608" width="14.125" style="54" customWidth="1"/>
    <col min="14609" max="14609" width="16" style="54" customWidth="1"/>
    <col min="14610" max="14612" width="10.125" style="54" customWidth="1"/>
    <col min="14613" max="14613" width="5.125" style="54" customWidth="1"/>
    <col min="14614" max="14848" width="9" style="54"/>
    <col min="14849" max="14849" width="4.125" style="54" customWidth="1"/>
    <col min="14850" max="14850" width="22.5" style="54" customWidth="1"/>
    <col min="14851" max="14851" width="26.625" style="54" customWidth="1"/>
    <col min="14852" max="14852" width="17.125" style="54" customWidth="1"/>
    <col min="14853" max="14853" width="8.125" style="54" customWidth="1"/>
    <col min="14854" max="14854" width="4" style="54" customWidth="1"/>
    <col min="14855" max="14855" width="0" style="54" hidden="1" customWidth="1"/>
    <col min="14856" max="14856" width="23.25" style="54" customWidth="1"/>
    <col min="14857" max="14857" width="17.125" style="54" customWidth="1"/>
    <col min="14858" max="14858" width="8.125" style="54" customWidth="1"/>
    <col min="14859" max="14859" width="4" style="54" customWidth="1"/>
    <col min="14860" max="14860" width="0" style="54" hidden="1" customWidth="1"/>
    <col min="14861" max="14861" width="8.25" style="54" customWidth="1"/>
    <col min="14862" max="14862" width="0" style="54" hidden="1" customWidth="1"/>
    <col min="14863" max="14863" width="97.75" style="54" customWidth="1"/>
    <col min="14864" max="14864" width="14.125" style="54" customWidth="1"/>
    <col min="14865" max="14865" width="16" style="54" customWidth="1"/>
    <col min="14866" max="14868" width="10.125" style="54" customWidth="1"/>
    <col min="14869" max="14869" width="5.125" style="54" customWidth="1"/>
    <col min="14870" max="15104" width="9" style="54"/>
    <col min="15105" max="15105" width="4.125" style="54" customWidth="1"/>
    <col min="15106" max="15106" width="22.5" style="54" customWidth="1"/>
    <col min="15107" max="15107" width="26.625" style="54" customWidth="1"/>
    <col min="15108" max="15108" width="17.125" style="54" customWidth="1"/>
    <col min="15109" max="15109" width="8.125" style="54" customWidth="1"/>
    <col min="15110" max="15110" width="4" style="54" customWidth="1"/>
    <col min="15111" max="15111" width="0" style="54" hidden="1" customWidth="1"/>
    <col min="15112" max="15112" width="23.25" style="54" customWidth="1"/>
    <col min="15113" max="15113" width="17.125" style="54" customWidth="1"/>
    <col min="15114" max="15114" width="8.125" style="54" customWidth="1"/>
    <col min="15115" max="15115" width="4" style="54" customWidth="1"/>
    <col min="15116" max="15116" width="0" style="54" hidden="1" customWidth="1"/>
    <col min="15117" max="15117" width="8.25" style="54" customWidth="1"/>
    <col min="15118" max="15118" width="0" style="54" hidden="1" customWidth="1"/>
    <col min="15119" max="15119" width="97.75" style="54" customWidth="1"/>
    <col min="15120" max="15120" width="14.125" style="54" customWidth="1"/>
    <col min="15121" max="15121" width="16" style="54" customWidth="1"/>
    <col min="15122" max="15124" width="10.125" style="54" customWidth="1"/>
    <col min="15125" max="15125" width="5.125" style="54" customWidth="1"/>
    <col min="15126" max="15360" width="9" style="54"/>
    <col min="15361" max="15361" width="4.125" style="54" customWidth="1"/>
    <col min="15362" max="15362" width="22.5" style="54" customWidth="1"/>
    <col min="15363" max="15363" width="26.625" style="54" customWidth="1"/>
    <col min="15364" max="15364" width="17.125" style="54" customWidth="1"/>
    <col min="15365" max="15365" width="8.125" style="54" customWidth="1"/>
    <col min="15366" max="15366" width="4" style="54" customWidth="1"/>
    <col min="15367" max="15367" width="0" style="54" hidden="1" customWidth="1"/>
    <col min="15368" max="15368" width="23.25" style="54" customWidth="1"/>
    <col min="15369" max="15369" width="17.125" style="54" customWidth="1"/>
    <col min="15370" max="15370" width="8.125" style="54" customWidth="1"/>
    <col min="15371" max="15371" width="4" style="54" customWidth="1"/>
    <col min="15372" max="15372" width="0" style="54" hidden="1" customWidth="1"/>
    <col min="15373" max="15373" width="8.25" style="54" customWidth="1"/>
    <col min="15374" max="15374" width="0" style="54" hidden="1" customWidth="1"/>
    <col min="15375" max="15375" width="97.75" style="54" customWidth="1"/>
    <col min="15376" max="15376" width="14.125" style="54" customWidth="1"/>
    <col min="15377" max="15377" width="16" style="54" customWidth="1"/>
    <col min="15378" max="15380" width="10.125" style="54" customWidth="1"/>
    <col min="15381" max="15381" width="5.125" style="54" customWidth="1"/>
    <col min="15382" max="15616" width="9" style="54"/>
    <col min="15617" max="15617" width="4.125" style="54" customWidth="1"/>
    <col min="15618" max="15618" width="22.5" style="54" customWidth="1"/>
    <col min="15619" max="15619" width="26.625" style="54" customWidth="1"/>
    <col min="15620" max="15620" width="17.125" style="54" customWidth="1"/>
    <col min="15621" max="15621" width="8.125" style="54" customWidth="1"/>
    <col min="15622" max="15622" width="4" style="54" customWidth="1"/>
    <col min="15623" max="15623" width="0" style="54" hidden="1" customWidth="1"/>
    <col min="15624" max="15624" width="23.25" style="54" customWidth="1"/>
    <col min="15625" max="15625" width="17.125" style="54" customWidth="1"/>
    <col min="15626" max="15626" width="8.125" style="54" customWidth="1"/>
    <col min="15627" max="15627" width="4" style="54" customWidth="1"/>
    <col min="15628" max="15628" width="0" style="54" hidden="1" customWidth="1"/>
    <col min="15629" max="15629" width="8.25" style="54" customWidth="1"/>
    <col min="15630" max="15630" width="0" style="54" hidden="1" customWidth="1"/>
    <col min="15631" max="15631" width="97.75" style="54" customWidth="1"/>
    <col min="15632" max="15632" width="14.125" style="54" customWidth="1"/>
    <col min="15633" max="15633" width="16" style="54" customWidth="1"/>
    <col min="15634" max="15636" width="10.125" style="54" customWidth="1"/>
    <col min="15637" max="15637" width="5.125" style="54" customWidth="1"/>
    <col min="15638" max="15872" width="9" style="54"/>
    <col min="15873" max="15873" width="4.125" style="54" customWidth="1"/>
    <col min="15874" max="15874" width="22.5" style="54" customWidth="1"/>
    <col min="15875" max="15875" width="26.625" style="54" customWidth="1"/>
    <col min="15876" max="15876" width="17.125" style="54" customWidth="1"/>
    <col min="15877" max="15877" width="8.125" style="54" customWidth="1"/>
    <col min="15878" max="15878" width="4" style="54" customWidth="1"/>
    <col min="15879" max="15879" width="0" style="54" hidden="1" customWidth="1"/>
    <col min="15880" max="15880" width="23.25" style="54" customWidth="1"/>
    <col min="15881" max="15881" width="17.125" style="54" customWidth="1"/>
    <col min="15882" max="15882" width="8.125" style="54" customWidth="1"/>
    <col min="15883" max="15883" width="4" style="54" customWidth="1"/>
    <col min="15884" max="15884" width="0" style="54" hidden="1" customWidth="1"/>
    <col min="15885" max="15885" width="8.25" style="54" customWidth="1"/>
    <col min="15886" max="15886" width="0" style="54" hidden="1" customWidth="1"/>
    <col min="15887" max="15887" width="97.75" style="54" customWidth="1"/>
    <col min="15888" max="15888" width="14.125" style="54" customWidth="1"/>
    <col min="15889" max="15889" width="16" style="54" customWidth="1"/>
    <col min="15890" max="15892" width="10.125" style="54" customWidth="1"/>
    <col min="15893" max="15893" width="5.125" style="54" customWidth="1"/>
    <col min="15894" max="16128" width="9" style="54"/>
    <col min="16129" max="16129" width="4.125" style="54" customWidth="1"/>
    <col min="16130" max="16130" width="22.5" style="54" customWidth="1"/>
    <col min="16131" max="16131" width="26.625" style="54" customWidth="1"/>
    <col min="16132" max="16132" width="17.125" style="54" customWidth="1"/>
    <col min="16133" max="16133" width="8.125" style="54" customWidth="1"/>
    <col min="16134" max="16134" width="4" style="54" customWidth="1"/>
    <col min="16135" max="16135" width="0" style="54" hidden="1" customWidth="1"/>
    <col min="16136" max="16136" width="23.25" style="54" customWidth="1"/>
    <col min="16137" max="16137" width="17.125" style="54" customWidth="1"/>
    <col min="16138" max="16138" width="8.125" style="54" customWidth="1"/>
    <col min="16139" max="16139" width="4" style="54" customWidth="1"/>
    <col min="16140" max="16140" width="0" style="54" hidden="1" customWidth="1"/>
    <col min="16141" max="16141" width="8.25" style="54" customWidth="1"/>
    <col min="16142" max="16142" width="0" style="54" hidden="1" customWidth="1"/>
    <col min="16143" max="16143" width="97.75" style="54" customWidth="1"/>
    <col min="16144" max="16144" width="14.125" style="54" customWidth="1"/>
    <col min="16145" max="16145" width="16" style="54" customWidth="1"/>
    <col min="16146" max="16148" width="10.125" style="54" customWidth="1"/>
    <col min="16149" max="16149" width="5.125" style="54" customWidth="1"/>
    <col min="16150" max="16384" width="9" style="54"/>
  </cols>
  <sheetData>
    <row r="1" spans="1:21" ht="36.75" customHeight="1" x14ac:dyDescent="0.4">
      <c r="A1" s="52" t="s">
        <v>0</v>
      </c>
      <c r="B1" s="52"/>
      <c r="C1" s="53"/>
      <c r="D1" s="54"/>
      <c r="E1" s="53"/>
      <c r="F1" s="53"/>
      <c r="G1" s="53"/>
      <c r="H1" s="213"/>
      <c r="I1" s="213"/>
      <c r="J1" s="214"/>
      <c r="K1" s="214"/>
      <c r="L1" s="214"/>
      <c r="M1" s="214"/>
      <c r="N1" s="214"/>
      <c r="O1" s="214"/>
      <c r="P1" s="53"/>
      <c r="Q1" s="53"/>
      <c r="R1" s="54"/>
      <c r="S1" s="54"/>
      <c r="T1" s="54"/>
      <c r="U1" s="54"/>
    </row>
    <row r="2" spans="1:21" ht="36.75" customHeight="1" x14ac:dyDescent="0.4">
      <c r="A2" s="213" t="s">
        <v>161</v>
      </c>
      <c r="B2" s="213"/>
      <c r="C2" s="214"/>
      <c r="D2" s="214"/>
      <c r="E2" s="214"/>
      <c r="F2" s="214"/>
      <c r="G2" s="214"/>
      <c r="H2" s="214"/>
      <c r="I2" s="214"/>
      <c r="J2" s="214"/>
      <c r="K2" s="214"/>
      <c r="L2" s="214"/>
      <c r="M2" s="214"/>
      <c r="N2" s="214"/>
      <c r="O2" s="214"/>
      <c r="P2" s="214"/>
      <c r="Q2" s="214"/>
      <c r="R2" s="214"/>
      <c r="S2" s="214"/>
      <c r="T2" s="214"/>
      <c r="U2" s="54"/>
    </row>
    <row r="3" spans="1:21" ht="18.75" customHeight="1" x14ac:dyDescent="0.4">
      <c r="A3" s="55"/>
      <c r="B3" s="55"/>
      <c r="C3" s="53"/>
      <c r="D3" s="54"/>
      <c r="E3" s="56"/>
      <c r="F3" s="53"/>
      <c r="G3" s="53"/>
      <c r="H3" s="53"/>
      <c r="I3" s="54"/>
      <c r="J3" s="53"/>
      <c r="K3" s="56"/>
      <c r="L3" s="56"/>
      <c r="M3" s="56"/>
      <c r="N3" s="56"/>
      <c r="O3" s="53"/>
      <c r="P3" s="57"/>
      <c r="Q3" s="215" t="s">
        <v>162</v>
      </c>
      <c r="R3" s="216"/>
      <c r="S3" s="216"/>
      <c r="T3" s="217"/>
      <c r="U3" s="54"/>
    </row>
    <row r="4" spans="1:21" ht="15.75" customHeight="1" x14ac:dyDescent="0.4">
      <c r="A4" s="55"/>
      <c r="B4" s="55"/>
      <c r="C4" s="53"/>
      <c r="D4" s="54"/>
      <c r="E4" s="56"/>
      <c r="F4" s="53"/>
      <c r="G4" s="53"/>
      <c r="H4" s="53"/>
      <c r="I4" s="54"/>
      <c r="J4" s="53"/>
      <c r="K4" s="56"/>
      <c r="L4" s="56"/>
      <c r="M4" s="56"/>
      <c r="N4" s="58"/>
      <c r="O4" s="53"/>
      <c r="P4" s="59"/>
      <c r="Q4" s="60"/>
      <c r="R4" s="61" t="s">
        <v>163</v>
      </c>
      <c r="S4" s="61" t="s">
        <v>6</v>
      </c>
      <c r="T4" s="61" t="s">
        <v>164</v>
      </c>
      <c r="U4" s="54"/>
    </row>
    <row r="5" spans="1:21" ht="22.5" customHeight="1" x14ac:dyDescent="0.4">
      <c r="A5" s="55"/>
      <c r="B5" s="55"/>
      <c r="C5" s="53"/>
      <c r="D5" s="54"/>
      <c r="E5" s="56"/>
      <c r="F5" s="53"/>
      <c r="G5" s="53"/>
      <c r="H5" s="53"/>
      <c r="I5" s="54"/>
      <c r="J5" s="53"/>
      <c r="K5" s="56"/>
      <c r="L5" s="56"/>
      <c r="M5" s="56"/>
      <c r="N5" s="58"/>
      <c r="O5" s="53"/>
      <c r="P5" s="62"/>
      <c r="Q5" s="63" t="s">
        <v>165</v>
      </c>
      <c r="R5" s="61"/>
      <c r="S5" s="61"/>
      <c r="T5" s="61"/>
      <c r="U5" s="54"/>
    </row>
    <row r="6" spans="1:21" ht="22.5" customHeight="1" x14ac:dyDescent="0.15">
      <c r="A6" s="55"/>
      <c r="B6" s="55"/>
      <c r="C6" s="53"/>
      <c r="D6" s="64"/>
      <c r="E6" s="56"/>
      <c r="F6" s="53"/>
      <c r="G6" s="53"/>
      <c r="H6" s="53"/>
      <c r="I6" s="64"/>
      <c r="J6" s="53"/>
      <c r="K6" s="56"/>
      <c r="L6" s="56"/>
      <c r="M6" s="56"/>
      <c r="N6" s="58"/>
      <c r="O6" s="53"/>
      <c r="P6" s="62"/>
      <c r="Q6" s="63" t="s">
        <v>166</v>
      </c>
      <c r="R6" s="61"/>
      <c r="S6" s="61"/>
      <c r="T6" s="61"/>
      <c r="U6" s="54"/>
    </row>
    <row r="7" spans="1:21" ht="22.5" customHeight="1" x14ac:dyDescent="0.15">
      <c r="A7" s="55"/>
      <c r="B7" s="55"/>
      <c r="C7" s="53"/>
      <c r="D7" s="65"/>
      <c r="E7" s="56"/>
      <c r="F7" s="53"/>
      <c r="G7" s="53"/>
      <c r="I7" s="65"/>
      <c r="J7" s="53"/>
      <c r="K7" s="56"/>
      <c r="L7" s="56"/>
      <c r="M7" s="56"/>
      <c r="N7" s="67"/>
      <c r="O7" s="53"/>
      <c r="P7" s="62"/>
      <c r="Q7" s="63" t="s">
        <v>167</v>
      </c>
      <c r="R7" s="61"/>
      <c r="S7" s="61"/>
      <c r="T7" s="61"/>
      <c r="U7" s="68"/>
    </row>
    <row r="8" spans="1:21" ht="27.75" customHeight="1" thickBot="1" x14ac:dyDescent="0.3">
      <c r="A8" s="218" t="s">
        <v>216</v>
      </c>
      <c r="B8" s="219"/>
      <c r="C8" s="219"/>
      <c r="D8" s="219"/>
      <c r="E8" s="219"/>
      <c r="F8" s="219"/>
      <c r="G8" s="53"/>
      <c r="H8" s="53"/>
      <c r="I8" s="69"/>
      <c r="J8" s="53"/>
      <c r="K8" s="56"/>
      <c r="L8" s="56"/>
      <c r="M8" s="56"/>
      <c r="N8" s="67"/>
      <c r="O8" s="53"/>
      <c r="P8" s="70"/>
      <c r="Q8" s="69"/>
      <c r="R8" s="70"/>
      <c r="S8" s="70"/>
      <c r="T8" s="71"/>
      <c r="U8" s="68"/>
    </row>
    <row r="9" spans="1:21" customFormat="1" ht="42" customHeight="1" thickBot="1" x14ac:dyDescent="0.45">
      <c r="A9" s="72"/>
      <c r="B9" s="73" t="s">
        <v>169</v>
      </c>
      <c r="C9" s="74" t="s">
        <v>170</v>
      </c>
      <c r="D9" s="75" t="s">
        <v>171</v>
      </c>
      <c r="E9" s="76" t="s">
        <v>172</v>
      </c>
      <c r="F9" s="76" t="s">
        <v>173</v>
      </c>
      <c r="G9" s="74" t="s">
        <v>174</v>
      </c>
      <c r="H9" s="73" t="s">
        <v>170</v>
      </c>
      <c r="I9" s="75" t="s">
        <v>171</v>
      </c>
      <c r="J9" s="76" t="s">
        <v>175</v>
      </c>
      <c r="K9" s="76" t="s">
        <v>173</v>
      </c>
      <c r="L9" s="76" t="s">
        <v>174</v>
      </c>
      <c r="M9" s="76" t="s">
        <v>176</v>
      </c>
      <c r="N9" s="77" t="s">
        <v>177</v>
      </c>
      <c r="O9" s="78" t="s">
        <v>178</v>
      </c>
      <c r="P9" s="76" t="s">
        <v>179</v>
      </c>
      <c r="Q9" s="79" t="s">
        <v>171</v>
      </c>
      <c r="R9" s="76" t="s">
        <v>180</v>
      </c>
      <c r="S9" s="74" t="s">
        <v>181</v>
      </c>
      <c r="T9" s="77" t="s">
        <v>182</v>
      </c>
      <c r="U9" s="80"/>
    </row>
    <row r="10" spans="1:21" ht="18.75" customHeight="1" x14ac:dyDescent="0.4">
      <c r="A10" s="220" t="s">
        <v>183</v>
      </c>
      <c r="B10" s="81" t="s">
        <v>22</v>
      </c>
      <c r="C10" s="82"/>
      <c r="D10" s="83"/>
      <c r="E10" s="91"/>
      <c r="F10" s="85"/>
      <c r="G10" s="86"/>
      <c r="H10" s="87"/>
      <c r="I10" s="83"/>
      <c r="J10" s="85"/>
      <c r="K10" s="85"/>
      <c r="L10" s="85"/>
      <c r="M10" s="85"/>
      <c r="N10" s="88"/>
      <c r="O10" s="81"/>
      <c r="P10" s="89" t="s">
        <v>22</v>
      </c>
      <c r="Q10" s="83"/>
      <c r="R10" s="90">
        <v>110</v>
      </c>
      <c r="S10" s="91">
        <f>ROUNDUP(R10*0.75,2)</f>
        <v>82.5</v>
      </c>
      <c r="T10" s="92">
        <f>ROUNDUP((R5*R10)+(R6*S10)+(R7*(R10*2)),2)</f>
        <v>0</v>
      </c>
    </row>
    <row r="11" spans="1:21" ht="18.75" customHeight="1" x14ac:dyDescent="0.4">
      <c r="A11" s="221"/>
      <c r="B11" s="94"/>
      <c r="C11" s="95"/>
      <c r="D11" s="96"/>
      <c r="E11" s="97"/>
      <c r="F11" s="98"/>
      <c r="G11" s="99"/>
      <c r="H11" s="100"/>
      <c r="I11" s="96"/>
      <c r="J11" s="98"/>
      <c r="K11" s="98"/>
      <c r="L11" s="98"/>
      <c r="M11" s="98"/>
      <c r="N11" s="101"/>
      <c r="O11" s="94"/>
      <c r="P11" s="102"/>
      <c r="Q11" s="96"/>
      <c r="R11" s="103"/>
      <c r="S11" s="97"/>
      <c r="T11" s="104"/>
    </row>
    <row r="12" spans="1:21" ht="18.75" customHeight="1" x14ac:dyDescent="0.4">
      <c r="A12" s="221"/>
      <c r="B12" s="105" t="s">
        <v>30</v>
      </c>
      <c r="C12" s="106" t="s">
        <v>217</v>
      </c>
      <c r="D12" s="107"/>
      <c r="E12" s="108">
        <v>1</v>
      </c>
      <c r="F12" s="109" t="s">
        <v>218</v>
      </c>
      <c r="G12" s="110" t="s">
        <v>219</v>
      </c>
      <c r="H12" s="111" t="s">
        <v>217</v>
      </c>
      <c r="I12" s="107"/>
      <c r="J12" s="109">
        <f>ROUNDUP(E12*0.75,2)</f>
        <v>0.75</v>
      </c>
      <c r="K12" s="109" t="s">
        <v>218</v>
      </c>
      <c r="L12" s="109" t="s">
        <v>219</v>
      </c>
      <c r="M12" s="109">
        <f>ROUNDUP((R5*E12)+(R6*J12)+(R7*(E12*2)),2)</f>
        <v>0</v>
      </c>
      <c r="N12" s="112">
        <f>M12</f>
        <v>0</v>
      </c>
      <c r="O12" s="105" t="s">
        <v>220</v>
      </c>
      <c r="P12" s="113" t="s">
        <v>221</v>
      </c>
      <c r="Q12" s="107"/>
      <c r="R12" s="114">
        <v>2</v>
      </c>
      <c r="S12" s="108">
        <f t="shared" ref="S12:S18" si="0">ROUNDUP(R12*0.75,2)</f>
        <v>1.5</v>
      </c>
      <c r="T12" s="115">
        <f>ROUNDUP((R5*R12)+(R6*S12)+(R7*(R12*2)),2)</f>
        <v>0</v>
      </c>
    </row>
    <row r="13" spans="1:21" ht="18.75" customHeight="1" x14ac:dyDescent="0.4">
      <c r="A13" s="221"/>
      <c r="B13" s="105"/>
      <c r="C13" s="106" t="s">
        <v>194</v>
      </c>
      <c r="D13" s="107"/>
      <c r="E13" s="108">
        <v>10</v>
      </c>
      <c r="F13" s="109" t="s">
        <v>189</v>
      </c>
      <c r="G13" s="110"/>
      <c r="H13" s="111" t="s">
        <v>194</v>
      </c>
      <c r="I13" s="107"/>
      <c r="J13" s="109">
        <f>ROUNDUP(E13*0.75,2)</f>
        <v>7.5</v>
      </c>
      <c r="K13" s="109" t="s">
        <v>189</v>
      </c>
      <c r="L13" s="109"/>
      <c r="M13" s="109">
        <f>ROUNDUP((R5*E13)+(R6*J13)+(R7*(E13*2)),2)</f>
        <v>0</v>
      </c>
      <c r="N13" s="112">
        <f>ROUND(M13+(M13*6/100),2)</f>
        <v>0</v>
      </c>
      <c r="O13" s="105" t="s">
        <v>222</v>
      </c>
      <c r="P13" s="113" t="s">
        <v>213</v>
      </c>
      <c r="Q13" s="107" t="s">
        <v>40</v>
      </c>
      <c r="R13" s="114">
        <v>1</v>
      </c>
      <c r="S13" s="108">
        <f t="shared" si="0"/>
        <v>0.75</v>
      </c>
      <c r="T13" s="115">
        <f>ROUNDUP((R5*R13)+(R6*S13)+(R7*(R13*2)),2)</f>
        <v>0</v>
      </c>
    </row>
    <row r="14" spans="1:21" ht="18.75" customHeight="1" x14ac:dyDescent="0.4">
      <c r="A14" s="221"/>
      <c r="B14" s="105"/>
      <c r="C14" s="106" t="s">
        <v>223</v>
      </c>
      <c r="D14" s="107"/>
      <c r="E14" s="108">
        <v>10</v>
      </c>
      <c r="F14" s="109" t="s">
        <v>189</v>
      </c>
      <c r="G14" s="110"/>
      <c r="H14" s="111" t="s">
        <v>223</v>
      </c>
      <c r="I14" s="107"/>
      <c r="J14" s="109">
        <f>ROUNDUP(E14*0.75,2)</f>
        <v>7.5</v>
      </c>
      <c r="K14" s="109" t="s">
        <v>189</v>
      </c>
      <c r="L14" s="109"/>
      <c r="M14" s="109">
        <f>ROUNDUP((R5*E14)+(R6*J14)+(R7*(E14*2)),2)</f>
        <v>0</v>
      </c>
      <c r="N14" s="112">
        <f>M14</f>
        <v>0</v>
      </c>
      <c r="O14" s="105" t="s">
        <v>224</v>
      </c>
      <c r="P14" s="113" t="s">
        <v>225</v>
      </c>
      <c r="Q14" s="107"/>
      <c r="R14" s="114">
        <v>0.5</v>
      </c>
      <c r="S14" s="108">
        <f t="shared" si="0"/>
        <v>0.38</v>
      </c>
      <c r="T14" s="115">
        <f>ROUNDUP((R5*R14)+(R6*S14)+(R7*(R14*2)),2)</f>
        <v>0</v>
      </c>
    </row>
    <row r="15" spans="1:21" ht="18.75" customHeight="1" x14ac:dyDescent="0.4">
      <c r="A15" s="221"/>
      <c r="B15" s="105"/>
      <c r="C15" s="106"/>
      <c r="D15" s="107"/>
      <c r="E15" s="108"/>
      <c r="F15" s="109"/>
      <c r="G15" s="110"/>
      <c r="H15" s="111"/>
      <c r="I15" s="107"/>
      <c r="J15" s="109"/>
      <c r="K15" s="109"/>
      <c r="L15" s="109"/>
      <c r="M15" s="109"/>
      <c r="N15" s="112"/>
      <c r="O15" s="105" t="s">
        <v>202</v>
      </c>
      <c r="P15" s="113" t="s">
        <v>226</v>
      </c>
      <c r="Q15" s="107"/>
      <c r="R15" s="114">
        <v>3</v>
      </c>
      <c r="S15" s="108">
        <f t="shared" si="0"/>
        <v>2.25</v>
      </c>
      <c r="T15" s="115">
        <f>ROUNDUP((R5*R15)+(R6*S15)+(R7*(R15*2)),2)</f>
        <v>0</v>
      </c>
    </row>
    <row r="16" spans="1:21" ht="18.75" customHeight="1" x14ac:dyDescent="0.4">
      <c r="A16" s="221"/>
      <c r="B16" s="105"/>
      <c r="C16" s="106"/>
      <c r="D16" s="107"/>
      <c r="E16" s="108"/>
      <c r="F16" s="109"/>
      <c r="G16" s="110"/>
      <c r="H16" s="111"/>
      <c r="I16" s="107"/>
      <c r="J16" s="109"/>
      <c r="K16" s="109"/>
      <c r="L16" s="109"/>
      <c r="M16" s="109"/>
      <c r="N16" s="112"/>
      <c r="O16" s="105"/>
      <c r="P16" s="113" t="s">
        <v>192</v>
      </c>
      <c r="Q16" s="107"/>
      <c r="R16" s="114">
        <v>4</v>
      </c>
      <c r="S16" s="108">
        <f t="shared" si="0"/>
        <v>3</v>
      </c>
      <c r="T16" s="115">
        <f>ROUNDUP((R5*R16)+(R6*S16)+(R7*(R16*2)),2)</f>
        <v>0</v>
      </c>
    </row>
    <row r="17" spans="1:20" ht="18.75" customHeight="1" x14ac:dyDescent="0.4">
      <c r="A17" s="221"/>
      <c r="B17" s="105"/>
      <c r="C17" s="106"/>
      <c r="D17" s="107"/>
      <c r="E17" s="108"/>
      <c r="F17" s="109"/>
      <c r="G17" s="110"/>
      <c r="H17" s="111"/>
      <c r="I17" s="107"/>
      <c r="J17" s="109"/>
      <c r="K17" s="109"/>
      <c r="L17" s="109"/>
      <c r="M17" s="109"/>
      <c r="N17" s="112"/>
      <c r="O17" s="105"/>
      <c r="P17" s="113" t="s">
        <v>192</v>
      </c>
      <c r="Q17" s="107"/>
      <c r="R17" s="114">
        <v>1</v>
      </c>
      <c r="S17" s="108">
        <f t="shared" si="0"/>
        <v>0.75</v>
      </c>
      <c r="T17" s="115">
        <f>ROUNDUP((R5*R17)+(R6*S17)+(R7*(R17*2)),2)</f>
        <v>0</v>
      </c>
    </row>
    <row r="18" spans="1:20" ht="18.75" customHeight="1" x14ac:dyDescent="0.4">
      <c r="A18" s="221"/>
      <c r="B18" s="105"/>
      <c r="C18" s="106"/>
      <c r="D18" s="107"/>
      <c r="E18" s="108"/>
      <c r="F18" s="109"/>
      <c r="G18" s="110"/>
      <c r="H18" s="111"/>
      <c r="I18" s="107"/>
      <c r="J18" s="109"/>
      <c r="K18" s="109"/>
      <c r="L18" s="109"/>
      <c r="M18" s="109"/>
      <c r="N18" s="112"/>
      <c r="O18" s="105"/>
      <c r="P18" s="113" t="s">
        <v>227</v>
      </c>
      <c r="Q18" s="107"/>
      <c r="R18" s="114">
        <v>0.05</v>
      </c>
      <c r="S18" s="108">
        <f t="shared" si="0"/>
        <v>0.04</v>
      </c>
      <c r="T18" s="115">
        <f>ROUNDUP((R5*R18)+(R6*S18)+(R7*(R18*2)),2)</f>
        <v>0</v>
      </c>
    </row>
    <row r="19" spans="1:20" ht="18.75" customHeight="1" x14ac:dyDescent="0.4">
      <c r="A19" s="221"/>
      <c r="B19" s="94"/>
      <c r="C19" s="95"/>
      <c r="D19" s="96"/>
      <c r="E19" s="97"/>
      <c r="F19" s="98"/>
      <c r="G19" s="99"/>
      <c r="H19" s="100"/>
      <c r="I19" s="96"/>
      <c r="J19" s="98"/>
      <c r="K19" s="98"/>
      <c r="L19" s="98"/>
      <c r="M19" s="98"/>
      <c r="N19" s="101"/>
      <c r="O19" s="94"/>
      <c r="P19" s="102"/>
      <c r="Q19" s="96"/>
      <c r="R19" s="103"/>
      <c r="S19" s="97"/>
      <c r="T19" s="104"/>
    </row>
    <row r="20" spans="1:20" ht="18.75" customHeight="1" x14ac:dyDescent="0.4">
      <c r="A20" s="221"/>
      <c r="B20" s="105" t="s">
        <v>32</v>
      </c>
      <c r="C20" s="106" t="s">
        <v>228</v>
      </c>
      <c r="D20" s="107"/>
      <c r="E20" s="108">
        <v>2</v>
      </c>
      <c r="F20" s="109" t="s">
        <v>229</v>
      </c>
      <c r="G20" s="110"/>
      <c r="H20" s="111" t="s">
        <v>228</v>
      </c>
      <c r="I20" s="107"/>
      <c r="J20" s="109">
        <f>ROUNDUP(E20*0.75,2)</f>
        <v>1.5</v>
      </c>
      <c r="K20" s="109" t="s">
        <v>229</v>
      </c>
      <c r="L20" s="109"/>
      <c r="M20" s="109">
        <f>ROUNDUP((R5*E20)+(R6*J20)+(R7*(E20*2)),2)</f>
        <v>0</v>
      </c>
      <c r="N20" s="112">
        <f>M20</f>
        <v>0</v>
      </c>
      <c r="O20" s="105" t="s">
        <v>230</v>
      </c>
      <c r="P20" s="113" t="s">
        <v>192</v>
      </c>
      <c r="Q20" s="107"/>
      <c r="R20" s="114">
        <v>1.5</v>
      </c>
      <c r="S20" s="108">
        <f>ROUNDUP(R20*0.75,2)</f>
        <v>1.1300000000000001</v>
      </c>
      <c r="T20" s="115">
        <f>ROUNDUP((R5*R20)+(R6*S20)+(R7*(R20*2)),2)</f>
        <v>0</v>
      </c>
    </row>
    <row r="21" spans="1:20" ht="18.75" customHeight="1" x14ac:dyDescent="0.4">
      <c r="A21" s="221"/>
      <c r="B21" s="105"/>
      <c r="C21" s="106" t="s">
        <v>231</v>
      </c>
      <c r="D21" s="107"/>
      <c r="E21" s="108">
        <v>30</v>
      </c>
      <c r="F21" s="109" t="s">
        <v>189</v>
      </c>
      <c r="G21" s="110"/>
      <c r="H21" s="111" t="s">
        <v>231</v>
      </c>
      <c r="I21" s="107"/>
      <c r="J21" s="109">
        <f>ROUNDUP(E21*0.75,2)</f>
        <v>22.5</v>
      </c>
      <c r="K21" s="109" t="s">
        <v>189</v>
      </c>
      <c r="L21" s="109"/>
      <c r="M21" s="109">
        <f>ROUNDUP((R5*E21)+(R6*J21)+(R7*(E21*2)),2)</f>
        <v>0</v>
      </c>
      <c r="N21" s="112">
        <f>M21</f>
        <v>0</v>
      </c>
      <c r="O21" s="105" t="s">
        <v>232</v>
      </c>
      <c r="P21" s="113" t="s">
        <v>233</v>
      </c>
      <c r="Q21" s="107"/>
      <c r="R21" s="114">
        <v>30</v>
      </c>
      <c r="S21" s="108">
        <f>ROUNDUP(R21*0.75,2)</f>
        <v>22.5</v>
      </c>
      <c r="T21" s="115">
        <f>ROUNDUP((R5*R21)+(R6*S21)+(R7*(R21*2)),2)</f>
        <v>0</v>
      </c>
    </row>
    <row r="22" spans="1:20" ht="18.75" customHeight="1" x14ac:dyDescent="0.4">
      <c r="A22" s="221"/>
      <c r="B22" s="105"/>
      <c r="C22" s="106" t="s">
        <v>234</v>
      </c>
      <c r="D22" s="107"/>
      <c r="E22" s="108">
        <v>10</v>
      </c>
      <c r="F22" s="109" t="s">
        <v>189</v>
      </c>
      <c r="G22" s="110"/>
      <c r="H22" s="111" t="s">
        <v>234</v>
      </c>
      <c r="I22" s="107"/>
      <c r="J22" s="109">
        <f>ROUNDUP(E22*0.75,2)</f>
        <v>7.5</v>
      </c>
      <c r="K22" s="109" t="s">
        <v>189</v>
      </c>
      <c r="L22" s="109"/>
      <c r="M22" s="109">
        <f>ROUNDUP((R5*E22)+(R6*J22)+(R7*(E22*2)),2)</f>
        <v>0</v>
      </c>
      <c r="N22" s="112">
        <f>M22</f>
        <v>0</v>
      </c>
      <c r="O22" s="105" t="s">
        <v>202</v>
      </c>
      <c r="P22" s="113" t="s">
        <v>221</v>
      </c>
      <c r="Q22" s="107"/>
      <c r="R22" s="114">
        <v>2</v>
      </c>
      <c r="S22" s="108">
        <f>ROUNDUP(R22*0.75,2)</f>
        <v>1.5</v>
      </c>
      <c r="T22" s="115">
        <f>ROUNDUP((R5*R22)+(R6*S22)+(R7*(R22*2)),2)</f>
        <v>0</v>
      </c>
    </row>
    <row r="23" spans="1:20" ht="18.75" customHeight="1" x14ac:dyDescent="0.4">
      <c r="A23" s="221"/>
      <c r="B23" s="105"/>
      <c r="C23" s="106"/>
      <c r="D23" s="107"/>
      <c r="E23" s="108"/>
      <c r="F23" s="109"/>
      <c r="G23" s="110"/>
      <c r="H23" s="111"/>
      <c r="I23" s="107"/>
      <c r="J23" s="109"/>
      <c r="K23" s="109"/>
      <c r="L23" s="109"/>
      <c r="M23" s="109"/>
      <c r="N23" s="112"/>
      <c r="O23" s="105"/>
      <c r="P23" s="113" t="s">
        <v>213</v>
      </c>
      <c r="Q23" s="107" t="s">
        <v>40</v>
      </c>
      <c r="R23" s="114">
        <v>1</v>
      </c>
      <c r="S23" s="108">
        <f>ROUNDUP(R23*0.75,2)</f>
        <v>0.75</v>
      </c>
      <c r="T23" s="115">
        <f>ROUNDUP((R5*R23)+(R6*S23)+(R7*(R23*2)),2)</f>
        <v>0</v>
      </c>
    </row>
    <row r="24" spans="1:20" ht="18.75" customHeight="1" x14ac:dyDescent="0.4">
      <c r="A24" s="221"/>
      <c r="B24" s="94"/>
      <c r="C24" s="95"/>
      <c r="D24" s="96"/>
      <c r="E24" s="97"/>
      <c r="F24" s="98"/>
      <c r="G24" s="99"/>
      <c r="H24" s="100"/>
      <c r="I24" s="96"/>
      <c r="J24" s="98"/>
      <c r="K24" s="98"/>
      <c r="L24" s="98"/>
      <c r="M24" s="98"/>
      <c r="N24" s="101"/>
      <c r="O24" s="94"/>
      <c r="P24" s="102"/>
      <c r="Q24" s="96"/>
      <c r="R24" s="103"/>
      <c r="S24" s="97"/>
      <c r="T24" s="104"/>
    </row>
    <row r="25" spans="1:20" ht="18.75" customHeight="1" x14ac:dyDescent="0.4">
      <c r="A25" s="221"/>
      <c r="B25" s="105" t="s">
        <v>34</v>
      </c>
      <c r="C25" s="106" t="s">
        <v>235</v>
      </c>
      <c r="D25" s="107"/>
      <c r="E25" s="108">
        <v>20</v>
      </c>
      <c r="F25" s="109" t="s">
        <v>189</v>
      </c>
      <c r="G25" s="110"/>
      <c r="H25" s="111" t="s">
        <v>235</v>
      </c>
      <c r="I25" s="107"/>
      <c r="J25" s="109">
        <f>ROUNDUP(E25*0.75,2)</f>
        <v>15</v>
      </c>
      <c r="K25" s="109" t="s">
        <v>189</v>
      </c>
      <c r="L25" s="109"/>
      <c r="M25" s="109">
        <f>ROUNDUP((R5*E25)+(R6*J25)+(R7*(E25*2)),2)</f>
        <v>0</v>
      </c>
      <c r="N25" s="112">
        <f>M25</f>
        <v>0</v>
      </c>
      <c r="O25" s="105" t="s">
        <v>202</v>
      </c>
      <c r="P25" s="113" t="s">
        <v>233</v>
      </c>
      <c r="Q25" s="107"/>
      <c r="R25" s="114">
        <v>100</v>
      </c>
      <c r="S25" s="108">
        <f>ROUNDUP(R25*0.75,2)</f>
        <v>75</v>
      </c>
      <c r="T25" s="115">
        <f>ROUNDUP((R5*R25)+(R6*S25)+(R7*(R25*2)),2)</f>
        <v>0</v>
      </c>
    </row>
    <row r="26" spans="1:20" ht="18.75" customHeight="1" x14ac:dyDescent="0.4">
      <c r="A26" s="221"/>
      <c r="B26" s="105"/>
      <c r="C26" s="106" t="s">
        <v>236</v>
      </c>
      <c r="D26" s="107"/>
      <c r="E26" s="108">
        <v>5</v>
      </c>
      <c r="F26" s="109" t="s">
        <v>189</v>
      </c>
      <c r="G26" s="110"/>
      <c r="H26" s="111" t="s">
        <v>236</v>
      </c>
      <c r="I26" s="107"/>
      <c r="J26" s="109">
        <f>ROUNDUP(E26*0.75,2)</f>
        <v>3.75</v>
      </c>
      <c r="K26" s="109" t="s">
        <v>189</v>
      </c>
      <c r="L26" s="109"/>
      <c r="M26" s="109">
        <f>ROUNDUP((R5*E26)+(R6*J26)+(R7*(E26*2)),2)</f>
        <v>0</v>
      </c>
      <c r="N26" s="112">
        <f>M26</f>
        <v>0</v>
      </c>
      <c r="O26" s="105"/>
      <c r="P26" s="113" t="s">
        <v>237</v>
      </c>
      <c r="Q26" s="107"/>
      <c r="R26" s="114">
        <v>3</v>
      </c>
      <c r="S26" s="108">
        <f>ROUNDUP(R26*0.75,2)</f>
        <v>2.25</v>
      </c>
      <c r="T26" s="115">
        <f>ROUNDUP((R5*R26)+(R6*S26)+(R7*(R26*2)),2)</f>
        <v>0</v>
      </c>
    </row>
    <row r="27" spans="1:20" ht="18.75" customHeight="1" x14ac:dyDescent="0.4">
      <c r="A27" s="221"/>
      <c r="B27" s="94"/>
      <c r="C27" s="95"/>
      <c r="D27" s="96"/>
      <c r="E27" s="97"/>
      <c r="F27" s="98"/>
      <c r="G27" s="99"/>
      <c r="H27" s="100"/>
      <c r="I27" s="96"/>
      <c r="J27" s="98"/>
      <c r="K27" s="98"/>
      <c r="L27" s="98"/>
      <c r="M27" s="98"/>
      <c r="N27" s="101"/>
      <c r="O27" s="94"/>
      <c r="P27" s="102"/>
      <c r="Q27" s="96"/>
      <c r="R27" s="103"/>
      <c r="S27" s="97"/>
      <c r="T27" s="104"/>
    </row>
    <row r="28" spans="1:20" ht="18.75" customHeight="1" x14ac:dyDescent="0.4">
      <c r="A28" s="221"/>
      <c r="B28" s="105" t="s">
        <v>49</v>
      </c>
      <c r="C28" s="106" t="s">
        <v>238</v>
      </c>
      <c r="D28" s="107"/>
      <c r="E28" s="108">
        <v>20</v>
      </c>
      <c r="F28" s="109" t="s">
        <v>189</v>
      </c>
      <c r="G28" s="110"/>
      <c r="H28" s="111" t="s">
        <v>238</v>
      </c>
      <c r="I28" s="107"/>
      <c r="J28" s="109">
        <f>ROUNDUP(E28*0.75,2)</f>
        <v>15</v>
      </c>
      <c r="K28" s="109" t="s">
        <v>189</v>
      </c>
      <c r="L28" s="109"/>
      <c r="M28" s="109">
        <f>ROUNDUP((R5*E28)+(R6*J28)+(R7*(E28*2)),2)</f>
        <v>0</v>
      </c>
      <c r="N28" s="112">
        <f>M28</f>
        <v>0</v>
      </c>
      <c r="O28" s="105"/>
      <c r="P28" s="113"/>
      <c r="Q28" s="107"/>
      <c r="R28" s="114"/>
      <c r="S28" s="108"/>
      <c r="T28" s="115"/>
    </row>
    <row r="29" spans="1:20" ht="18.75" customHeight="1" thickBot="1" x14ac:dyDescent="0.45">
      <c r="A29" s="222"/>
      <c r="B29" s="116"/>
      <c r="C29" s="117"/>
      <c r="D29" s="118"/>
      <c r="E29" s="119"/>
      <c r="F29" s="120"/>
      <c r="G29" s="121"/>
      <c r="H29" s="122"/>
      <c r="I29" s="118"/>
      <c r="J29" s="120"/>
      <c r="K29" s="120"/>
      <c r="L29" s="120"/>
      <c r="M29" s="120"/>
      <c r="N29" s="123"/>
      <c r="O29" s="116"/>
      <c r="P29" s="124"/>
      <c r="Q29" s="118"/>
      <c r="R29" s="125"/>
      <c r="S29" s="119"/>
      <c r="T29" s="126"/>
    </row>
  </sheetData>
  <mergeCells count="5">
    <mergeCell ref="H1:O1"/>
    <mergeCell ref="A2:T2"/>
    <mergeCell ref="Q3:T3"/>
    <mergeCell ref="A8:F8"/>
    <mergeCell ref="A10:A29"/>
  </mergeCells>
  <phoneticPr fontId="17"/>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EA47B-760E-4C0F-BC8F-03BEFF0CB0E1}">
  <sheetPr>
    <pageSetUpPr fitToPage="1"/>
  </sheetPr>
  <dimension ref="A1:AB28"/>
  <sheetViews>
    <sheetView showZeros="0" zoomScale="60" zoomScaleNormal="60" zoomScaleSheetLayoutView="80" workbookViewId="0"/>
  </sheetViews>
  <sheetFormatPr defaultRowHeight="18.75" customHeight="1" x14ac:dyDescent="0.4"/>
  <cols>
    <col min="1" max="1" width="4.125" style="127" customWidth="1"/>
    <col min="2" max="2" width="22.5" style="128" customWidth="1"/>
    <col min="3" max="3" width="26.625" style="128" customWidth="1"/>
    <col min="4" max="4" width="17.125" style="93" customWidth="1"/>
    <col min="5" max="5" width="8.125" style="129" customWidth="1"/>
    <col min="6" max="6" width="4" style="130" customWidth="1"/>
    <col min="7" max="7" width="10.25" style="130" hidden="1" customWidth="1"/>
    <col min="8" max="8" width="23.25" style="66" customWidth="1"/>
    <col min="9" max="9" width="17.125" style="93" customWidth="1"/>
    <col min="10" max="10" width="8.125" style="130" customWidth="1"/>
    <col min="11" max="11" width="4" style="130" customWidth="1"/>
    <col min="12" max="12" width="10.25" style="130" hidden="1" customWidth="1"/>
    <col min="13" max="13" width="8.25" style="130" customWidth="1"/>
    <col min="14" max="14" width="8.625" style="131" hidden="1" customWidth="1"/>
    <col min="15" max="15" width="97.75" style="128" customWidth="1"/>
    <col min="16" max="16" width="14.125" style="66" customWidth="1"/>
    <col min="17" max="17" width="16" style="93" customWidth="1"/>
    <col min="18" max="18" width="10.125" style="131" customWidth="1"/>
    <col min="19" max="19" width="10.125" style="129" customWidth="1"/>
    <col min="20" max="20" width="10.125" style="93" customWidth="1"/>
    <col min="21" max="21" width="5.125" style="93" customWidth="1"/>
    <col min="29" max="256" width="9" style="54"/>
    <col min="257" max="257" width="4.125" style="54" customWidth="1"/>
    <col min="258" max="258" width="22.5" style="54" customWidth="1"/>
    <col min="259" max="259" width="26.625" style="54" customWidth="1"/>
    <col min="260" max="260" width="17.125" style="54" customWidth="1"/>
    <col min="261" max="261" width="8.125" style="54" customWidth="1"/>
    <col min="262" max="262" width="4" style="54" customWidth="1"/>
    <col min="263" max="263" width="0" style="54" hidden="1" customWidth="1"/>
    <col min="264" max="264" width="23.25" style="54" customWidth="1"/>
    <col min="265" max="265" width="17.125" style="54" customWidth="1"/>
    <col min="266" max="266" width="8.125" style="54" customWidth="1"/>
    <col min="267" max="267" width="4" style="54" customWidth="1"/>
    <col min="268" max="268" width="0" style="54" hidden="1" customWidth="1"/>
    <col min="269" max="269" width="8.25" style="54" customWidth="1"/>
    <col min="270" max="270" width="0" style="54" hidden="1" customWidth="1"/>
    <col min="271" max="271" width="97.75" style="54" customWidth="1"/>
    <col min="272" max="272" width="14.125" style="54" customWidth="1"/>
    <col min="273" max="273" width="16" style="54" customWidth="1"/>
    <col min="274" max="276" width="10.125" style="54" customWidth="1"/>
    <col min="277" max="277" width="5.125" style="54" customWidth="1"/>
    <col min="278" max="512" width="9" style="54"/>
    <col min="513" max="513" width="4.125" style="54" customWidth="1"/>
    <col min="514" max="514" width="22.5" style="54" customWidth="1"/>
    <col min="515" max="515" width="26.625" style="54" customWidth="1"/>
    <col min="516" max="516" width="17.125" style="54" customWidth="1"/>
    <col min="517" max="517" width="8.125" style="54" customWidth="1"/>
    <col min="518" max="518" width="4" style="54" customWidth="1"/>
    <col min="519" max="519" width="0" style="54" hidden="1" customWidth="1"/>
    <col min="520" max="520" width="23.25" style="54" customWidth="1"/>
    <col min="521" max="521" width="17.125" style="54" customWidth="1"/>
    <col min="522" max="522" width="8.125" style="54" customWidth="1"/>
    <col min="523" max="523" width="4" style="54" customWidth="1"/>
    <col min="524" max="524" width="0" style="54" hidden="1" customWidth="1"/>
    <col min="525" max="525" width="8.25" style="54" customWidth="1"/>
    <col min="526" max="526" width="0" style="54" hidden="1" customWidth="1"/>
    <col min="527" max="527" width="97.75" style="54" customWidth="1"/>
    <col min="528" max="528" width="14.125" style="54" customWidth="1"/>
    <col min="529" max="529" width="16" style="54" customWidth="1"/>
    <col min="530" max="532" width="10.125" style="54" customWidth="1"/>
    <col min="533" max="533" width="5.125" style="54" customWidth="1"/>
    <col min="534" max="768" width="9" style="54"/>
    <col min="769" max="769" width="4.125" style="54" customWidth="1"/>
    <col min="770" max="770" width="22.5" style="54" customWidth="1"/>
    <col min="771" max="771" width="26.625" style="54" customWidth="1"/>
    <col min="772" max="772" width="17.125" style="54" customWidth="1"/>
    <col min="773" max="773" width="8.125" style="54" customWidth="1"/>
    <col min="774" max="774" width="4" style="54" customWidth="1"/>
    <col min="775" max="775" width="0" style="54" hidden="1" customWidth="1"/>
    <col min="776" max="776" width="23.25" style="54" customWidth="1"/>
    <col min="777" max="777" width="17.125" style="54" customWidth="1"/>
    <col min="778" max="778" width="8.125" style="54" customWidth="1"/>
    <col min="779" max="779" width="4" style="54" customWidth="1"/>
    <col min="780" max="780" width="0" style="54" hidden="1" customWidth="1"/>
    <col min="781" max="781" width="8.25" style="54" customWidth="1"/>
    <col min="782" max="782" width="0" style="54" hidden="1" customWidth="1"/>
    <col min="783" max="783" width="97.75" style="54" customWidth="1"/>
    <col min="784" max="784" width="14.125" style="54" customWidth="1"/>
    <col min="785" max="785" width="16" style="54" customWidth="1"/>
    <col min="786" max="788" width="10.125" style="54" customWidth="1"/>
    <col min="789" max="789" width="5.125" style="54" customWidth="1"/>
    <col min="790" max="1024" width="9" style="54"/>
    <col min="1025" max="1025" width="4.125" style="54" customWidth="1"/>
    <col min="1026" max="1026" width="22.5" style="54" customWidth="1"/>
    <col min="1027" max="1027" width="26.625" style="54" customWidth="1"/>
    <col min="1028" max="1028" width="17.125" style="54" customWidth="1"/>
    <col min="1029" max="1029" width="8.125" style="54" customWidth="1"/>
    <col min="1030" max="1030" width="4" style="54" customWidth="1"/>
    <col min="1031" max="1031" width="0" style="54" hidden="1" customWidth="1"/>
    <col min="1032" max="1032" width="23.25" style="54" customWidth="1"/>
    <col min="1033" max="1033" width="17.125" style="54" customWidth="1"/>
    <col min="1034" max="1034" width="8.125" style="54" customWidth="1"/>
    <col min="1035" max="1035" width="4" style="54" customWidth="1"/>
    <col min="1036" max="1036" width="0" style="54" hidden="1" customWidth="1"/>
    <col min="1037" max="1037" width="8.25" style="54" customWidth="1"/>
    <col min="1038" max="1038" width="0" style="54" hidden="1" customWidth="1"/>
    <col min="1039" max="1039" width="97.75" style="54" customWidth="1"/>
    <col min="1040" max="1040" width="14.125" style="54" customWidth="1"/>
    <col min="1041" max="1041" width="16" style="54" customWidth="1"/>
    <col min="1042" max="1044" width="10.125" style="54" customWidth="1"/>
    <col min="1045" max="1045" width="5.125" style="54" customWidth="1"/>
    <col min="1046" max="1280" width="9" style="54"/>
    <col min="1281" max="1281" width="4.125" style="54" customWidth="1"/>
    <col min="1282" max="1282" width="22.5" style="54" customWidth="1"/>
    <col min="1283" max="1283" width="26.625" style="54" customWidth="1"/>
    <col min="1284" max="1284" width="17.125" style="54" customWidth="1"/>
    <col min="1285" max="1285" width="8.125" style="54" customWidth="1"/>
    <col min="1286" max="1286" width="4" style="54" customWidth="1"/>
    <col min="1287" max="1287" width="0" style="54" hidden="1" customWidth="1"/>
    <col min="1288" max="1288" width="23.25" style="54" customWidth="1"/>
    <col min="1289" max="1289" width="17.125" style="54" customWidth="1"/>
    <col min="1290" max="1290" width="8.125" style="54" customWidth="1"/>
    <col min="1291" max="1291" width="4" style="54" customWidth="1"/>
    <col min="1292" max="1292" width="0" style="54" hidden="1" customWidth="1"/>
    <col min="1293" max="1293" width="8.25" style="54" customWidth="1"/>
    <col min="1294" max="1294" width="0" style="54" hidden="1" customWidth="1"/>
    <col min="1295" max="1295" width="97.75" style="54" customWidth="1"/>
    <col min="1296" max="1296" width="14.125" style="54" customWidth="1"/>
    <col min="1297" max="1297" width="16" style="54" customWidth="1"/>
    <col min="1298" max="1300" width="10.125" style="54" customWidth="1"/>
    <col min="1301" max="1301" width="5.125" style="54" customWidth="1"/>
    <col min="1302" max="1536" width="9" style="54"/>
    <col min="1537" max="1537" width="4.125" style="54" customWidth="1"/>
    <col min="1538" max="1538" width="22.5" style="54" customWidth="1"/>
    <col min="1539" max="1539" width="26.625" style="54" customWidth="1"/>
    <col min="1540" max="1540" width="17.125" style="54" customWidth="1"/>
    <col min="1541" max="1541" width="8.125" style="54" customWidth="1"/>
    <col min="1542" max="1542" width="4" style="54" customWidth="1"/>
    <col min="1543" max="1543" width="0" style="54" hidden="1" customWidth="1"/>
    <col min="1544" max="1544" width="23.25" style="54" customWidth="1"/>
    <col min="1545" max="1545" width="17.125" style="54" customWidth="1"/>
    <col min="1546" max="1546" width="8.125" style="54" customWidth="1"/>
    <col min="1547" max="1547" width="4" style="54" customWidth="1"/>
    <col min="1548" max="1548" width="0" style="54" hidden="1" customWidth="1"/>
    <col min="1549" max="1549" width="8.25" style="54" customWidth="1"/>
    <col min="1550" max="1550" width="0" style="54" hidden="1" customWidth="1"/>
    <col min="1551" max="1551" width="97.75" style="54" customWidth="1"/>
    <col min="1552" max="1552" width="14.125" style="54" customWidth="1"/>
    <col min="1553" max="1553" width="16" style="54" customWidth="1"/>
    <col min="1554" max="1556" width="10.125" style="54" customWidth="1"/>
    <col min="1557" max="1557" width="5.125" style="54" customWidth="1"/>
    <col min="1558" max="1792" width="9" style="54"/>
    <col min="1793" max="1793" width="4.125" style="54" customWidth="1"/>
    <col min="1794" max="1794" width="22.5" style="54" customWidth="1"/>
    <col min="1795" max="1795" width="26.625" style="54" customWidth="1"/>
    <col min="1796" max="1796" width="17.125" style="54" customWidth="1"/>
    <col min="1797" max="1797" width="8.125" style="54" customWidth="1"/>
    <col min="1798" max="1798" width="4" style="54" customWidth="1"/>
    <col min="1799" max="1799" width="0" style="54" hidden="1" customWidth="1"/>
    <col min="1800" max="1800" width="23.25" style="54" customWidth="1"/>
    <col min="1801" max="1801" width="17.125" style="54" customWidth="1"/>
    <col min="1802" max="1802" width="8.125" style="54" customWidth="1"/>
    <col min="1803" max="1803" width="4" style="54" customWidth="1"/>
    <col min="1804" max="1804" width="0" style="54" hidden="1" customWidth="1"/>
    <col min="1805" max="1805" width="8.25" style="54" customWidth="1"/>
    <col min="1806" max="1806" width="0" style="54" hidden="1" customWidth="1"/>
    <col min="1807" max="1807" width="97.75" style="54" customWidth="1"/>
    <col min="1808" max="1808" width="14.125" style="54" customWidth="1"/>
    <col min="1809" max="1809" width="16" style="54" customWidth="1"/>
    <col min="1810" max="1812" width="10.125" style="54" customWidth="1"/>
    <col min="1813" max="1813" width="5.125" style="54" customWidth="1"/>
    <col min="1814" max="2048" width="9" style="54"/>
    <col min="2049" max="2049" width="4.125" style="54" customWidth="1"/>
    <col min="2050" max="2050" width="22.5" style="54" customWidth="1"/>
    <col min="2051" max="2051" width="26.625" style="54" customWidth="1"/>
    <col min="2052" max="2052" width="17.125" style="54" customWidth="1"/>
    <col min="2053" max="2053" width="8.125" style="54" customWidth="1"/>
    <col min="2054" max="2054" width="4" style="54" customWidth="1"/>
    <col min="2055" max="2055" width="0" style="54" hidden="1" customWidth="1"/>
    <col min="2056" max="2056" width="23.25" style="54" customWidth="1"/>
    <col min="2057" max="2057" width="17.125" style="54" customWidth="1"/>
    <col min="2058" max="2058" width="8.125" style="54" customWidth="1"/>
    <col min="2059" max="2059" width="4" style="54" customWidth="1"/>
    <col min="2060" max="2060" width="0" style="54" hidden="1" customWidth="1"/>
    <col min="2061" max="2061" width="8.25" style="54" customWidth="1"/>
    <col min="2062" max="2062" width="0" style="54" hidden="1" customWidth="1"/>
    <col min="2063" max="2063" width="97.75" style="54" customWidth="1"/>
    <col min="2064" max="2064" width="14.125" style="54" customWidth="1"/>
    <col min="2065" max="2065" width="16" style="54" customWidth="1"/>
    <col min="2066" max="2068" width="10.125" style="54" customWidth="1"/>
    <col min="2069" max="2069" width="5.125" style="54" customWidth="1"/>
    <col min="2070" max="2304" width="9" style="54"/>
    <col min="2305" max="2305" width="4.125" style="54" customWidth="1"/>
    <col min="2306" max="2306" width="22.5" style="54" customWidth="1"/>
    <col min="2307" max="2307" width="26.625" style="54" customWidth="1"/>
    <col min="2308" max="2308" width="17.125" style="54" customWidth="1"/>
    <col min="2309" max="2309" width="8.125" style="54" customWidth="1"/>
    <col min="2310" max="2310" width="4" style="54" customWidth="1"/>
    <col min="2311" max="2311" width="0" style="54" hidden="1" customWidth="1"/>
    <col min="2312" max="2312" width="23.25" style="54" customWidth="1"/>
    <col min="2313" max="2313" width="17.125" style="54" customWidth="1"/>
    <col min="2314" max="2314" width="8.125" style="54" customWidth="1"/>
    <col min="2315" max="2315" width="4" style="54" customWidth="1"/>
    <col min="2316" max="2316" width="0" style="54" hidden="1" customWidth="1"/>
    <col min="2317" max="2317" width="8.25" style="54" customWidth="1"/>
    <col min="2318" max="2318" width="0" style="54" hidden="1" customWidth="1"/>
    <col min="2319" max="2319" width="97.75" style="54" customWidth="1"/>
    <col min="2320" max="2320" width="14.125" style="54" customWidth="1"/>
    <col min="2321" max="2321" width="16" style="54" customWidth="1"/>
    <col min="2322" max="2324" width="10.125" style="54" customWidth="1"/>
    <col min="2325" max="2325" width="5.125" style="54" customWidth="1"/>
    <col min="2326" max="2560" width="9" style="54"/>
    <col min="2561" max="2561" width="4.125" style="54" customWidth="1"/>
    <col min="2562" max="2562" width="22.5" style="54" customWidth="1"/>
    <col min="2563" max="2563" width="26.625" style="54" customWidth="1"/>
    <col min="2564" max="2564" width="17.125" style="54" customWidth="1"/>
    <col min="2565" max="2565" width="8.125" style="54" customWidth="1"/>
    <col min="2566" max="2566" width="4" style="54" customWidth="1"/>
    <col min="2567" max="2567" width="0" style="54" hidden="1" customWidth="1"/>
    <col min="2568" max="2568" width="23.25" style="54" customWidth="1"/>
    <col min="2569" max="2569" width="17.125" style="54" customWidth="1"/>
    <col min="2570" max="2570" width="8.125" style="54" customWidth="1"/>
    <col min="2571" max="2571" width="4" style="54" customWidth="1"/>
    <col min="2572" max="2572" width="0" style="54" hidden="1" customWidth="1"/>
    <col min="2573" max="2573" width="8.25" style="54" customWidth="1"/>
    <col min="2574" max="2574" width="0" style="54" hidden="1" customWidth="1"/>
    <col min="2575" max="2575" width="97.75" style="54" customWidth="1"/>
    <col min="2576" max="2576" width="14.125" style="54" customWidth="1"/>
    <col min="2577" max="2577" width="16" style="54" customWidth="1"/>
    <col min="2578" max="2580" width="10.125" style="54" customWidth="1"/>
    <col min="2581" max="2581" width="5.125" style="54" customWidth="1"/>
    <col min="2582" max="2816" width="9" style="54"/>
    <col min="2817" max="2817" width="4.125" style="54" customWidth="1"/>
    <col min="2818" max="2818" width="22.5" style="54" customWidth="1"/>
    <col min="2819" max="2819" width="26.625" style="54" customWidth="1"/>
    <col min="2820" max="2820" width="17.125" style="54" customWidth="1"/>
    <col min="2821" max="2821" width="8.125" style="54" customWidth="1"/>
    <col min="2822" max="2822" width="4" style="54" customWidth="1"/>
    <col min="2823" max="2823" width="0" style="54" hidden="1" customWidth="1"/>
    <col min="2824" max="2824" width="23.25" style="54" customWidth="1"/>
    <col min="2825" max="2825" width="17.125" style="54" customWidth="1"/>
    <col min="2826" max="2826" width="8.125" style="54" customWidth="1"/>
    <col min="2827" max="2827" width="4" style="54" customWidth="1"/>
    <col min="2828" max="2828" width="0" style="54" hidden="1" customWidth="1"/>
    <col min="2829" max="2829" width="8.25" style="54" customWidth="1"/>
    <col min="2830" max="2830" width="0" style="54" hidden="1" customWidth="1"/>
    <col min="2831" max="2831" width="97.75" style="54" customWidth="1"/>
    <col min="2832" max="2832" width="14.125" style="54" customWidth="1"/>
    <col min="2833" max="2833" width="16" style="54" customWidth="1"/>
    <col min="2834" max="2836" width="10.125" style="54" customWidth="1"/>
    <col min="2837" max="2837" width="5.125" style="54" customWidth="1"/>
    <col min="2838" max="3072" width="9" style="54"/>
    <col min="3073" max="3073" width="4.125" style="54" customWidth="1"/>
    <col min="3074" max="3074" width="22.5" style="54" customWidth="1"/>
    <col min="3075" max="3075" width="26.625" style="54" customWidth="1"/>
    <col min="3076" max="3076" width="17.125" style="54" customWidth="1"/>
    <col min="3077" max="3077" width="8.125" style="54" customWidth="1"/>
    <col min="3078" max="3078" width="4" style="54" customWidth="1"/>
    <col min="3079" max="3079" width="0" style="54" hidden="1" customWidth="1"/>
    <col min="3080" max="3080" width="23.25" style="54" customWidth="1"/>
    <col min="3081" max="3081" width="17.125" style="54" customWidth="1"/>
    <col min="3082" max="3082" width="8.125" style="54" customWidth="1"/>
    <col min="3083" max="3083" width="4" style="54" customWidth="1"/>
    <col min="3084" max="3084" width="0" style="54" hidden="1" customWidth="1"/>
    <col min="3085" max="3085" width="8.25" style="54" customWidth="1"/>
    <col min="3086" max="3086" width="0" style="54" hidden="1" customWidth="1"/>
    <col min="3087" max="3087" width="97.75" style="54" customWidth="1"/>
    <col min="3088" max="3088" width="14.125" style="54" customWidth="1"/>
    <col min="3089" max="3089" width="16" style="54" customWidth="1"/>
    <col min="3090" max="3092" width="10.125" style="54" customWidth="1"/>
    <col min="3093" max="3093" width="5.125" style="54" customWidth="1"/>
    <col min="3094" max="3328" width="9" style="54"/>
    <col min="3329" max="3329" width="4.125" style="54" customWidth="1"/>
    <col min="3330" max="3330" width="22.5" style="54" customWidth="1"/>
    <col min="3331" max="3331" width="26.625" style="54" customWidth="1"/>
    <col min="3332" max="3332" width="17.125" style="54" customWidth="1"/>
    <col min="3333" max="3333" width="8.125" style="54" customWidth="1"/>
    <col min="3334" max="3334" width="4" style="54" customWidth="1"/>
    <col min="3335" max="3335" width="0" style="54" hidden="1" customWidth="1"/>
    <col min="3336" max="3336" width="23.25" style="54" customWidth="1"/>
    <col min="3337" max="3337" width="17.125" style="54" customWidth="1"/>
    <col min="3338" max="3338" width="8.125" style="54" customWidth="1"/>
    <col min="3339" max="3339" width="4" style="54" customWidth="1"/>
    <col min="3340" max="3340" width="0" style="54" hidden="1" customWidth="1"/>
    <col min="3341" max="3341" width="8.25" style="54" customWidth="1"/>
    <col min="3342" max="3342" width="0" style="54" hidden="1" customWidth="1"/>
    <col min="3343" max="3343" width="97.75" style="54" customWidth="1"/>
    <col min="3344" max="3344" width="14.125" style="54" customWidth="1"/>
    <col min="3345" max="3345" width="16" style="54" customWidth="1"/>
    <col min="3346" max="3348" width="10.125" style="54" customWidth="1"/>
    <col min="3349" max="3349" width="5.125" style="54" customWidth="1"/>
    <col min="3350" max="3584" width="9" style="54"/>
    <col min="3585" max="3585" width="4.125" style="54" customWidth="1"/>
    <col min="3586" max="3586" width="22.5" style="54" customWidth="1"/>
    <col min="3587" max="3587" width="26.625" style="54" customWidth="1"/>
    <col min="3588" max="3588" width="17.125" style="54" customWidth="1"/>
    <col min="3589" max="3589" width="8.125" style="54" customWidth="1"/>
    <col min="3590" max="3590" width="4" style="54" customWidth="1"/>
    <col min="3591" max="3591" width="0" style="54" hidden="1" customWidth="1"/>
    <col min="3592" max="3592" width="23.25" style="54" customWidth="1"/>
    <col min="3593" max="3593" width="17.125" style="54" customWidth="1"/>
    <col min="3594" max="3594" width="8.125" style="54" customWidth="1"/>
    <col min="3595" max="3595" width="4" style="54" customWidth="1"/>
    <col min="3596" max="3596" width="0" style="54" hidden="1" customWidth="1"/>
    <col min="3597" max="3597" width="8.25" style="54" customWidth="1"/>
    <col min="3598" max="3598" width="0" style="54" hidden="1" customWidth="1"/>
    <col min="3599" max="3599" width="97.75" style="54" customWidth="1"/>
    <col min="3600" max="3600" width="14.125" style="54" customWidth="1"/>
    <col min="3601" max="3601" width="16" style="54" customWidth="1"/>
    <col min="3602" max="3604" width="10.125" style="54" customWidth="1"/>
    <col min="3605" max="3605" width="5.125" style="54" customWidth="1"/>
    <col min="3606" max="3840" width="9" style="54"/>
    <col min="3841" max="3841" width="4.125" style="54" customWidth="1"/>
    <col min="3842" max="3842" width="22.5" style="54" customWidth="1"/>
    <col min="3843" max="3843" width="26.625" style="54" customWidth="1"/>
    <col min="3844" max="3844" width="17.125" style="54" customWidth="1"/>
    <col min="3845" max="3845" width="8.125" style="54" customWidth="1"/>
    <col min="3846" max="3846" width="4" style="54" customWidth="1"/>
    <col min="3847" max="3847" width="0" style="54" hidden="1" customWidth="1"/>
    <col min="3848" max="3848" width="23.25" style="54" customWidth="1"/>
    <col min="3849" max="3849" width="17.125" style="54" customWidth="1"/>
    <col min="3850" max="3850" width="8.125" style="54" customWidth="1"/>
    <col min="3851" max="3851" width="4" style="54" customWidth="1"/>
    <col min="3852" max="3852" width="0" style="54" hidden="1" customWidth="1"/>
    <col min="3853" max="3853" width="8.25" style="54" customWidth="1"/>
    <col min="3854" max="3854" width="0" style="54" hidden="1" customWidth="1"/>
    <col min="3855" max="3855" width="97.75" style="54" customWidth="1"/>
    <col min="3856" max="3856" width="14.125" style="54" customWidth="1"/>
    <col min="3857" max="3857" width="16" style="54" customWidth="1"/>
    <col min="3858" max="3860" width="10.125" style="54" customWidth="1"/>
    <col min="3861" max="3861" width="5.125" style="54" customWidth="1"/>
    <col min="3862" max="4096" width="9" style="54"/>
    <col min="4097" max="4097" width="4.125" style="54" customWidth="1"/>
    <col min="4098" max="4098" width="22.5" style="54" customWidth="1"/>
    <col min="4099" max="4099" width="26.625" style="54" customWidth="1"/>
    <col min="4100" max="4100" width="17.125" style="54" customWidth="1"/>
    <col min="4101" max="4101" width="8.125" style="54" customWidth="1"/>
    <col min="4102" max="4102" width="4" style="54" customWidth="1"/>
    <col min="4103" max="4103" width="0" style="54" hidden="1" customWidth="1"/>
    <col min="4104" max="4104" width="23.25" style="54" customWidth="1"/>
    <col min="4105" max="4105" width="17.125" style="54" customWidth="1"/>
    <col min="4106" max="4106" width="8.125" style="54" customWidth="1"/>
    <col min="4107" max="4107" width="4" style="54" customWidth="1"/>
    <col min="4108" max="4108" width="0" style="54" hidden="1" customWidth="1"/>
    <col min="4109" max="4109" width="8.25" style="54" customWidth="1"/>
    <col min="4110" max="4110" width="0" style="54" hidden="1" customWidth="1"/>
    <col min="4111" max="4111" width="97.75" style="54" customWidth="1"/>
    <col min="4112" max="4112" width="14.125" style="54" customWidth="1"/>
    <col min="4113" max="4113" width="16" style="54" customWidth="1"/>
    <col min="4114" max="4116" width="10.125" style="54" customWidth="1"/>
    <col min="4117" max="4117" width="5.125" style="54" customWidth="1"/>
    <col min="4118" max="4352" width="9" style="54"/>
    <col min="4353" max="4353" width="4.125" style="54" customWidth="1"/>
    <col min="4354" max="4354" width="22.5" style="54" customWidth="1"/>
    <col min="4355" max="4355" width="26.625" style="54" customWidth="1"/>
    <col min="4356" max="4356" width="17.125" style="54" customWidth="1"/>
    <col min="4357" max="4357" width="8.125" style="54" customWidth="1"/>
    <col min="4358" max="4358" width="4" style="54" customWidth="1"/>
    <col min="4359" max="4359" width="0" style="54" hidden="1" customWidth="1"/>
    <col min="4360" max="4360" width="23.25" style="54" customWidth="1"/>
    <col min="4361" max="4361" width="17.125" style="54" customWidth="1"/>
    <col min="4362" max="4362" width="8.125" style="54" customWidth="1"/>
    <col min="4363" max="4363" width="4" style="54" customWidth="1"/>
    <col min="4364" max="4364" width="0" style="54" hidden="1" customWidth="1"/>
    <col min="4365" max="4365" width="8.25" style="54" customWidth="1"/>
    <col min="4366" max="4366" width="0" style="54" hidden="1" customWidth="1"/>
    <col min="4367" max="4367" width="97.75" style="54" customWidth="1"/>
    <col min="4368" max="4368" width="14.125" style="54" customWidth="1"/>
    <col min="4369" max="4369" width="16" style="54" customWidth="1"/>
    <col min="4370" max="4372" width="10.125" style="54" customWidth="1"/>
    <col min="4373" max="4373" width="5.125" style="54" customWidth="1"/>
    <col min="4374" max="4608" width="9" style="54"/>
    <col min="4609" max="4609" width="4.125" style="54" customWidth="1"/>
    <col min="4610" max="4610" width="22.5" style="54" customWidth="1"/>
    <col min="4611" max="4611" width="26.625" style="54" customWidth="1"/>
    <col min="4612" max="4612" width="17.125" style="54" customWidth="1"/>
    <col min="4613" max="4613" width="8.125" style="54" customWidth="1"/>
    <col min="4614" max="4614" width="4" style="54" customWidth="1"/>
    <col min="4615" max="4615" width="0" style="54" hidden="1" customWidth="1"/>
    <col min="4616" max="4616" width="23.25" style="54" customWidth="1"/>
    <col min="4617" max="4617" width="17.125" style="54" customWidth="1"/>
    <col min="4618" max="4618" width="8.125" style="54" customWidth="1"/>
    <col min="4619" max="4619" width="4" style="54" customWidth="1"/>
    <col min="4620" max="4620" width="0" style="54" hidden="1" customWidth="1"/>
    <col min="4621" max="4621" width="8.25" style="54" customWidth="1"/>
    <col min="4622" max="4622" width="0" style="54" hidden="1" customWidth="1"/>
    <col min="4623" max="4623" width="97.75" style="54" customWidth="1"/>
    <col min="4624" max="4624" width="14.125" style="54" customWidth="1"/>
    <col min="4625" max="4625" width="16" style="54" customWidth="1"/>
    <col min="4626" max="4628" width="10.125" style="54" customWidth="1"/>
    <col min="4629" max="4629" width="5.125" style="54" customWidth="1"/>
    <col min="4630" max="4864" width="9" style="54"/>
    <col min="4865" max="4865" width="4.125" style="54" customWidth="1"/>
    <col min="4866" max="4866" width="22.5" style="54" customWidth="1"/>
    <col min="4867" max="4867" width="26.625" style="54" customWidth="1"/>
    <col min="4868" max="4868" width="17.125" style="54" customWidth="1"/>
    <col min="4869" max="4869" width="8.125" style="54" customWidth="1"/>
    <col min="4870" max="4870" width="4" style="54" customWidth="1"/>
    <col min="4871" max="4871" width="0" style="54" hidden="1" customWidth="1"/>
    <col min="4872" max="4872" width="23.25" style="54" customWidth="1"/>
    <col min="4873" max="4873" width="17.125" style="54" customWidth="1"/>
    <col min="4874" max="4874" width="8.125" style="54" customWidth="1"/>
    <col min="4875" max="4875" width="4" style="54" customWidth="1"/>
    <col min="4876" max="4876" width="0" style="54" hidden="1" customWidth="1"/>
    <col min="4877" max="4877" width="8.25" style="54" customWidth="1"/>
    <col min="4878" max="4878" width="0" style="54" hidden="1" customWidth="1"/>
    <col min="4879" max="4879" width="97.75" style="54" customWidth="1"/>
    <col min="4880" max="4880" width="14.125" style="54" customWidth="1"/>
    <col min="4881" max="4881" width="16" style="54" customWidth="1"/>
    <col min="4882" max="4884" width="10.125" style="54" customWidth="1"/>
    <col min="4885" max="4885" width="5.125" style="54" customWidth="1"/>
    <col min="4886" max="5120" width="9" style="54"/>
    <col min="5121" max="5121" width="4.125" style="54" customWidth="1"/>
    <col min="5122" max="5122" width="22.5" style="54" customWidth="1"/>
    <col min="5123" max="5123" width="26.625" style="54" customWidth="1"/>
    <col min="5124" max="5124" width="17.125" style="54" customWidth="1"/>
    <col min="5125" max="5125" width="8.125" style="54" customWidth="1"/>
    <col min="5126" max="5126" width="4" style="54" customWidth="1"/>
    <col min="5127" max="5127" width="0" style="54" hidden="1" customWidth="1"/>
    <col min="5128" max="5128" width="23.25" style="54" customWidth="1"/>
    <col min="5129" max="5129" width="17.125" style="54" customWidth="1"/>
    <col min="5130" max="5130" width="8.125" style="54" customWidth="1"/>
    <col min="5131" max="5131" width="4" style="54" customWidth="1"/>
    <col min="5132" max="5132" width="0" style="54" hidden="1" customWidth="1"/>
    <col min="5133" max="5133" width="8.25" style="54" customWidth="1"/>
    <col min="5134" max="5134" width="0" style="54" hidden="1" customWidth="1"/>
    <col min="5135" max="5135" width="97.75" style="54" customWidth="1"/>
    <col min="5136" max="5136" width="14.125" style="54" customWidth="1"/>
    <col min="5137" max="5137" width="16" style="54" customWidth="1"/>
    <col min="5138" max="5140" width="10.125" style="54" customWidth="1"/>
    <col min="5141" max="5141" width="5.125" style="54" customWidth="1"/>
    <col min="5142" max="5376" width="9" style="54"/>
    <col min="5377" max="5377" width="4.125" style="54" customWidth="1"/>
    <col min="5378" max="5378" width="22.5" style="54" customWidth="1"/>
    <col min="5379" max="5379" width="26.625" style="54" customWidth="1"/>
    <col min="5380" max="5380" width="17.125" style="54" customWidth="1"/>
    <col min="5381" max="5381" width="8.125" style="54" customWidth="1"/>
    <col min="5382" max="5382" width="4" style="54" customWidth="1"/>
    <col min="5383" max="5383" width="0" style="54" hidden="1" customWidth="1"/>
    <col min="5384" max="5384" width="23.25" style="54" customWidth="1"/>
    <col min="5385" max="5385" width="17.125" style="54" customWidth="1"/>
    <col min="5386" max="5386" width="8.125" style="54" customWidth="1"/>
    <col min="5387" max="5387" width="4" style="54" customWidth="1"/>
    <col min="5388" max="5388" width="0" style="54" hidden="1" customWidth="1"/>
    <col min="5389" max="5389" width="8.25" style="54" customWidth="1"/>
    <col min="5390" max="5390" width="0" style="54" hidden="1" customWidth="1"/>
    <col min="5391" max="5391" width="97.75" style="54" customWidth="1"/>
    <col min="5392" max="5392" width="14.125" style="54" customWidth="1"/>
    <col min="5393" max="5393" width="16" style="54" customWidth="1"/>
    <col min="5394" max="5396" width="10.125" style="54" customWidth="1"/>
    <col min="5397" max="5397" width="5.125" style="54" customWidth="1"/>
    <col min="5398" max="5632" width="9" style="54"/>
    <col min="5633" max="5633" width="4.125" style="54" customWidth="1"/>
    <col min="5634" max="5634" width="22.5" style="54" customWidth="1"/>
    <col min="5635" max="5635" width="26.625" style="54" customWidth="1"/>
    <col min="5636" max="5636" width="17.125" style="54" customWidth="1"/>
    <col min="5637" max="5637" width="8.125" style="54" customWidth="1"/>
    <col min="5638" max="5638" width="4" style="54" customWidth="1"/>
    <col min="5639" max="5639" width="0" style="54" hidden="1" customWidth="1"/>
    <col min="5640" max="5640" width="23.25" style="54" customWidth="1"/>
    <col min="5641" max="5641" width="17.125" style="54" customWidth="1"/>
    <col min="5642" max="5642" width="8.125" style="54" customWidth="1"/>
    <col min="5643" max="5643" width="4" style="54" customWidth="1"/>
    <col min="5644" max="5644" width="0" style="54" hidden="1" customWidth="1"/>
    <col min="5645" max="5645" width="8.25" style="54" customWidth="1"/>
    <col min="5646" max="5646" width="0" style="54" hidden="1" customWidth="1"/>
    <col min="5647" max="5647" width="97.75" style="54" customWidth="1"/>
    <col min="5648" max="5648" width="14.125" style="54" customWidth="1"/>
    <col min="5649" max="5649" width="16" style="54" customWidth="1"/>
    <col min="5650" max="5652" width="10.125" style="54" customWidth="1"/>
    <col min="5653" max="5653" width="5.125" style="54" customWidth="1"/>
    <col min="5654" max="5888" width="9" style="54"/>
    <col min="5889" max="5889" width="4.125" style="54" customWidth="1"/>
    <col min="5890" max="5890" width="22.5" style="54" customWidth="1"/>
    <col min="5891" max="5891" width="26.625" style="54" customWidth="1"/>
    <col min="5892" max="5892" width="17.125" style="54" customWidth="1"/>
    <col min="5893" max="5893" width="8.125" style="54" customWidth="1"/>
    <col min="5894" max="5894" width="4" style="54" customWidth="1"/>
    <col min="5895" max="5895" width="0" style="54" hidden="1" customWidth="1"/>
    <col min="5896" max="5896" width="23.25" style="54" customWidth="1"/>
    <col min="5897" max="5897" width="17.125" style="54" customWidth="1"/>
    <col min="5898" max="5898" width="8.125" style="54" customWidth="1"/>
    <col min="5899" max="5899" width="4" style="54" customWidth="1"/>
    <col min="5900" max="5900" width="0" style="54" hidden="1" customWidth="1"/>
    <col min="5901" max="5901" width="8.25" style="54" customWidth="1"/>
    <col min="5902" max="5902" width="0" style="54" hidden="1" customWidth="1"/>
    <col min="5903" max="5903" width="97.75" style="54" customWidth="1"/>
    <col min="5904" max="5904" width="14.125" style="54" customWidth="1"/>
    <col min="5905" max="5905" width="16" style="54" customWidth="1"/>
    <col min="5906" max="5908" width="10.125" style="54" customWidth="1"/>
    <col min="5909" max="5909" width="5.125" style="54" customWidth="1"/>
    <col min="5910" max="6144" width="9" style="54"/>
    <col min="6145" max="6145" width="4.125" style="54" customWidth="1"/>
    <col min="6146" max="6146" width="22.5" style="54" customWidth="1"/>
    <col min="6147" max="6147" width="26.625" style="54" customWidth="1"/>
    <col min="6148" max="6148" width="17.125" style="54" customWidth="1"/>
    <col min="6149" max="6149" width="8.125" style="54" customWidth="1"/>
    <col min="6150" max="6150" width="4" style="54" customWidth="1"/>
    <col min="6151" max="6151" width="0" style="54" hidden="1" customWidth="1"/>
    <col min="6152" max="6152" width="23.25" style="54" customWidth="1"/>
    <col min="6153" max="6153" width="17.125" style="54" customWidth="1"/>
    <col min="6154" max="6154" width="8.125" style="54" customWidth="1"/>
    <col min="6155" max="6155" width="4" style="54" customWidth="1"/>
    <col min="6156" max="6156" width="0" style="54" hidden="1" customWidth="1"/>
    <col min="6157" max="6157" width="8.25" style="54" customWidth="1"/>
    <col min="6158" max="6158" width="0" style="54" hidden="1" customWidth="1"/>
    <col min="6159" max="6159" width="97.75" style="54" customWidth="1"/>
    <col min="6160" max="6160" width="14.125" style="54" customWidth="1"/>
    <col min="6161" max="6161" width="16" style="54" customWidth="1"/>
    <col min="6162" max="6164" width="10.125" style="54" customWidth="1"/>
    <col min="6165" max="6165" width="5.125" style="54" customWidth="1"/>
    <col min="6166" max="6400" width="9" style="54"/>
    <col min="6401" max="6401" width="4.125" style="54" customWidth="1"/>
    <col min="6402" max="6402" width="22.5" style="54" customWidth="1"/>
    <col min="6403" max="6403" width="26.625" style="54" customWidth="1"/>
    <col min="6404" max="6404" width="17.125" style="54" customWidth="1"/>
    <col min="6405" max="6405" width="8.125" style="54" customWidth="1"/>
    <col min="6406" max="6406" width="4" style="54" customWidth="1"/>
    <col min="6407" max="6407" width="0" style="54" hidden="1" customWidth="1"/>
    <col min="6408" max="6408" width="23.25" style="54" customWidth="1"/>
    <col min="6409" max="6409" width="17.125" style="54" customWidth="1"/>
    <col min="6410" max="6410" width="8.125" style="54" customWidth="1"/>
    <col min="6411" max="6411" width="4" style="54" customWidth="1"/>
    <col min="6412" max="6412" width="0" style="54" hidden="1" customWidth="1"/>
    <col min="6413" max="6413" width="8.25" style="54" customWidth="1"/>
    <col min="6414" max="6414" width="0" style="54" hidden="1" customWidth="1"/>
    <col min="6415" max="6415" width="97.75" style="54" customWidth="1"/>
    <col min="6416" max="6416" width="14.125" style="54" customWidth="1"/>
    <col min="6417" max="6417" width="16" style="54" customWidth="1"/>
    <col min="6418" max="6420" width="10.125" style="54" customWidth="1"/>
    <col min="6421" max="6421" width="5.125" style="54" customWidth="1"/>
    <col min="6422" max="6656" width="9" style="54"/>
    <col min="6657" max="6657" width="4.125" style="54" customWidth="1"/>
    <col min="6658" max="6658" width="22.5" style="54" customWidth="1"/>
    <col min="6659" max="6659" width="26.625" style="54" customWidth="1"/>
    <col min="6660" max="6660" width="17.125" style="54" customWidth="1"/>
    <col min="6661" max="6661" width="8.125" style="54" customWidth="1"/>
    <col min="6662" max="6662" width="4" style="54" customWidth="1"/>
    <col min="6663" max="6663" width="0" style="54" hidden="1" customWidth="1"/>
    <col min="6664" max="6664" width="23.25" style="54" customWidth="1"/>
    <col min="6665" max="6665" width="17.125" style="54" customWidth="1"/>
    <col min="6666" max="6666" width="8.125" style="54" customWidth="1"/>
    <col min="6667" max="6667" width="4" style="54" customWidth="1"/>
    <col min="6668" max="6668" width="0" style="54" hidden="1" customWidth="1"/>
    <col min="6669" max="6669" width="8.25" style="54" customWidth="1"/>
    <col min="6670" max="6670" width="0" style="54" hidden="1" customWidth="1"/>
    <col min="6671" max="6671" width="97.75" style="54" customWidth="1"/>
    <col min="6672" max="6672" width="14.125" style="54" customWidth="1"/>
    <col min="6673" max="6673" width="16" style="54" customWidth="1"/>
    <col min="6674" max="6676" width="10.125" style="54" customWidth="1"/>
    <col min="6677" max="6677" width="5.125" style="54" customWidth="1"/>
    <col min="6678" max="6912" width="9" style="54"/>
    <col min="6913" max="6913" width="4.125" style="54" customWidth="1"/>
    <col min="6914" max="6914" width="22.5" style="54" customWidth="1"/>
    <col min="6915" max="6915" width="26.625" style="54" customWidth="1"/>
    <col min="6916" max="6916" width="17.125" style="54" customWidth="1"/>
    <col min="6917" max="6917" width="8.125" style="54" customWidth="1"/>
    <col min="6918" max="6918" width="4" style="54" customWidth="1"/>
    <col min="6919" max="6919" width="0" style="54" hidden="1" customWidth="1"/>
    <col min="6920" max="6920" width="23.25" style="54" customWidth="1"/>
    <col min="6921" max="6921" width="17.125" style="54" customWidth="1"/>
    <col min="6922" max="6922" width="8.125" style="54" customWidth="1"/>
    <col min="6923" max="6923" width="4" style="54" customWidth="1"/>
    <col min="6924" max="6924" width="0" style="54" hidden="1" customWidth="1"/>
    <col min="6925" max="6925" width="8.25" style="54" customWidth="1"/>
    <col min="6926" max="6926" width="0" style="54" hidden="1" customWidth="1"/>
    <col min="6927" max="6927" width="97.75" style="54" customWidth="1"/>
    <col min="6928" max="6928" width="14.125" style="54" customWidth="1"/>
    <col min="6929" max="6929" width="16" style="54" customWidth="1"/>
    <col min="6930" max="6932" width="10.125" style="54" customWidth="1"/>
    <col min="6933" max="6933" width="5.125" style="54" customWidth="1"/>
    <col min="6934" max="7168" width="9" style="54"/>
    <col min="7169" max="7169" width="4.125" style="54" customWidth="1"/>
    <col min="7170" max="7170" width="22.5" style="54" customWidth="1"/>
    <col min="7171" max="7171" width="26.625" style="54" customWidth="1"/>
    <col min="7172" max="7172" width="17.125" style="54" customWidth="1"/>
    <col min="7173" max="7173" width="8.125" style="54" customWidth="1"/>
    <col min="7174" max="7174" width="4" style="54" customWidth="1"/>
    <col min="7175" max="7175" width="0" style="54" hidden="1" customWidth="1"/>
    <col min="7176" max="7176" width="23.25" style="54" customWidth="1"/>
    <col min="7177" max="7177" width="17.125" style="54" customWidth="1"/>
    <col min="7178" max="7178" width="8.125" style="54" customWidth="1"/>
    <col min="7179" max="7179" width="4" style="54" customWidth="1"/>
    <col min="7180" max="7180" width="0" style="54" hidden="1" customWidth="1"/>
    <col min="7181" max="7181" width="8.25" style="54" customWidth="1"/>
    <col min="7182" max="7182" width="0" style="54" hidden="1" customWidth="1"/>
    <col min="7183" max="7183" width="97.75" style="54" customWidth="1"/>
    <col min="7184" max="7184" width="14.125" style="54" customWidth="1"/>
    <col min="7185" max="7185" width="16" style="54" customWidth="1"/>
    <col min="7186" max="7188" width="10.125" style="54" customWidth="1"/>
    <col min="7189" max="7189" width="5.125" style="54" customWidth="1"/>
    <col min="7190" max="7424" width="9" style="54"/>
    <col min="7425" max="7425" width="4.125" style="54" customWidth="1"/>
    <col min="7426" max="7426" width="22.5" style="54" customWidth="1"/>
    <col min="7427" max="7427" width="26.625" style="54" customWidth="1"/>
    <col min="7428" max="7428" width="17.125" style="54" customWidth="1"/>
    <col min="7429" max="7429" width="8.125" style="54" customWidth="1"/>
    <col min="7430" max="7430" width="4" style="54" customWidth="1"/>
    <col min="7431" max="7431" width="0" style="54" hidden="1" customWidth="1"/>
    <col min="7432" max="7432" width="23.25" style="54" customWidth="1"/>
    <col min="7433" max="7433" width="17.125" style="54" customWidth="1"/>
    <col min="7434" max="7434" width="8.125" style="54" customWidth="1"/>
    <col min="7435" max="7435" width="4" style="54" customWidth="1"/>
    <col min="7436" max="7436" width="0" style="54" hidden="1" customWidth="1"/>
    <col min="7437" max="7437" width="8.25" style="54" customWidth="1"/>
    <col min="7438" max="7438" width="0" style="54" hidden="1" customWidth="1"/>
    <col min="7439" max="7439" width="97.75" style="54" customWidth="1"/>
    <col min="7440" max="7440" width="14.125" style="54" customWidth="1"/>
    <col min="7441" max="7441" width="16" style="54" customWidth="1"/>
    <col min="7442" max="7444" width="10.125" style="54" customWidth="1"/>
    <col min="7445" max="7445" width="5.125" style="54" customWidth="1"/>
    <col min="7446" max="7680" width="9" style="54"/>
    <col min="7681" max="7681" width="4.125" style="54" customWidth="1"/>
    <col min="7682" max="7682" width="22.5" style="54" customWidth="1"/>
    <col min="7683" max="7683" width="26.625" style="54" customWidth="1"/>
    <col min="7684" max="7684" width="17.125" style="54" customWidth="1"/>
    <col min="7685" max="7685" width="8.125" style="54" customWidth="1"/>
    <col min="7686" max="7686" width="4" style="54" customWidth="1"/>
    <col min="7687" max="7687" width="0" style="54" hidden="1" customWidth="1"/>
    <col min="7688" max="7688" width="23.25" style="54" customWidth="1"/>
    <col min="7689" max="7689" width="17.125" style="54" customWidth="1"/>
    <col min="7690" max="7690" width="8.125" style="54" customWidth="1"/>
    <col min="7691" max="7691" width="4" style="54" customWidth="1"/>
    <col min="7692" max="7692" width="0" style="54" hidden="1" customWidth="1"/>
    <col min="7693" max="7693" width="8.25" style="54" customWidth="1"/>
    <col min="7694" max="7694" width="0" style="54" hidden="1" customWidth="1"/>
    <col min="7695" max="7695" width="97.75" style="54" customWidth="1"/>
    <col min="7696" max="7696" width="14.125" style="54" customWidth="1"/>
    <col min="7697" max="7697" width="16" style="54" customWidth="1"/>
    <col min="7698" max="7700" width="10.125" style="54" customWidth="1"/>
    <col min="7701" max="7701" width="5.125" style="54" customWidth="1"/>
    <col min="7702" max="7936" width="9" style="54"/>
    <col min="7937" max="7937" width="4.125" style="54" customWidth="1"/>
    <col min="7938" max="7938" width="22.5" style="54" customWidth="1"/>
    <col min="7939" max="7939" width="26.625" style="54" customWidth="1"/>
    <col min="7940" max="7940" width="17.125" style="54" customWidth="1"/>
    <col min="7941" max="7941" width="8.125" style="54" customWidth="1"/>
    <col min="7942" max="7942" width="4" style="54" customWidth="1"/>
    <col min="7943" max="7943" width="0" style="54" hidden="1" customWidth="1"/>
    <col min="7944" max="7944" width="23.25" style="54" customWidth="1"/>
    <col min="7945" max="7945" width="17.125" style="54" customWidth="1"/>
    <col min="7946" max="7946" width="8.125" style="54" customWidth="1"/>
    <col min="7947" max="7947" width="4" style="54" customWidth="1"/>
    <col min="7948" max="7948" width="0" style="54" hidden="1" customWidth="1"/>
    <col min="7949" max="7949" width="8.25" style="54" customWidth="1"/>
    <col min="7950" max="7950" width="0" style="54" hidden="1" customWidth="1"/>
    <col min="7951" max="7951" width="97.75" style="54" customWidth="1"/>
    <col min="7952" max="7952" width="14.125" style="54" customWidth="1"/>
    <col min="7953" max="7953" width="16" style="54" customWidth="1"/>
    <col min="7954" max="7956" width="10.125" style="54" customWidth="1"/>
    <col min="7957" max="7957" width="5.125" style="54" customWidth="1"/>
    <col min="7958" max="8192" width="9" style="54"/>
    <col min="8193" max="8193" width="4.125" style="54" customWidth="1"/>
    <col min="8194" max="8194" width="22.5" style="54" customWidth="1"/>
    <col min="8195" max="8195" width="26.625" style="54" customWidth="1"/>
    <col min="8196" max="8196" width="17.125" style="54" customWidth="1"/>
    <col min="8197" max="8197" width="8.125" style="54" customWidth="1"/>
    <col min="8198" max="8198" width="4" style="54" customWidth="1"/>
    <col min="8199" max="8199" width="0" style="54" hidden="1" customWidth="1"/>
    <col min="8200" max="8200" width="23.25" style="54" customWidth="1"/>
    <col min="8201" max="8201" width="17.125" style="54" customWidth="1"/>
    <col min="8202" max="8202" width="8.125" style="54" customWidth="1"/>
    <col min="8203" max="8203" width="4" style="54" customWidth="1"/>
    <col min="8204" max="8204" width="0" style="54" hidden="1" customWidth="1"/>
    <col min="8205" max="8205" width="8.25" style="54" customWidth="1"/>
    <col min="8206" max="8206" width="0" style="54" hidden="1" customWidth="1"/>
    <col min="8207" max="8207" width="97.75" style="54" customWidth="1"/>
    <col min="8208" max="8208" width="14.125" style="54" customWidth="1"/>
    <col min="8209" max="8209" width="16" style="54" customWidth="1"/>
    <col min="8210" max="8212" width="10.125" style="54" customWidth="1"/>
    <col min="8213" max="8213" width="5.125" style="54" customWidth="1"/>
    <col min="8214" max="8448" width="9" style="54"/>
    <col min="8449" max="8449" width="4.125" style="54" customWidth="1"/>
    <col min="8450" max="8450" width="22.5" style="54" customWidth="1"/>
    <col min="8451" max="8451" width="26.625" style="54" customWidth="1"/>
    <col min="8452" max="8452" width="17.125" style="54" customWidth="1"/>
    <col min="8453" max="8453" width="8.125" style="54" customWidth="1"/>
    <col min="8454" max="8454" width="4" style="54" customWidth="1"/>
    <col min="8455" max="8455" width="0" style="54" hidden="1" customWidth="1"/>
    <col min="8456" max="8456" width="23.25" style="54" customWidth="1"/>
    <col min="8457" max="8457" width="17.125" style="54" customWidth="1"/>
    <col min="8458" max="8458" width="8.125" style="54" customWidth="1"/>
    <col min="8459" max="8459" width="4" style="54" customWidth="1"/>
    <col min="8460" max="8460" width="0" style="54" hidden="1" customWidth="1"/>
    <col min="8461" max="8461" width="8.25" style="54" customWidth="1"/>
    <col min="8462" max="8462" width="0" style="54" hidden="1" customWidth="1"/>
    <col min="8463" max="8463" width="97.75" style="54" customWidth="1"/>
    <col min="8464" max="8464" width="14.125" style="54" customWidth="1"/>
    <col min="8465" max="8465" width="16" style="54" customWidth="1"/>
    <col min="8466" max="8468" width="10.125" style="54" customWidth="1"/>
    <col min="8469" max="8469" width="5.125" style="54" customWidth="1"/>
    <col min="8470" max="8704" width="9" style="54"/>
    <col min="8705" max="8705" width="4.125" style="54" customWidth="1"/>
    <col min="8706" max="8706" width="22.5" style="54" customWidth="1"/>
    <col min="8707" max="8707" width="26.625" style="54" customWidth="1"/>
    <col min="8708" max="8708" width="17.125" style="54" customWidth="1"/>
    <col min="8709" max="8709" width="8.125" style="54" customWidth="1"/>
    <col min="8710" max="8710" width="4" style="54" customWidth="1"/>
    <col min="8711" max="8711" width="0" style="54" hidden="1" customWidth="1"/>
    <col min="8712" max="8712" width="23.25" style="54" customWidth="1"/>
    <col min="8713" max="8713" width="17.125" style="54" customWidth="1"/>
    <col min="8714" max="8714" width="8.125" style="54" customWidth="1"/>
    <col min="8715" max="8715" width="4" style="54" customWidth="1"/>
    <col min="8716" max="8716" width="0" style="54" hidden="1" customWidth="1"/>
    <col min="8717" max="8717" width="8.25" style="54" customWidth="1"/>
    <col min="8718" max="8718" width="0" style="54" hidden="1" customWidth="1"/>
    <col min="8719" max="8719" width="97.75" style="54" customWidth="1"/>
    <col min="8720" max="8720" width="14.125" style="54" customWidth="1"/>
    <col min="8721" max="8721" width="16" style="54" customWidth="1"/>
    <col min="8722" max="8724" width="10.125" style="54" customWidth="1"/>
    <col min="8725" max="8725" width="5.125" style="54" customWidth="1"/>
    <col min="8726" max="8960" width="9" style="54"/>
    <col min="8961" max="8961" width="4.125" style="54" customWidth="1"/>
    <col min="8962" max="8962" width="22.5" style="54" customWidth="1"/>
    <col min="8963" max="8963" width="26.625" style="54" customWidth="1"/>
    <col min="8964" max="8964" width="17.125" style="54" customWidth="1"/>
    <col min="8965" max="8965" width="8.125" style="54" customWidth="1"/>
    <col min="8966" max="8966" width="4" style="54" customWidth="1"/>
    <col min="8967" max="8967" width="0" style="54" hidden="1" customWidth="1"/>
    <col min="8968" max="8968" width="23.25" style="54" customWidth="1"/>
    <col min="8969" max="8969" width="17.125" style="54" customWidth="1"/>
    <col min="8970" max="8970" width="8.125" style="54" customWidth="1"/>
    <col min="8971" max="8971" width="4" style="54" customWidth="1"/>
    <col min="8972" max="8972" width="0" style="54" hidden="1" customWidth="1"/>
    <col min="8973" max="8973" width="8.25" style="54" customWidth="1"/>
    <col min="8974" max="8974" width="0" style="54" hidden="1" customWidth="1"/>
    <col min="8975" max="8975" width="97.75" style="54" customWidth="1"/>
    <col min="8976" max="8976" width="14.125" style="54" customWidth="1"/>
    <col min="8977" max="8977" width="16" style="54" customWidth="1"/>
    <col min="8978" max="8980" width="10.125" style="54" customWidth="1"/>
    <col min="8981" max="8981" width="5.125" style="54" customWidth="1"/>
    <col min="8982" max="9216" width="9" style="54"/>
    <col min="9217" max="9217" width="4.125" style="54" customWidth="1"/>
    <col min="9218" max="9218" width="22.5" style="54" customWidth="1"/>
    <col min="9219" max="9219" width="26.625" style="54" customWidth="1"/>
    <col min="9220" max="9220" width="17.125" style="54" customWidth="1"/>
    <col min="9221" max="9221" width="8.125" style="54" customWidth="1"/>
    <col min="9222" max="9222" width="4" style="54" customWidth="1"/>
    <col min="9223" max="9223" width="0" style="54" hidden="1" customWidth="1"/>
    <col min="9224" max="9224" width="23.25" style="54" customWidth="1"/>
    <col min="9225" max="9225" width="17.125" style="54" customWidth="1"/>
    <col min="9226" max="9226" width="8.125" style="54" customWidth="1"/>
    <col min="9227" max="9227" width="4" style="54" customWidth="1"/>
    <col min="9228" max="9228" width="0" style="54" hidden="1" customWidth="1"/>
    <col min="9229" max="9229" width="8.25" style="54" customWidth="1"/>
    <col min="9230" max="9230" width="0" style="54" hidden="1" customWidth="1"/>
    <col min="9231" max="9231" width="97.75" style="54" customWidth="1"/>
    <col min="9232" max="9232" width="14.125" style="54" customWidth="1"/>
    <col min="9233" max="9233" width="16" style="54" customWidth="1"/>
    <col min="9234" max="9236" width="10.125" style="54" customWidth="1"/>
    <col min="9237" max="9237" width="5.125" style="54" customWidth="1"/>
    <col min="9238" max="9472" width="9" style="54"/>
    <col min="9473" max="9473" width="4.125" style="54" customWidth="1"/>
    <col min="9474" max="9474" width="22.5" style="54" customWidth="1"/>
    <col min="9475" max="9475" width="26.625" style="54" customWidth="1"/>
    <col min="9476" max="9476" width="17.125" style="54" customWidth="1"/>
    <col min="9477" max="9477" width="8.125" style="54" customWidth="1"/>
    <col min="9478" max="9478" width="4" style="54" customWidth="1"/>
    <col min="9479" max="9479" width="0" style="54" hidden="1" customWidth="1"/>
    <col min="9480" max="9480" width="23.25" style="54" customWidth="1"/>
    <col min="9481" max="9481" width="17.125" style="54" customWidth="1"/>
    <col min="9482" max="9482" width="8.125" style="54" customWidth="1"/>
    <col min="9483" max="9483" width="4" style="54" customWidth="1"/>
    <col min="9484" max="9484" width="0" style="54" hidden="1" customWidth="1"/>
    <col min="9485" max="9485" width="8.25" style="54" customWidth="1"/>
    <col min="9486" max="9486" width="0" style="54" hidden="1" customWidth="1"/>
    <col min="9487" max="9487" width="97.75" style="54" customWidth="1"/>
    <col min="9488" max="9488" width="14.125" style="54" customWidth="1"/>
    <col min="9489" max="9489" width="16" style="54" customWidth="1"/>
    <col min="9490" max="9492" width="10.125" style="54" customWidth="1"/>
    <col min="9493" max="9493" width="5.125" style="54" customWidth="1"/>
    <col min="9494" max="9728" width="9" style="54"/>
    <col min="9729" max="9729" width="4.125" style="54" customWidth="1"/>
    <col min="9730" max="9730" width="22.5" style="54" customWidth="1"/>
    <col min="9731" max="9731" width="26.625" style="54" customWidth="1"/>
    <col min="9732" max="9732" width="17.125" style="54" customWidth="1"/>
    <col min="9733" max="9733" width="8.125" style="54" customWidth="1"/>
    <col min="9734" max="9734" width="4" style="54" customWidth="1"/>
    <col min="9735" max="9735" width="0" style="54" hidden="1" customWidth="1"/>
    <col min="9736" max="9736" width="23.25" style="54" customWidth="1"/>
    <col min="9737" max="9737" width="17.125" style="54" customWidth="1"/>
    <col min="9738" max="9738" width="8.125" style="54" customWidth="1"/>
    <col min="9739" max="9739" width="4" style="54" customWidth="1"/>
    <col min="9740" max="9740" width="0" style="54" hidden="1" customWidth="1"/>
    <col min="9741" max="9741" width="8.25" style="54" customWidth="1"/>
    <col min="9742" max="9742" width="0" style="54" hidden="1" customWidth="1"/>
    <col min="9743" max="9743" width="97.75" style="54" customWidth="1"/>
    <col min="9744" max="9744" width="14.125" style="54" customWidth="1"/>
    <col min="9745" max="9745" width="16" style="54" customWidth="1"/>
    <col min="9746" max="9748" width="10.125" style="54" customWidth="1"/>
    <col min="9749" max="9749" width="5.125" style="54" customWidth="1"/>
    <col min="9750" max="9984" width="9" style="54"/>
    <col min="9985" max="9985" width="4.125" style="54" customWidth="1"/>
    <col min="9986" max="9986" width="22.5" style="54" customWidth="1"/>
    <col min="9987" max="9987" width="26.625" style="54" customWidth="1"/>
    <col min="9988" max="9988" width="17.125" style="54" customWidth="1"/>
    <col min="9989" max="9989" width="8.125" style="54" customWidth="1"/>
    <col min="9990" max="9990" width="4" style="54" customWidth="1"/>
    <col min="9991" max="9991" width="0" style="54" hidden="1" customWidth="1"/>
    <col min="9992" max="9992" width="23.25" style="54" customWidth="1"/>
    <col min="9993" max="9993" width="17.125" style="54" customWidth="1"/>
    <col min="9994" max="9994" width="8.125" style="54" customWidth="1"/>
    <col min="9995" max="9995" width="4" style="54" customWidth="1"/>
    <col min="9996" max="9996" width="0" style="54" hidden="1" customWidth="1"/>
    <col min="9997" max="9997" width="8.25" style="54" customWidth="1"/>
    <col min="9998" max="9998" width="0" style="54" hidden="1" customWidth="1"/>
    <col min="9999" max="9999" width="97.75" style="54" customWidth="1"/>
    <col min="10000" max="10000" width="14.125" style="54" customWidth="1"/>
    <col min="10001" max="10001" width="16" style="54" customWidth="1"/>
    <col min="10002" max="10004" width="10.125" style="54" customWidth="1"/>
    <col min="10005" max="10005" width="5.125" style="54" customWidth="1"/>
    <col min="10006" max="10240" width="9" style="54"/>
    <col min="10241" max="10241" width="4.125" style="54" customWidth="1"/>
    <col min="10242" max="10242" width="22.5" style="54" customWidth="1"/>
    <col min="10243" max="10243" width="26.625" style="54" customWidth="1"/>
    <col min="10244" max="10244" width="17.125" style="54" customWidth="1"/>
    <col min="10245" max="10245" width="8.125" style="54" customWidth="1"/>
    <col min="10246" max="10246" width="4" style="54" customWidth="1"/>
    <col min="10247" max="10247" width="0" style="54" hidden="1" customWidth="1"/>
    <col min="10248" max="10248" width="23.25" style="54" customWidth="1"/>
    <col min="10249" max="10249" width="17.125" style="54" customWidth="1"/>
    <col min="10250" max="10250" width="8.125" style="54" customWidth="1"/>
    <col min="10251" max="10251" width="4" style="54" customWidth="1"/>
    <col min="10252" max="10252" width="0" style="54" hidden="1" customWidth="1"/>
    <col min="10253" max="10253" width="8.25" style="54" customWidth="1"/>
    <col min="10254" max="10254" width="0" style="54" hidden="1" customWidth="1"/>
    <col min="10255" max="10255" width="97.75" style="54" customWidth="1"/>
    <col min="10256" max="10256" width="14.125" style="54" customWidth="1"/>
    <col min="10257" max="10257" width="16" style="54" customWidth="1"/>
    <col min="10258" max="10260" width="10.125" style="54" customWidth="1"/>
    <col min="10261" max="10261" width="5.125" style="54" customWidth="1"/>
    <col min="10262" max="10496" width="9" style="54"/>
    <col min="10497" max="10497" width="4.125" style="54" customWidth="1"/>
    <col min="10498" max="10498" width="22.5" style="54" customWidth="1"/>
    <col min="10499" max="10499" width="26.625" style="54" customWidth="1"/>
    <col min="10500" max="10500" width="17.125" style="54" customWidth="1"/>
    <col min="10501" max="10501" width="8.125" style="54" customWidth="1"/>
    <col min="10502" max="10502" width="4" style="54" customWidth="1"/>
    <col min="10503" max="10503" width="0" style="54" hidden="1" customWidth="1"/>
    <col min="10504" max="10504" width="23.25" style="54" customWidth="1"/>
    <col min="10505" max="10505" width="17.125" style="54" customWidth="1"/>
    <col min="10506" max="10506" width="8.125" style="54" customWidth="1"/>
    <col min="10507" max="10507" width="4" style="54" customWidth="1"/>
    <col min="10508" max="10508" width="0" style="54" hidden="1" customWidth="1"/>
    <col min="10509" max="10509" width="8.25" style="54" customWidth="1"/>
    <col min="10510" max="10510" width="0" style="54" hidden="1" customWidth="1"/>
    <col min="10511" max="10511" width="97.75" style="54" customWidth="1"/>
    <col min="10512" max="10512" width="14.125" style="54" customWidth="1"/>
    <col min="10513" max="10513" width="16" style="54" customWidth="1"/>
    <col min="10514" max="10516" width="10.125" style="54" customWidth="1"/>
    <col min="10517" max="10517" width="5.125" style="54" customWidth="1"/>
    <col min="10518" max="10752" width="9" style="54"/>
    <col min="10753" max="10753" width="4.125" style="54" customWidth="1"/>
    <col min="10754" max="10754" width="22.5" style="54" customWidth="1"/>
    <col min="10755" max="10755" width="26.625" style="54" customWidth="1"/>
    <col min="10756" max="10756" width="17.125" style="54" customWidth="1"/>
    <col min="10757" max="10757" width="8.125" style="54" customWidth="1"/>
    <col min="10758" max="10758" width="4" style="54" customWidth="1"/>
    <col min="10759" max="10759" width="0" style="54" hidden="1" customWidth="1"/>
    <col min="10760" max="10760" width="23.25" style="54" customWidth="1"/>
    <col min="10761" max="10761" width="17.125" style="54" customWidth="1"/>
    <col min="10762" max="10762" width="8.125" style="54" customWidth="1"/>
    <col min="10763" max="10763" width="4" style="54" customWidth="1"/>
    <col min="10764" max="10764" width="0" style="54" hidden="1" customWidth="1"/>
    <col min="10765" max="10765" width="8.25" style="54" customWidth="1"/>
    <col min="10766" max="10766" width="0" style="54" hidden="1" customWidth="1"/>
    <col min="10767" max="10767" width="97.75" style="54" customWidth="1"/>
    <col min="10768" max="10768" width="14.125" style="54" customWidth="1"/>
    <col min="10769" max="10769" width="16" style="54" customWidth="1"/>
    <col min="10770" max="10772" width="10.125" style="54" customWidth="1"/>
    <col min="10773" max="10773" width="5.125" style="54" customWidth="1"/>
    <col min="10774" max="11008" width="9" style="54"/>
    <col min="11009" max="11009" width="4.125" style="54" customWidth="1"/>
    <col min="11010" max="11010" width="22.5" style="54" customWidth="1"/>
    <col min="11011" max="11011" width="26.625" style="54" customWidth="1"/>
    <col min="11012" max="11012" width="17.125" style="54" customWidth="1"/>
    <col min="11013" max="11013" width="8.125" style="54" customWidth="1"/>
    <col min="11014" max="11014" width="4" style="54" customWidth="1"/>
    <col min="11015" max="11015" width="0" style="54" hidden="1" customWidth="1"/>
    <col min="11016" max="11016" width="23.25" style="54" customWidth="1"/>
    <col min="11017" max="11017" width="17.125" style="54" customWidth="1"/>
    <col min="11018" max="11018" width="8.125" style="54" customWidth="1"/>
    <col min="11019" max="11019" width="4" style="54" customWidth="1"/>
    <col min="11020" max="11020" width="0" style="54" hidden="1" customWidth="1"/>
    <col min="11021" max="11021" width="8.25" style="54" customWidth="1"/>
    <col min="11022" max="11022" width="0" style="54" hidden="1" customWidth="1"/>
    <col min="11023" max="11023" width="97.75" style="54" customWidth="1"/>
    <col min="11024" max="11024" width="14.125" style="54" customWidth="1"/>
    <col min="11025" max="11025" width="16" style="54" customWidth="1"/>
    <col min="11026" max="11028" width="10.125" style="54" customWidth="1"/>
    <col min="11029" max="11029" width="5.125" style="54" customWidth="1"/>
    <col min="11030" max="11264" width="9" style="54"/>
    <col min="11265" max="11265" width="4.125" style="54" customWidth="1"/>
    <col min="11266" max="11266" width="22.5" style="54" customWidth="1"/>
    <col min="11267" max="11267" width="26.625" style="54" customWidth="1"/>
    <col min="11268" max="11268" width="17.125" style="54" customWidth="1"/>
    <col min="11269" max="11269" width="8.125" style="54" customWidth="1"/>
    <col min="11270" max="11270" width="4" style="54" customWidth="1"/>
    <col min="11271" max="11271" width="0" style="54" hidden="1" customWidth="1"/>
    <col min="11272" max="11272" width="23.25" style="54" customWidth="1"/>
    <col min="11273" max="11273" width="17.125" style="54" customWidth="1"/>
    <col min="11274" max="11274" width="8.125" style="54" customWidth="1"/>
    <col min="11275" max="11275" width="4" style="54" customWidth="1"/>
    <col min="11276" max="11276" width="0" style="54" hidden="1" customWidth="1"/>
    <col min="11277" max="11277" width="8.25" style="54" customWidth="1"/>
    <col min="11278" max="11278" width="0" style="54" hidden="1" customWidth="1"/>
    <col min="11279" max="11279" width="97.75" style="54" customWidth="1"/>
    <col min="11280" max="11280" width="14.125" style="54" customWidth="1"/>
    <col min="11281" max="11281" width="16" style="54" customWidth="1"/>
    <col min="11282" max="11284" width="10.125" style="54" customWidth="1"/>
    <col min="11285" max="11285" width="5.125" style="54" customWidth="1"/>
    <col min="11286" max="11520" width="9" style="54"/>
    <col min="11521" max="11521" width="4.125" style="54" customWidth="1"/>
    <col min="11522" max="11522" width="22.5" style="54" customWidth="1"/>
    <col min="11523" max="11523" width="26.625" style="54" customWidth="1"/>
    <col min="11524" max="11524" width="17.125" style="54" customWidth="1"/>
    <col min="11525" max="11525" width="8.125" style="54" customWidth="1"/>
    <col min="11526" max="11526" width="4" style="54" customWidth="1"/>
    <col min="11527" max="11527" width="0" style="54" hidden="1" customWidth="1"/>
    <col min="11528" max="11528" width="23.25" style="54" customWidth="1"/>
    <col min="11529" max="11529" width="17.125" style="54" customWidth="1"/>
    <col min="11530" max="11530" width="8.125" style="54" customWidth="1"/>
    <col min="11531" max="11531" width="4" style="54" customWidth="1"/>
    <col min="11532" max="11532" width="0" style="54" hidden="1" customWidth="1"/>
    <col min="11533" max="11533" width="8.25" style="54" customWidth="1"/>
    <col min="11534" max="11534" width="0" style="54" hidden="1" customWidth="1"/>
    <col min="11535" max="11535" width="97.75" style="54" customWidth="1"/>
    <col min="11536" max="11536" width="14.125" style="54" customWidth="1"/>
    <col min="11537" max="11537" width="16" style="54" customWidth="1"/>
    <col min="11538" max="11540" width="10.125" style="54" customWidth="1"/>
    <col min="11541" max="11541" width="5.125" style="54" customWidth="1"/>
    <col min="11542" max="11776" width="9" style="54"/>
    <col min="11777" max="11777" width="4.125" style="54" customWidth="1"/>
    <col min="11778" max="11778" width="22.5" style="54" customWidth="1"/>
    <col min="11779" max="11779" width="26.625" style="54" customWidth="1"/>
    <col min="11780" max="11780" width="17.125" style="54" customWidth="1"/>
    <col min="11781" max="11781" width="8.125" style="54" customWidth="1"/>
    <col min="11782" max="11782" width="4" style="54" customWidth="1"/>
    <col min="11783" max="11783" width="0" style="54" hidden="1" customWidth="1"/>
    <col min="11784" max="11784" width="23.25" style="54" customWidth="1"/>
    <col min="11785" max="11785" width="17.125" style="54" customWidth="1"/>
    <col min="11786" max="11786" width="8.125" style="54" customWidth="1"/>
    <col min="11787" max="11787" width="4" style="54" customWidth="1"/>
    <col min="11788" max="11788" width="0" style="54" hidden="1" customWidth="1"/>
    <col min="11789" max="11789" width="8.25" style="54" customWidth="1"/>
    <col min="11790" max="11790" width="0" style="54" hidden="1" customWidth="1"/>
    <col min="11791" max="11791" width="97.75" style="54" customWidth="1"/>
    <col min="11792" max="11792" width="14.125" style="54" customWidth="1"/>
    <col min="11793" max="11793" width="16" style="54" customWidth="1"/>
    <col min="11794" max="11796" width="10.125" style="54" customWidth="1"/>
    <col min="11797" max="11797" width="5.125" style="54" customWidth="1"/>
    <col min="11798" max="12032" width="9" style="54"/>
    <col min="12033" max="12033" width="4.125" style="54" customWidth="1"/>
    <col min="12034" max="12034" width="22.5" style="54" customWidth="1"/>
    <col min="12035" max="12035" width="26.625" style="54" customWidth="1"/>
    <col min="12036" max="12036" width="17.125" style="54" customWidth="1"/>
    <col min="12037" max="12037" width="8.125" style="54" customWidth="1"/>
    <col min="12038" max="12038" width="4" style="54" customWidth="1"/>
    <col min="12039" max="12039" width="0" style="54" hidden="1" customWidth="1"/>
    <col min="12040" max="12040" width="23.25" style="54" customWidth="1"/>
    <col min="12041" max="12041" width="17.125" style="54" customWidth="1"/>
    <col min="12042" max="12042" width="8.125" style="54" customWidth="1"/>
    <col min="12043" max="12043" width="4" style="54" customWidth="1"/>
    <col min="12044" max="12044" width="0" style="54" hidden="1" customWidth="1"/>
    <col min="12045" max="12045" width="8.25" style="54" customWidth="1"/>
    <col min="12046" max="12046" width="0" style="54" hidden="1" customWidth="1"/>
    <col min="12047" max="12047" width="97.75" style="54" customWidth="1"/>
    <col min="12048" max="12048" width="14.125" style="54" customWidth="1"/>
    <col min="12049" max="12049" width="16" style="54" customWidth="1"/>
    <col min="12050" max="12052" width="10.125" style="54" customWidth="1"/>
    <col min="12053" max="12053" width="5.125" style="54" customWidth="1"/>
    <col min="12054" max="12288" width="9" style="54"/>
    <col min="12289" max="12289" width="4.125" style="54" customWidth="1"/>
    <col min="12290" max="12290" width="22.5" style="54" customWidth="1"/>
    <col min="12291" max="12291" width="26.625" style="54" customWidth="1"/>
    <col min="12292" max="12292" width="17.125" style="54" customWidth="1"/>
    <col min="12293" max="12293" width="8.125" style="54" customWidth="1"/>
    <col min="12294" max="12294" width="4" style="54" customWidth="1"/>
    <col min="12295" max="12295" width="0" style="54" hidden="1" customWidth="1"/>
    <col min="12296" max="12296" width="23.25" style="54" customWidth="1"/>
    <col min="12297" max="12297" width="17.125" style="54" customWidth="1"/>
    <col min="12298" max="12298" width="8.125" style="54" customWidth="1"/>
    <col min="12299" max="12299" width="4" style="54" customWidth="1"/>
    <col min="12300" max="12300" width="0" style="54" hidden="1" customWidth="1"/>
    <col min="12301" max="12301" width="8.25" style="54" customWidth="1"/>
    <col min="12302" max="12302" width="0" style="54" hidden="1" customWidth="1"/>
    <col min="12303" max="12303" width="97.75" style="54" customWidth="1"/>
    <col min="12304" max="12304" width="14.125" style="54" customWidth="1"/>
    <col min="12305" max="12305" width="16" style="54" customWidth="1"/>
    <col min="12306" max="12308" width="10.125" style="54" customWidth="1"/>
    <col min="12309" max="12309" width="5.125" style="54" customWidth="1"/>
    <col min="12310" max="12544" width="9" style="54"/>
    <col min="12545" max="12545" width="4.125" style="54" customWidth="1"/>
    <col min="12546" max="12546" width="22.5" style="54" customWidth="1"/>
    <col min="12547" max="12547" width="26.625" style="54" customWidth="1"/>
    <col min="12548" max="12548" width="17.125" style="54" customWidth="1"/>
    <col min="12549" max="12549" width="8.125" style="54" customWidth="1"/>
    <col min="12550" max="12550" width="4" style="54" customWidth="1"/>
    <col min="12551" max="12551" width="0" style="54" hidden="1" customWidth="1"/>
    <col min="12552" max="12552" width="23.25" style="54" customWidth="1"/>
    <col min="12553" max="12553" width="17.125" style="54" customWidth="1"/>
    <col min="12554" max="12554" width="8.125" style="54" customWidth="1"/>
    <col min="12555" max="12555" width="4" style="54" customWidth="1"/>
    <col min="12556" max="12556" width="0" style="54" hidden="1" customWidth="1"/>
    <col min="12557" max="12557" width="8.25" style="54" customWidth="1"/>
    <col min="12558" max="12558" width="0" style="54" hidden="1" customWidth="1"/>
    <col min="12559" max="12559" width="97.75" style="54" customWidth="1"/>
    <col min="12560" max="12560" width="14.125" style="54" customWidth="1"/>
    <col min="12561" max="12561" width="16" style="54" customWidth="1"/>
    <col min="12562" max="12564" width="10.125" style="54" customWidth="1"/>
    <col min="12565" max="12565" width="5.125" style="54" customWidth="1"/>
    <col min="12566" max="12800" width="9" style="54"/>
    <col min="12801" max="12801" width="4.125" style="54" customWidth="1"/>
    <col min="12802" max="12802" width="22.5" style="54" customWidth="1"/>
    <col min="12803" max="12803" width="26.625" style="54" customWidth="1"/>
    <col min="12804" max="12804" width="17.125" style="54" customWidth="1"/>
    <col min="12805" max="12805" width="8.125" style="54" customWidth="1"/>
    <col min="12806" max="12806" width="4" style="54" customWidth="1"/>
    <col min="12807" max="12807" width="0" style="54" hidden="1" customWidth="1"/>
    <col min="12808" max="12808" width="23.25" style="54" customWidth="1"/>
    <col min="12809" max="12809" width="17.125" style="54" customWidth="1"/>
    <col min="12810" max="12810" width="8.125" style="54" customWidth="1"/>
    <col min="12811" max="12811" width="4" style="54" customWidth="1"/>
    <col min="12812" max="12812" width="0" style="54" hidden="1" customWidth="1"/>
    <col min="12813" max="12813" width="8.25" style="54" customWidth="1"/>
    <col min="12814" max="12814" width="0" style="54" hidden="1" customWidth="1"/>
    <col min="12815" max="12815" width="97.75" style="54" customWidth="1"/>
    <col min="12816" max="12816" width="14.125" style="54" customWidth="1"/>
    <col min="12817" max="12817" width="16" style="54" customWidth="1"/>
    <col min="12818" max="12820" width="10.125" style="54" customWidth="1"/>
    <col min="12821" max="12821" width="5.125" style="54" customWidth="1"/>
    <col min="12822" max="13056" width="9" style="54"/>
    <col min="13057" max="13057" width="4.125" style="54" customWidth="1"/>
    <col min="13058" max="13058" width="22.5" style="54" customWidth="1"/>
    <col min="13059" max="13059" width="26.625" style="54" customWidth="1"/>
    <col min="13060" max="13060" width="17.125" style="54" customWidth="1"/>
    <col min="13061" max="13061" width="8.125" style="54" customWidth="1"/>
    <col min="13062" max="13062" width="4" style="54" customWidth="1"/>
    <col min="13063" max="13063" width="0" style="54" hidden="1" customWidth="1"/>
    <col min="13064" max="13064" width="23.25" style="54" customWidth="1"/>
    <col min="13065" max="13065" width="17.125" style="54" customWidth="1"/>
    <col min="13066" max="13066" width="8.125" style="54" customWidth="1"/>
    <col min="13067" max="13067" width="4" style="54" customWidth="1"/>
    <col min="13068" max="13068" width="0" style="54" hidden="1" customWidth="1"/>
    <col min="13069" max="13069" width="8.25" style="54" customWidth="1"/>
    <col min="13070" max="13070" width="0" style="54" hidden="1" customWidth="1"/>
    <col min="13071" max="13071" width="97.75" style="54" customWidth="1"/>
    <col min="13072" max="13072" width="14.125" style="54" customWidth="1"/>
    <col min="13073" max="13073" width="16" style="54" customWidth="1"/>
    <col min="13074" max="13076" width="10.125" style="54" customWidth="1"/>
    <col min="13077" max="13077" width="5.125" style="54" customWidth="1"/>
    <col min="13078" max="13312" width="9" style="54"/>
    <col min="13313" max="13313" width="4.125" style="54" customWidth="1"/>
    <col min="13314" max="13314" width="22.5" style="54" customWidth="1"/>
    <col min="13315" max="13315" width="26.625" style="54" customWidth="1"/>
    <col min="13316" max="13316" width="17.125" style="54" customWidth="1"/>
    <col min="13317" max="13317" width="8.125" style="54" customWidth="1"/>
    <col min="13318" max="13318" width="4" style="54" customWidth="1"/>
    <col min="13319" max="13319" width="0" style="54" hidden="1" customWidth="1"/>
    <col min="13320" max="13320" width="23.25" style="54" customWidth="1"/>
    <col min="13321" max="13321" width="17.125" style="54" customWidth="1"/>
    <col min="13322" max="13322" width="8.125" style="54" customWidth="1"/>
    <col min="13323" max="13323" width="4" style="54" customWidth="1"/>
    <col min="13324" max="13324" width="0" style="54" hidden="1" customWidth="1"/>
    <col min="13325" max="13325" width="8.25" style="54" customWidth="1"/>
    <col min="13326" max="13326" width="0" style="54" hidden="1" customWidth="1"/>
    <col min="13327" max="13327" width="97.75" style="54" customWidth="1"/>
    <col min="13328" max="13328" width="14.125" style="54" customWidth="1"/>
    <col min="13329" max="13329" width="16" style="54" customWidth="1"/>
    <col min="13330" max="13332" width="10.125" style="54" customWidth="1"/>
    <col min="13333" max="13333" width="5.125" style="54" customWidth="1"/>
    <col min="13334" max="13568" width="9" style="54"/>
    <col min="13569" max="13569" width="4.125" style="54" customWidth="1"/>
    <col min="13570" max="13570" width="22.5" style="54" customWidth="1"/>
    <col min="13571" max="13571" width="26.625" style="54" customWidth="1"/>
    <col min="13572" max="13572" width="17.125" style="54" customWidth="1"/>
    <col min="13573" max="13573" width="8.125" style="54" customWidth="1"/>
    <col min="13574" max="13574" width="4" style="54" customWidth="1"/>
    <col min="13575" max="13575" width="0" style="54" hidden="1" customWidth="1"/>
    <col min="13576" max="13576" width="23.25" style="54" customWidth="1"/>
    <col min="13577" max="13577" width="17.125" style="54" customWidth="1"/>
    <col min="13578" max="13578" width="8.125" style="54" customWidth="1"/>
    <col min="13579" max="13579" width="4" style="54" customWidth="1"/>
    <col min="13580" max="13580" width="0" style="54" hidden="1" customWidth="1"/>
    <col min="13581" max="13581" width="8.25" style="54" customWidth="1"/>
    <col min="13582" max="13582" width="0" style="54" hidden="1" customWidth="1"/>
    <col min="13583" max="13583" width="97.75" style="54" customWidth="1"/>
    <col min="13584" max="13584" width="14.125" style="54" customWidth="1"/>
    <col min="13585" max="13585" width="16" style="54" customWidth="1"/>
    <col min="13586" max="13588" width="10.125" style="54" customWidth="1"/>
    <col min="13589" max="13589" width="5.125" style="54" customWidth="1"/>
    <col min="13590" max="13824" width="9" style="54"/>
    <col min="13825" max="13825" width="4.125" style="54" customWidth="1"/>
    <col min="13826" max="13826" width="22.5" style="54" customWidth="1"/>
    <col min="13827" max="13827" width="26.625" style="54" customWidth="1"/>
    <col min="13828" max="13828" width="17.125" style="54" customWidth="1"/>
    <col min="13829" max="13829" width="8.125" style="54" customWidth="1"/>
    <col min="13830" max="13830" width="4" style="54" customWidth="1"/>
    <col min="13831" max="13831" width="0" style="54" hidden="1" customWidth="1"/>
    <col min="13832" max="13832" width="23.25" style="54" customWidth="1"/>
    <col min="13833" max="13833" width="17.125" style="54" customWidth="1"/>
    <col min="13834" max="13834" width="8.125" style="54" customWidth="1"/>
    <col min="13835" max="13835" width="4" style="54" customWidth="1"/>
    <col min="13836" max="13836" width="0" style="54" hidden="1" customWidth="1"/>
    <col min="13837" max="13837" width="8.25" style="54" customWidth="1"/>
    <col min="13838" max="13838" width="0" style="54" hidden="1" customWidth="1"/>
    <col min="13839" max="13839" width="97.75" style="54" customWidth="1"/>
    <col min="13840" max="13840" width="14.125" style="54" customWidth="1"/>
    <col min="13841" max="13841" width="16" style="54" customWidth="1"/>
    <col min="13842" max="13844" width="10.125" style="54" customWidth="1"/>
    <col min="13845" max="13845" width="5.125" style="54" customWidth="1"/>
    <col min="13846" max="14080" width="9" style="54"/>
    <col min="14081" max="14081" width="4.125" style="54" customWidth="1"/>
    <col min="14082" max="14082" width="22.5" style="54" customWidth="1"/>
    <col min="14083" max="14083" width="26.625" style="54" customWidth="1"/>
    <col min="14084" max="14084" width="17.125" style="54" customWidth="1"/>
    <col min="14085" max="14085" width="8.125" style="54" customWidth="1"/>
    <col min="14086" max="14086" width="4" style="54" customWidth="1"/>
    <col min="14087" max="14087" width="0" style="54" hidden="1" customWidth="1"/>
    <col min="14088" max="14088" width="23.25" style="54" customWidth="1"/>
    <col min="14089" max="14089" width="17.125" style="54" customWidth="1"/>
    <col min="14090" max="14090" width="8.125" style="54" customWidth="1"/>
    <col min="14091" max="14091" width="4" style="54" customWidth="1"/>
    <col min="14092" max="14092" width="0" style="54" hidden="1" customWidth="1"/>
    <col min="14093" max="14093" width="8.25" style="54" customWidth="1"/>
    <col min="14094" max="14094" width="0" style="54" hidden="1" customWidth="1"/>
    <col min="14095" max="14095" width="97.75" style="54" customWidth="1"/>
    <col min="14096" max="14096" width="14.125" style="54" customWidth="1"/>
    <col min="14097" max="14097" width="16" style="54" customWidth="1"/>
    <col min="14098" max="14100" width="10.125" style="54" customWidth="1"/>
    <col min="14101" max="14101" width="5.125" style="54" customWidth="1"/>
    <col min="14102" max="14336" width="9" style="54"/>
    <col min="14337" max="14337" width="4.125" style="54" customWidth="1"/>
    <col min="14338" max="14338" width="22.5" style="54" customWidth="1"/>
    <col min="14339" max="14339" width="26.625" style="54" customWidth="1"/>
    <col min="14340" max="14340" width="17.125" style="54" customWidth="1"/>
    <col min="14341" max="14341" width="8.125" style="54" customWidth="1"/>
    <col min="14342" max="14342" width="4" style="54" customWidth="1"/>
    <col min="14343" max="14343" width="0" style="54" hidden="1" customWidth="1"/>
    <col min="14344" max="14344" width="23.25" style="54" customWidth="1"/>
    <col min="14345" max="14345" width="17.125" style="54" customWidth="1"/>
    <col min="14346" max="14346" width="8.125" style="54" customWidth="1"/>
    <col min="14347" max="14347" width="4" style="54" customWidth="1"/>
    <col min="14348" max="14348" width="0" style="54" hidden="1" customWidth="1"/>
    <col min="14349" max="14349" width="8.25" style="54" customWidth="1"/>
    <col min="14350" max="14350" width="0" style="54" hidden="1" customWidth="1"/>
    <col min="14351" max="14351" width="97.75" style="54" customWidth="1"/>
    <col min="14352" max="14352" width="14.125" style="54" customWidth="1"/>
    <col min="14353" max="14353" width="16" style="54" customWidth="1"/>
    <col min="14354" max="14356" width="10.125" style="54" customWidth="1"/>
    <col min="14357" max="14357" width="5.125" style="54" customWidth="1"/>
    <col min="14358" max="14592" width="9" style="54"/>
    <col min="14593" max="14593" width="4.125" style="54" customWidth="1"/>
    <col min="14594" max="14594" width="22.5" style="54" customWidth="1"/>
    <col min="14595" max="14595" width="26.625" style="54" customWidth="1"/>
    <col min="14596" max="14596" width="17.125" style="54" customWidth="1"/>
    <col min="14597" max="14597" width="8.125" style="54" customWidth="1"/>
    <col min="14598" max="14598" width="4" style="54" customWidth="1"/>
    <col min="14599" max="14599" width="0" style="54" hidden="1" customWidth="1"/>
    <col min="14600" max="14600" width="23.25" style="54" customWidth="1"/>
    <col min="14601" max="14601" width="17.125" style="54" customWidth="1"/>
    <col min="14602" max="14602" width="8.125" style="54" customWidth="1"/>
    <col min="14603" max="14603" width="4" style="54" customWidth="1"/>
    <col min="14604" max="14604" width="0" style="54" hidden="1" customWidth="1"/>
    <col min="14605" max="14605" width="8.25" style="54" customWidth="1"/>
    <col min="14606" max="14606" width="0" style="54" hidden="1" customWidth="1"/>
    <col min="14607" max="14607" width="97.75" style="54" customWidth="1"/>
    <col min="14608" max="14608" width="14.125" style="54" customWidth="1"/>
    <col min="14609" max="14609" width="16" style="54" customWidth="1"/>
    <col min="14610" max="14612" width="10.125" style="54" customWidth="1"/>
    <col min="14613" max="14613" width="5.125" style="54" customWidth="1"/>
    <col min="14614" max="14848" width="9" style="54"/>
    <col min="14849" max="14849" width="4.125" style="54" customWidth="1"/>
    <col min="14850" max="14850" width="22.5" style="54" customWidth="1"/>
    <col min="14851" max="14851" width="26.625" style="54" customWidth="1"/>
    <col min="14852" max="14852" width="17.125" style="54" customWidth="1"/>
    <col min="14853" max="14853" width="8.125" style="54" customWidth="1"/>
    <col min="14854" max="14854" width="4" style="54" customWidth="1"/>
    <col min="14855" max="14855" width="0" style="54" hidden="1" customWidth="1"/>
    <col min="14856" max="14856" width="23.25" style="54" customWidth="1"/>
    <col min="14857" max="14857" width="17.125" style="54" customWidth="1"/>
    <col min="14858" max="14858" width="8.125" style="54" customWidth="1"/>
    <col min="14859" max="14859" width="4" style="54" customWidth="1"/>
    <col min="14860" max="14860" width="0" style="54" hidden="1" customWidth="1"/>
    <col min="14861" max="14861" width="8.25" style="54" customWidth="1"/>
    <col min="14862" max="14862" width="0" style="54" hidden="1" customWidth="1"/>
    <col min="14863" max="14863" width="97.75" style="54" customWidth="1"/>
    <col min="14864" max="14864" width="14.125" style="54" customWidth="1"/>
    <col min="14865" max="14865" width="16" style="54" customWidth="1"/>
    <col min="14866" max="14868" width="10.125" style="54" customWidth="1"/>
    <col min="14869" max="14869" width="5.125" style="54" customWidth="1"/>
    <col min="14870" max="15104" width="9" style="54"/>
    <col min="15105" max="15105" width="4.125" style="54" customWidth="1"/>
    <col min="15106" max="15106" width="22.5" style="54" customWidth="1"/>
    <col min="15107" max="15107" width="26.625" style="54" customWidth="1"/>
    <col min="15108" max="15108" width="17.125" style="54" customWidth="1"/>
    <col min="15109" max="15109" width="8.125" style="54" customWidth="1"/>
    <col min="15110" max="15110" width="4" style="54" customWidth="1"/>
    <col min="15111" max="15111" width="0" style="54" hidden="1" customWidth="1"/>
    <col min="15112" max="15112" width="23.25" style="54" customWidth="1"/>
    <col min="15113" max="15113" width="17.125" style="54" customWidth="1"/>
    <col min="15114" max="15114" width="8.125" style="54" customWidth="1"/>
    <col min="15115" max="15115" width="4" style="54" customWidth="1"/>
    <col min="15116" max="15116" width="0" style="54" hidden="1" customWidth="1"/>
    <col min="15117" max="15117" width="8.25" style="54" customWidth="1"/>
    <col min="15118" max="15118" width="0" style="54" hidden="1" customWidth="1"/>
    <col min="15119" max="15119" width="97.75" style="54" customWidth="1"/>
    <col min="15120" max="15120" width="14.125" style="54" customWidth="1"/>
    <col min="15121" max="15121" width="16" style="54" customWidth="1"/>
    <col min="15122" max="15124" width="10.125" style="54" customWidth="1"/>
    <col min="15125" max="15125" width="5.125" style="54" customWidth="1"/>
    <col min="15126" max="15360" width="9" style="54"/>
    <col min="15361" max="15361" width="4.125" style="54" customWidth="1"/>
    <col min="15362" max="15362" width="22.5" style="54" customWidth="1"/>
    <col min="15363" max="15363" width="26.625" style="54" customWidth="1"/>
    <col min="15364" max="15364" width="17.125" style="54" customWidth="1"/>
    <col min="15365" max="15365" width="8.125" style="54" customWidth="1"/>
    <col min="15366" max="15366" width="4" style="54" customWidth="1"/>
    <col min="15367" max="15367" width="0" style="54" hidden="1" customWidth="1"/>
    <col min="15368" max="15368" width="23.25" style="54" customWidth="1"/>
    <col min="15369" max="15369" width="17.125" style="54" customWidth="1"/>
    <col min="15370" max="15370" width="8.125" style="54" customWidth="1"/>
    <col min="15371" max="15371" width="4" style="54" customWidth="1"/>
    <col min="15372" max="15372" width="0" style="54" hidden="1" customWidth="1"/>
    <col min="15373" max="15373" width="8.25" style="54" customWidth="1"/>
    <col min="15374" max="15374" width="0" style="54" hidden="1" customWidth="1"/>
    <col min="15375" max="15375" width="97.75" style="54" customWidth="1"/>
    <col min="15376" max="15376" width="14.125" style="54" customWidth="1"/>
    <col min="15377" max="15377" width="16" style="54" customWidth="1"/>
    <col min="15378" max="15380" width="10.125" style="54" customWidth="1"/>
    <col min="15381" max="15381" width="5.125" style="54" customWidth="1"/>
    <col min="15382" max="15616" width="9" style="54"/>
    <col min="15617" max="15617" width="4.125" style="54" customWidth="1"/>
    <col min="15618" max="15618" width="22.5" style="54" customWidth="1"/>
    <col min="15619" max="15619" width="26.625" style="54" customWidth="1"/>
    <col min="15620" max="15620" width="17.125" style="54" customWidth="1"/>
    <col min="15621" max="15621" width="8.125" style="54" customWidth="1"/>
    <col min="15622" max="15622" width="4" style="54" customWidth="1"/>
    <col min="15623" max="15623" width="0" style="54" hidden="1" customWidth="1"/>
    <col min="15624" max="15624" width="23.25" style="54" customWidth="1"/>
    <col min="15625" max="15625" width="17.125" style="54" customWidth="1"/>
    <col min="15626" max="15626" width="8.125" style="54" customWidth="1"/>
    <col min="15627" max="15627" width="4" style="54" customWidth="1"/>
    <col min="15628" max="15628" width="0" style="54" hidden="1" customWidth="1"/>
    <col min="15629" max="15629" width="8.25" style="54" customWidth="1"/>
    <col min="15630" max="15630" width="0" style="54" hidden="1" customWidth="1"/>
    <col min="15631" max="15631" width="97.75" style="54" customWidth="1"/>
    <col min="15632" max="15632" width="14.125" style="54" customWidth="1"/>
    <col min="15633" max="15633" width="16" style="54" customWidth="1"/>
    <col min="15634" max="15636" width="10.125" style="54" customWidth="1"/>
    <col min="15637" max="15637" width="5.125" style="54" customWidth="1"/>
    <col min="15638" max="15872" width="9" style="54"/>
    <col min="15873" max="15873" width="4.125" style="54" customWidth="1"/>
    <col min="15874" max="15874" width="22.5" style="54" customWidth="1"/>
    <col min="15875" max="15875" width="26.625" style="54" customWidth="1"/>
    <col min="15876" max="15876" width="17.125" style="54" customWidth="1"/>
    <col min="15877" max="15877" width="8.125" style="54" customWidth="1"/>
    <col min="15878" max="15878" width="4" style="54" customWidth="1"/>
    <col min="15879" max="15879" width="0" style="54" hidden="1" customWidth="1"/>
    <col min="15880" max="15880" width="23.25" style="54" customWidth="1"/>
    <col min="15881" max="15881" width="17.125" style="54" customWidth="1"/>
    <col min="15882" max="15882" width="8.125" style="54" customWidth="1"/>
    <col min="15883" max="15883" width="4" style="54" customWidth="1"/>
    <col min="15884" max="15884" width="0" style="54" hidden="1" customWidth="1"/>
    <col min="15885" max="15885" width="8.25" style="54" customWidth="1"/>
    <col min="15886" max="15886" width="0" style="54" hidden="1" customWidth="1"/>
    <col min="15887" max="15887" width="97.75" style="54" customWidth="1"/>
    <col min="15888" max="15888" width="14.125" style="54" customWidth="1"/>
    <col min="15889" max="15889" width="16" style="54" customWidth="1"/>
    <col min="15890" max="15892" width="10.125" style="54" customWidth="1"/>
    <col min="15893" max="15893" width="5.125" style="54" customWidth="1"/>
    <col min="15894" max="16128" width="9" style="54"/>
    <col min="16129" max="16129" width="4.125" style="54" customWidth="1"/>
    <col min="16130" max="16130" width="22.5" style="54" customWidth="1"/>
    <col min="16131" max="16131" width="26.625" style="54" customWidth="1"/>
    <col min="16132" max="16132" width="17.125" style="54" customWidth="1"/>
    <col min="16133" max="16133" width="8.125" style="54" customWidth="1"/>
    <col min="16134" max="16134" width="4" style="54" customWidth="1"/>
    <col min="16135" max="16135" width="0" style="54" hidden="1" customWidth="1"/>
    <col min="16136" max="16136" width="23.25" style="54" customWidth="1"/>
    <col min="16137" max="16137" width="17.125" style="54" customWidth="1"/>
    <col min="16138" max="16138" width="8.125" style="54" customWidth="1"/>
    <col min="16139" max="16139" width="4" style="54" customWidth="1"/>
    <col min="16140" max="16140" width="0" style="54" hidden="1" customWidth="1"/>
    <col min="16141" max="16141" width="8.25" style="54" customWidth="1"/>
    <col min="16142" max="16142" width="0" style="54" hidden="1" customWidth="1"/>
    <col min="16143" max="16143" width="97.75" style="54" customWidth="1"/>
    <col min="16144" max="16144" width="14.125" style="54" customWidth="1"/>
    <col min="16145" max="16145" width="16" style="54" customWidth="1"/>
    <col min="16146" max="16148" width="10.125" style="54" customWidth="1"/>
    <col min="16149" max="16149" width="5.125" style="54" customWidth="1"/>
    <col min="16150" max="16384" width="9" style="54"/>
  </cols>
  <sheetData>
    <row r="1" spans="1:21" ht="36.75" customHeight="1" x14ac:dyDescent="0.4">
      <c r="A1" s="52" t="s">
        <v>0</v>
      </c>
      <c r="B1" s="52"/>
      <c r="C1" s="53"/>
      <c r="D1" s="54"/>
      <c r="E1" s="53"/>
      <c r="F1" s="53"/>
      <c r="G1" s="53"/>
      <c r="H1" s="213"/>
      <c r="I1" s="213"/>
      <c r="J1" s="214"/>
      <c r="K1" s="214"/>
      <c r="L1" s="214"/>
      <c r="M1" s="214"/>
      <c r="N1" s="214"/>
      <c r="O1" s="214"/>
      <c r="P1" s="53"/>
      <c r="Q1" s="53"/>
      <c r="R1" s="54"/>
      <c r="S1" s="54"/>
      <c r="T1" s="54"/>
      <c r="U1" s="54"/>
    </row>
    <row r="2" spans="1:21" ht="36.75" customHeight="1" x14ac:dyDescent="0.4">
      <c r="A2" s="213" t="s">
        <v>161</v>
      </c>
      <c r="B2" s="213"/>
      <c r="C2" s="214"/>
      <c r="D2" s="214"/>
      <c r="E2" s="214"/>
      <c r="F2" s="214"/>
      <c r="G2" s="214"/>
      <c r="H2" s="214"/>
      <c r="I2" s="214"/>
      <c r="J2" s="214"/>
      <c r="K2" s="214"/>
      <c r="L2" s="214"/>
      <c r="M2" s="214"/>
      <c r="N2" s="214"/>
      <c r="O2" s="214"/>
      <c r="P2" s="214"/>
      <c r="Q2" s="214"/>
      <c r="R2" s="214"/>
      <c r="S2" s="214"/>
      <c r="T2" s="214"/>
      <c r="U2" s="54"/>
    </row>
    <row r="3" spans="1:21" ht="18.75" customHeight="1" x14ac:dyDescent="0.4">
      <c r="A3" s="55"/>
      <c r="B3" s="55"/>
      <c r="C3" s="53"/>
      <c r="D3" s="54"/>
      <c r="E3" s="56"/>
      <c r="F3" s="53"/>
      <c r="G3" s="53"/>
      <c r="H3" s="53"/>
      <c r="I3" s="54"/>
      <c r="J3" s="53"/>
      <c r="K3" s="56"/>
      <c r="L3" s="56"/>
      <c r="M3" s="56"/>
      <c r="N3" s="56"/>
      <c r="O3" s="53"/>
      <c r="P3" s="57"/>
      <c r="Q3" s="215" t="s">
        <v>162</v>
      </c>
      <c r="R3" s="216"/>
      <c r="S3" s="216"/>
      <c r="T3" s="217"/>
      <c r="U3" s="54"/>
    </row>
    <row r="4" spans="1:21" ht="15.75" customHeight="1" x14ac:dyDescent="0.4">
      <c r="A4" s="55"/>
      <c r="B4" s="55"/>
      <c r="C4" s="53"/>
      <c r="D4" s="54"/>
      <c r="E4" s="56"/>
      <c r="F4" s="53"/>
      <c r="G4" s="53"/>
      <c r="H4" s="53"/>
      <c r="I4" s="54"/>
      <c r="J4" s="53"/>
      <c r="K4" s="56"/>
      <c r="L4" s="56"/>
      <c r="M4" s="56"/>
      <c r="N4" s="58"/>
      <c r="O4" s="53"/>
      <c r="P4" s="59"/>
      <c r="Q4" s="60"/>
      <c r="R4" s="61" t="s">
        <v>163</v>
      </c>
      <c r="S4" s="61" t="s">
        <v>6</v>
      </c>
      <c r="T4" s="61" t="s">
        <v>164</v>
      </c>
      <c r="U4" s="54"/>
    </row>
    <row r="5" spans="1:21" ht="22.5" customHeight="1" x14ac:dyDescent="0.4">
      <c r="A5" s="55"/>
      <c r="B5" s="55"/>
      <c r="C5" s="53"/>
      <c r="D5" s="54"/>
      <c r="E5" s="56"/>
      <c r="F5" s="53"/>
      <c r="G5" s="53"/>
      <c r="H5" s="53"/>
      <c r="I5" s="54"/>
      <c r="J5" s="53"/>
      <c r="K5" s="56"/>
      <c r="L5" s="56"/>
      <c r="M5" s="56"/>
      <c r="N5" s="58"/>
      <c r="O5" s="53"/>
      <c r="P5" s="62"/>
      <c r="Q5" s="63" t="s">
        <v>165</v>
      </c>
      <c r="R5" s="61"/>
      <c r="S5" s="61"/>
      <c r="T5" s="61"/>
      <c r="U5" s="54"/>
    </row>
    <row r="6" spans="1:21" ht="22.5" customHeight="1" x14ac:dyDescent="0.15">
      <c r="A6" s="55"/>
      <c r="B6" s="55"/>
      <c r="C6" s="53"/>
      <c r="D6" s="64"/>
      <c r="E6" s="56"/>
      <c r="F6" s="53"/>
      <c r="G6" s="53"/>
      <c r="H6" s="53"/>
      <c r="I6" s="64"/>
      <c r="J6" s="53"/>
      <c r="K6" s="56"/>
      <c r="L6" s="56"/>
      <c r="M6" s="56"/>
      <c r="N6" s="58"/>
      <c r="O6" s="53"/>
      <c r="P6" s="62"/>
      <c r="Q6" s="63" t="s">
        <v>166</v>
      </c>
      <c r="R6" s="61"/>
      <c r="S6" s="61"/>
      <c r="T6" s="61"/>
      <c r="U6" s="54"/>
    </row>
    <row r="7" spans="1:21" ht="22.5" customHeight="1" x14ac:dyDescent="0.15">
      <c r="A7" s="55"/>
      <c r="B7" s="55"/>
      <c r="C7" s="53"/>
      <c r="D7" s="65"/>
      <c r="E7" s="56"/>
      <c r="F7" s="53"/>
      <c r="G7" s="53"/>
      <c r="I7" s="65"/>
      <c r="J7" s="53"/>
      <c r="K7" s="56"/>
      <c r="L7" s="56"/>
      <c r="M7" s="56"/>
      <c r="N7" s="67"/>
      <c r="O7" s="53"/>
      <c r="P7" s="62"/>
      <c r="Q7" s="63" t="s">
        <v>167</v>
      </c>
      <c r="R7" s="61"/>
      <c r="S7" s="61"/>
      <c r="T7" s="61"/>
      <c r="U7" s="68"/>
    </row>
    <row r="8" spans="1:21" ht="27.75" customHeight="1" thickBot="1" x14ac:dyDescent="0.3">
      <c r="A8" s="218" t="s">
        <v>239</v>
      </c>
      <c r="B8" s="219"/>
      <c r="C8" s="219"/>
      <c r="D8" s="219"/>
      <c r="E8" s="219"/>
      <c r="F8" s="219"/>
      <c r="G8" s="53"/>
      <c r="H8" s="53"/>
      <c r="I8" s="69"/>
      <c r="J8" s="53"/>
      <c r="K8" s="56"/>
      <c r="L8" s="56"/>
      <c r="M8" s="56"/>
      <c r="N8" s="67"/>
      <c r="O8" s="53"/>
      <c r="P8" s="70"/>
      <c r="Q8" s="69"/>
      <c r="R8" s="70"/>
      <c r="S8" s="70"/>
      <c r="T8" s="71"/>
      <c r="U8" s="68"/>
    </row>
    <row r="9" spans="1:21" customFormat="1" ht="42" customHeight="1" thickBot="1" x14ac:dyDescent="0.45">
      <c r="A9" s="72"/>
      <c r="B9" s="73" t="s">
        <v>169</v>
      </c>
      <c r="C9" s="74" t="s">
        <v>170</v>
      </c>
      <c r="D9" s="75" t="s">
        <v>171</v>
      </c>
      <c r="E9" s="76" t="s">
        <v>172</v>
      </c>
      <c r="F9" s="76" t="s">
        <v>173</v>
      </c>
      <c r="G9" s="74" t="s">
        <v>174</v>
      </c>
      <c r="H9" s="73" t="s">
        <v>170</v>
      </c>
      <c r="I9" s="75" t="s">
        <v>171</v>
      </c>
      <c r="J9" s="76" t="s">
        <v>175</v>
      </c>
      <c r="K9" s="76" t="s">
        <v>173</v>
      </c>
      <c r="L9" s="76" t="s">
        <v>174</v>
      </c>
      <c r="M9" s="76" t="s">
        <v>176</v>
      </c>
      <c r="N9" s="77" t="s">
        <v>177</v>
      </c>
      <c r="O9" s="78" t="s">
        <v>178</v>
      </c>
      <c r="P9" s="76" t="s">
        <v>179</v>
      </c>
      <c r="Q9" s="79" t="s">
        <v>171</v>
      </c>
      <c r="R9" s="76" t="s">
        <v>180</v>
      </c>
      <c r="S9" s="74" t="s">
        <v>181</v>
      </c>
      <c r="T9" s="77" t="s">
        <v>182</v>
      </c>
      <c r="U9" s="80"/>
    </row>
    <row r="10" spans="1:21" ht="18.75" customHeight="1" x14ac:dyDescent="0.4">
      <c r="A10" s="220" t="s">
        <v>183</v>
      </c>
      <c r="B10" s="81" t="s">
        <v>22</v>
      </c>
      <c r="C10" s="82"/>
      <c r="D10" s="83"/>
      <c r="E10" s="91"/>
      <c r="F10" s="85"/>
      <c r="G10" s="86"/>
      <c r="H10" s="87"/>
      <c r="I10" s="83"/>
      <c r="J10" s="85"/>
      <c r="K10" s="85"/>
      <c r="L10" s="85"/>
      <c r="M10" s="85"/>
      <c r="N10" s="88"/>
      <c r="O10" s="81"/>
      <c r="P10" s="89" t="s">
        <v>22</v>
      </c>
      <c r="Q10" s="83"/>
      <c r="R10" s="90">
        <v>110</v>
      </c>
      <c r="S10" s="91">
        <f>ROUNDUP(R10*0.75,2)</f>
        <v>82.5</v>
      </c>
      <c r="T10" s="92">
        <f>ROUNDUP((R5*R10)+(R6*S10)+(R7*(R10*2)),2)</f>
        <v>0</v>
      </c>
    </row>
    <row r="11" spans="1:21" ht="18.75" customHeight="1" x14ac:dyDescent="0.4">
      <c r="A11" s="221"/>
      <c r="B11" s="94"/>
      <c r="C11" s="95"/>
      <c r="D11" s="96"/>
      <c r="E11" s="97"/>
      <c r="F11" s="98"/>
      <c r="G11" s="99"/>
      <c r="H11" s="100"/>
      <c r="I11" s="96"/>
      <c r="J11" s="98"/>
      <c r="K11" s="98"/>
      <c r="L11" s="98"/>
      <c r="M11" s="98"/>
      <c r="N11" s="101"/>
      <c r="O11" s="94"/>
      <c r="P11" s="102"/>
      <c r="Q11" s="96"/>
      <c r="R11" s="103"/>
      <c r="S11" s="97"/>
      <c r="T11" s="104"/>
    </row>
    <row r="12" spans="1:21" ht="18.75" customHeight="1" x14ac:dyDescent="0.4">
      <c r="A12" s="221"/>
      <c r="B12" s="105" t="s">
        <v>240</v>
      </c>
      <c r="C12" s="106" t="s">
        <v>241</v>
      </c>
      <c r="D12" s="107"/>
      <c r="E12" s="108">
        <v>40</v>
      </c>
      <c r="F12" s="109" t="s">
        <v>189</v>
      </c>
      <c r="G12" s="110"/>
      <c r="H12" s="111" t="s">
        <v>241</v>
      </c>
      <c r="I12" s="107"/>
      <c r="J12" s="109">
        <f>ROUNDUP(E12*0.75,2)</f>
        <v>30</v>
      </c>
      <c r="K12" s="109" t="s">
        <v>189</v>
      </c>
      <c r="L12" s="109"/>
      <c r="M12" s="109">
        <f>ROUNDUP((R5*E12)+(R6*J12)+(R7*(E12*2)),2)</f>
        <v>0</v>
      </c>
      <c r="N12" s="112">
        <f>M12</f>
        <v>0</v>
      </c>
      <c r="O12" s="105" t="s">
        <v>242</v>
      </c>
      <c r="P12" s="113" t="s">
        <v>225</v>
      </c>
      <c r="Q12" s="107"/>
      <c r="R12" s="114">
        <v>2</v>
      </c>
      <c r="S12" s="108">
        <f t="shared" ref="S12:S17" si="0">ROUNDUP(R12*0.75,2)</f>
        <v>1.5</v>
      </c>
      <c r="T12" s="115">
        <f>ROUNDUP((R5*R12)+(R6*S12)+(R7*(R12*2)),2)</f>
        <v>0</v>
      </c>
    </row>
    <row r="13" spans="1:21" ht="18.75" customHeight="1" x14ac:dyDescent="0.4">
      <c r="A13" s="221"/>
      <c r="B13" s="105" t="s">
        <v>243</v>
      </c>
      <c r="C13" s="106" t="s">
        <v>244</v>
      </c>
      <c r="D13" s="107"/>
      <c r="E13" s="132">
        <v>0.25</v>
      </c>
      <c r="F13" s="109" t="s">
        <v>186</v>
      </c>
      <c r="G13" s="110" t="s">
        <v>245</v>
      </c>
      <c r="H13" s="111" t="s">
        <v>244</v>
      </c>
      <c r="I13" s="107"/>
      <c r="J13" s="109">
        <f>ROUNDUP(E13*0.75,2)</f>
        <v>0.19</v>
      </c>
      <c r="K13" s="109" t="s">
        <v>186</v>
      </c>
      <c r="L13" s="109" t="s">
        <v>245</v>
      </c>
      <c r="M13" s="109">
        <f>ROUNDUP((R5*E13)+(R6*J13)+(R7*(E13*2)),2)</f>
        <v>0</v>
      </c>
      <c r="N13" s="112">
        <f>M13</f>
        <v>0</v>
      </c>
      <c r="O13" s="105" t="s">
        <v>246</v>
      </c>
      <c r="P13" s="113" t="s">
        <v>226</v>
      </c>
      <c r="Q13" s="107"/>
      <c r="R13" s="114">
        <v>2</v>
      </c>
      <c r="S13" s="108">
        <f t="shared" si="0"/>
        <v>1.5</v>
      </c>
      <c r="T13" s="115">
        <f>ROUNDUP((R5*R13)+(R6*S13)+(R7*(R13*2)),2)</f>
        <v>0</v>
      </c>
    </row>
    <row r="14" spans="1:21" ht="18.75" customHeight="1" x14ac:dyDescent="0.4">
      <c r="A14" s="221"/>
      <c r="B14" s="105"/>
      <c r="C14" s="106" t="s">
        <v>247</v>
      </c>
      <c r="D14" s="107"/>
      <c r="E14" s="108">
        <v>20</v>
      </c>
      <c r="F14" s="109" t="s">
        <v>189</v>
      </c>
      <c r="G14" s="110" t="s">
        <v>199</v>
      </c>
      <c r="H14" s="111" t="s">
        <v>247</v>
      </c>
      <c r="I14" s="107"/>
      <c r="J14" s="109">
        <f>ROUNDUP(E14*0.75,2)</f>
        <v>15</v>
      </c>
      <c r="K14" s="109" t="s">
        <v>189</v>
      </c>
      <c r="L14" s="109" t="s">
        <v>199</v>
      </c>
      <c r="M14" s="109">
        <f>ROUNDUP((R5*E14)+(R6*J14)+(R7*(E14*2)),2)</f>
        <v>0</v>
      </c>
      <c r="N14" s="112">
        <f>M14</f>
        <v>0</v>
      </c>
      <c r="O14" s="105" t="s">
        <v>248</v>
      </c>
      <c r="P14" s="113" t="s">
        <v>192</v>
      </c>
      <c r="Q14" s="107"/>
      <c r="R14" s="114">
        <v>2</v>
      </c>
      <c r="S14" s="108">
        <f t="shared" si="0"/>
        <v>1.5</v>
      </c>
      <c r="T14" s="115">
        <f>ROUNDUP((R5*R14)+(R6*S14)+(R7*(R14*2)),2)</f>
        <v>0</v>
      </c>
    </row>
    <row r="15" spans="1:21" ht="18.75" customHeight="1" x14ac:dyDescent="0.4">
      <c r="A15" s="221"/>
      <c r="B15" s="105"/>
      <c r="C15" s="106" t="s">
        <v>249</v>
      </c>
      <c r="D15" s="107"/>
      <c r="E15" s="108">
        <v>20</v>
      </c>
      <c r="F15" s="109" t="s">
        <v>189</v>
      </c>
      <c r="G15" s="110" t="s">
        <v>199</v>
      </c>
      <c r="H15" s="111" t="s">
        <v>249</v>
      </c>
      <c r="I15" s="107"/>
      <c r="J15" s="109">
        <f>ROUNDUP(E15*0.75,2)</f>
        <v>15</v>
      </c>
      <c r="K15" s="109" t="s">
        <v>189</v>
      </c>
      <c r="L15" s="109" t="s">
        <v>199</v>
      </c>
      <c r="M15" s="109">
        <f>ROUNDUP((R5*E15)+(R6*J15)+(R7*(E15*2)),2)</f>
        <v>0</v>
      </c>
      <c r="N15" s="112">
        <f>M15</f>
        <v>0</v>
      </c>
      <c r="O15" s="105"/>
      <c r="P15" s="113" t="s">
        <v>225</v>
      </c>
      <c r="Q15" s="107"/>
      <c r="R15" s="114">
        <v>2.5</v>
      </c>
      <c r="S15" s="108">
        <f t="shared" si="0"/>
        <v>1.8800000000000001</v>
      </c>
      <c r="T15" s="115">
        <f>ROUNDUP((R5*R15)+(R6*S15)+(R7*(R15*2)),2)</f>
        <v>0</v>
      </c>
    </row>
    <row r="16" spans="1:21" ht="18.75" customHeight="1" x14ac:dyDescent="0.4">
      <c r="A16" s="221"/>
      <c r="B16" s="105"/>
      <c r="C16" s="106"/>
      <c r="D16" s="107"/>
      <c r="E16" s="108"/>
      <c r="F16" s="109"/>
      <c r="G16" s="110"/>
      <c r="H16" s="111"/>
      <c r="I16" s="107"/>
      <c r="J16" s="109"/>
      <c r="K16" s="109"/>
      <c r="L16" s="109"/>
      <c r="M16" s="109"/>
      <c r="N16" s="112"/>
      <c r="O16" s="105"/>
      <c r="P16" s="113" t="s">
        <v>221</v>
      </c>
      <c r="Q16" s="107"/>
      <c r="R16" s="114">
        <v>3</v>
      </c>
      <c r="S16" s="108">
        <f t="shared" si="0"/>
        <v>2.25</v>
      </c>
      <c r="T16" s="115">
        <f>ROUNDUP((R5*R16)+(R6*S16)+(R7*(R16*2)),2)</f>
        <v>0</v>
      </c>
    </row>
    <row r="17" spans="1:20" ht="18.75" customHeight="1" x14ac:dyDescent="0.4">
      <c r="A17" s="221"/>
      <c r="B17" s="105"/>
      <c r="C17" s="106"/>
      <c r="D17" s="107"/>
      <c r="E17" s="108"/>
      <c r="F17" s="109"/>
      <c r="G17" s="110"/>
      <c r="H17" s="111"/>
      <c r="I17" s="107"/>
      <c r="J17" s="109"/>
      <c r="K17" s="109"/>
      <c r="L17" s="109"/>
      <c r="M17" s="109"/>
      <c r="N17" s="112"/>
      <c r="O17" s="105"/>
      <c r="P17" s="113" t="s">
        <v>213</v>
      </c>
      <c r="Q17" s="107" t="s">
        <v>40</v>
      </c>
      <c r="R17" s="114">
        <v>1.5</v>
      </c>
      <c r="S17" s="108">
        <f t="shared" si="0"/>
        <v>1.1300000000000001</v>
      </c>
      <c r="T17" s="115">
        <f>ROUNDUP((R5*R17)+(R6*S17)+(R7*(R17*2)),2)</f>
        <v>0</v>
      </c>
    </row>
    <row r="18" spans="1:20" ht="18.75" customHeight="1" x14ac:dyDescent="0.4">
      <c r="A18" s="221"/>
      <c r="B18" s="94"/>
      <c r="C18" s="95"/>
      <c r="D18" s="96"/>
      <c r="E18" s="97"/>
      <c r="F18" s="98"/>
      <c r="G18" s="99"/>
      <c r="H18" s="100"/>
      <c r="I18" s="96"/>
      <c r="J18" s="98"/>
      <c r="K18" s="98"/>
      <c r="L18" s="98"/>
      <c r="M18" s="98"/>
      <c r="N18" s="101"/>
      <c r="O18" s="94"/>
      <c r="P18" s="102"/>
      <c r="Q18" s="96"/>
      <c r="R18" s="103"/>
      <c r="S18" s="97"/>
      <c r="T18" s="104"/>
    </row>
    <row r="19" spans="1:20" ht="18.75" customHeight="1" x14ac:dyDescent="0.4">
      <c r="A19" s="221"/>
      <c r="B19" s="105" t="s">
        <v>47</v>
      </c>
      <c r="C19" s="106" t="s">
        <v>250</v>
      </c>
      <c r="D19" s="107"/>
      <c r="E19" s="108">
        <v>20</v>
      </c>
      <c r="F19" s="109" t="s">
        <v>189</v>
      </c>
      <c r="G19" s="110"/>
      <c r="H19" s="111" t="s">
        <v>250</v>
      </c>
      <c r="I19" s="107"/>
      <c r="J19" s="109">
        <f>ROUNDUP(E19*0.75,2)</f>
        <v>15</v>
      </c>
      <c r="K19" s="109" t="s">
        <v>189</v>
      </c>
      <c r="L19" s="109"/>
      <c r="M19" s="109">
        <f>ROUNDUP((R5*E19)+(R6*J19)+(R7*(E19*2)),2)</f>
        <v>0</v>
      </c>
      <c r="N19" s="112">
        <f>M19</f>
        <v>0</v>
      </c>
      <c r="O19" s="105" t="s">
        <v>251</v>
      </c>
      <c r="P19" s="113" t="s">
        <v>252</v>
      </c>
      <c r="Q19" s="107" t="s">
        <v>56</v>
      </c>
      <c r="R19" s="114">
        <v>4</v>
      </c>
      <c r="S19" s="108">
        <f>ROUNDUP(R19*0.75,2)</f>
        <v>3</v>
      </c>
      <c r="T19" s="115">
        <f>ROUNDUP((R5*R19)+(R6*S19)+(R7*(R19*2)),2)</f>
        <v>0</v>
      </c>
    </row>
    <row r="20" spans="1:20" ht="18.75" customHeight="1" x14ac:dyDescent="0.4">
      <c r="A20" s="221"/>
      <c r="B20" s="105"/>
      <c r="C20" s="106" t="s">
        <v>253</v>
      </c>
      <c r="D20" s="107"/>
      <c r="E20" s="108">
        <v>10</v>
      </c>
      <c r="F20" s="109" t="s">
        <v>189</v>
      </c>
      <c r="G20" s="110"/>
      <c r="H20" s="111" t="s">
        <v>253</v>
      </c>
      <c r="I20" s="107"/>
      <c r="J20" s="109">
        <f>ROUNDUP(E20*0.75,2)</f>
        <v>7.5</v>
      </c>
      <c r="K20" s="109" t="s">
        <v>189</v>
      </c>
      <c r="L20" s="109"/>
      <c r="M20" s="109">
        <f>ROUNDUP((R5*E20)+(R6*J20)+(R7*(E20*2)),2)</f>
        <v>0</v>
      </c>
      <c r="N20" s="112">
        <f>M20</f>
        <v>0</v>
      </c>
      <c r="O20" s="133" t="s">
        <v>254</v>
      </c>
      <c r="P20" s="113" t="s">
        <v>209</v>
      </c>
      <c r="Q20" s="107"/>
      <c r="R20" s="114">
        <v>1</v>
      </c>
      <c r="S20" s="108">
        <f>ROUNDUP(R20*0.75,2)</f>
        <v>0.75</v>
      </c>
      <c r="T20" s="115">
        <f>ROUNDUP((R5*R20)+(R6*S20)+(R7*(R20*2)),2)</f>
        <v>0</v>
      </c>
    </row>
    <row r="21" spans="1:20" ht="18.75" customHeight="1" x14ac:dyDescent="0.4">
      <c r="A21" s="221"/>
      <c r="B21" s="105"/>
      <c r="C21" s="106" t="s">
        <v>255</v>
      </c>
      <c r="D21" s="107"/>
      <c r="E21" s="108">
        <v>10</v>
      </c>
      <c r="F21" s="109" t="s">
        <v>189</v>
      </c>
      <c r="G21" s="110"/>
      <c r="H21" s="111" t="s">
        <v>255</v>
      </c>
      <c r="I21" s="107"/>
      <c r="J21" s="109">
        <f>ROUNDUP(E21*0.75,2)</f>
        <v>7.5</v>
      </c>
      <c r="K21" s="109" t="s">
        <v>189</v>
      </c>
      <c r="L21" s="109"/>
      <c r="M21" s="109">
        <f>ROUNDUP((R5*E21)+(R6*J21)+(R7*(E21*2)),2)</f>
        <v>0</v>
      </c>
      <c r="N21" s="112">
        <f>M21</f>
        <v>0</v>
      </c>
      <c r="O21" s="105" t="s">
        <v>256</v>
      </c>
      <c r="P21" s="113" t="s">
        <v>213</v>
      </c>
      <c r="Q21" s="107" t="s">
        <v>40</v>
      </c>
      <c r="R21" s="114">
        <v>1</v>
      </c>
      <c r="S21" s="108">
        <f>ROUNDUP(R21*0.75,2)</f>
        <v>0.75</v>
      </c>
      <c r="T21" s="115">
        <f>ROUNDUP((R5*R21)+(R6*S21)+(R7*(R21*2)),2)</f>
        <v>0</v>
      </c>
    </row>
    <row r="22" spans="1:20" ht="18.75" customHeight="1" x14ac:dyDescent="0.4">
      <c r="A22" s="221"/>
      <c r="B22" s="105"/>
      <c r="C22" s="106"/>
      <c r="D22" s="107"/>
      <c r="E22" s="108"/>
      <c r="F22" s="109"/>
      <c r="G22" s="110"/>
      <c r="H22" s="111"/>
      <c r="I22" s="107"/>
      <c r="J22" s="109"/>
      <c r="K22" s="109"/>
      <c r="L22" s="109"/>
      <c r="M22" s="109"/>
      <c r="N22" s="112"/>
      <c r="O22" s="105" t="s">
        <v>248</v>
      </c>
      <c r="P22" s="113"/>
      <c r="Q22" s="107"/>
      <c r="R22" s="114"/>
      <c r="S22" s="108"/>
      <c r="T22" s="115"/>
    </row>
    <row r="23" spans="1:20" ht="18.75" customHeight="1" x14ac:dyDescent="0.4">
      <c r="A23" s="221"/>
      <c r="B23" s="105"/>
      <c r="C23" s="106"/>
      <c r="D23" s="107"/>
      <c r="E23" s="108"/>
      <c r="F23" s="109"/>
      <c r="G23" s="110"/>
      <c r="H23" s="111"/>
      <c r="I23" s="107"/>
      <c r="J23" s="109"/>
      <c r="K23" s="109"/>
      <c r="L23" s="109"/>
      <c r="M23" s="109"/>
      <c r="N23" s="112"/>
      <c r="O23" s="105"/>
      <c r="P23" s="113"/>
      <c r="Q23" s="107"/>
      <c r="R23" s="114"/>
      <c r="S23" s="108"/>
      <c r="T23" s="115"/>
    </row>
    <row r="24" spans="1:20" ht="18.75" customHeight="1" x14ac:dyDescent="0.4">
      <c r="A24" s="221"/>
      <c r="B24" s="94"/>
      <c r="C24" s="95"/>
      <c r="D24" s="96"/>
      <c r="E24" s="97"/>
      <c r="F24" s="98"/>
      <c r="G24" s="99"/>
      <c r="H24" s="100"/>
      <c r="I24" s="96"/>
      <c r="J24" s="98"/>
      <c r="K24" s="98"/>
      <c r="L24" s="98"/>
      <c r="M24" s="98"/>
      <c r="N24" s="101"/>
      <c r="O24" s="94"/>
      <c r="P24" s="102"/>
      <c r="Q24" s="96"/>
      <c r="R24" s="103"/>
      <c r="S24" s="97"/>
      <c r="T24" s="104"/>
    </row>
    <row r="25" spans="1:20" ht="18.75" customHeight="1" x14ac:dyDescent="0.4">
      <c r="A25" s="221"/>
      <c r="B25" s="105" t="s">
        <v>48</v>
      </c>
      <c r="C25" s="106" t="s">
        <v>194</v>
      </c>
      <c r="D25" s="107"/>
      <c r="E25" s="108">
        <v>20</v>
      </c>
      <c r="F25" s="109" t="s">
        <v>189</v>
      </c>
      <c r="G25" s="110"/>
      <c r="H25" s="111" t="s">
        <v>194</v>
      </c>
      <c r="I25" s="107"/>
      <c r="J25" s="109">
        <f>ROUNDUP(E25*0.75,2)</f>
        <v>15</v>
      </c>
      <c r="K25" s="109" t="s">
        <v>189</v>
      </c>
      <c r="L25" s="109"/>
      <c r="M25" s="109">
        <f>ROUNDUP((R5*E25)+(R6*J25)+(R7*(E25*2)),2)</f>
        <v>0</v>
      </c>
      <c r="N25" s="112">
        <f>ROUND(M25+(M25*6/100),2)</f>
        <v>0</v>
      </c>
      <c r="O25" s="105" t="s">
        <v>202</v>
      </c>
      <c r="P25" s="113" t="s">
        <v>233</v>
      </c>
      <c r="Q25" s="107"/>
      <c r="R25" s="114">
        <v>100</v>
      </c>
      <c r="S25" s="108">
        <f>ROUNDUP(R25*0.75,2)</f>
        <v>75</v>
      </c>
      <c r="T25" s="115">
        <f>ROUNDUP((R5*R25)+(R6*S25)+(R7*(R25*2)),2)</f>
        <v>0</v>
      </c>
    </row>
    <row r="26" spans="1:20" ht="18.75" customHeight="1" x14ac:dyDescent="0.4">
      <c r="A26" s="221"/>
      <c r="B26" s="105"/>
      <c r="C26" s="106" t="s">
        <v>257</v>
      </c>
      <c r="D26" s="107" t="s">
        <v>258</v>
      </c>
      <c r="E26" s="108">
        <v>5</v>
      </c>
      <c r="F26" s="109" t="s">
        <v>189</v>
      </c>
      <c r="G26" s="110"/>
      <c r="H26" s="111" t="s">
        <v>257</v>
      </c>
      <c r="I26" s="107" t="s">
        <v>258</v>
      </c>
      <c r="J26" s="109">
        <f>ROUNDUP(E26*0.75,2)</f>
        <v>3.75</v>
      </c>
      <c r="K26" s="109" t="s">
        <v>189</v>
      </c>
      <c r="L26" s="109"/>
      <c r="M26" s="109">
        <f>ROUNDUP((R5*E26)+(R6*J26)+(R7*(E26*2)),2)</f>
        <v>0</v>
      </c>
      <c r="N26" s="112">
        <f>M26</f>
        <v>0</v>
      </c>
      <c r="O26" s="105"/>
      <c r="P26" s="113" t="s">
        <v>227</v>
      </c>
      <c r="Q26" s="107"/>
      <c r="R26" s="114">
        <v>0.2</v>
      </c>
      <c r="S26" s="108">
        <f>ROUNDUP(R26*0.75,2)</f>
        <v>0.15</v>
      </c>
      <c r="T26" s="115">
        <f>ROUNDUP((R5*R26)+(R6*S26)+(R7*(R26*2)),2)</f>
        <v>0</v>
      </c>
    </row>
    <row r="27" spans="1:20" ht="18.75" customHeight="1" x14ac:dyDescent="0.4">
      <c r="A27" s="221"/>
      <c r="B27" s="105"/>
      <c r="C27" s="106"/>
      <c r="D27" s="107"/>
      <c r="E27" s="108"/>
      <c r="F27" s="109"/>
      <c r="G27" s="110"/>
      <c r="H27" s="111"/>
      <c r="I27" s="107"/>
      <c r="J27" s="109"/>
      <c r="K27" s="109"/>
      <c r="L27" s="109"/>
      <c r="M27" s="109"/>
      <c r="N27" s="112"/>
      <c r="O27" s="105"/>
      <c r="P27" s="113" t="s">
        <v>213</v>
      </c>
      <c r="Q27" s="107" t="s">
        <v>40</v>
      </c>
      <c r="R27" s="114">
        <v>1.5</v>
      </c>
      <c r="S27" s="108">
        <f>ROUNDUP(R27*0.75,2)</f>
        <v>1.1300000000000001</v>
      </c>
      <c r="T27" s="115">
        <f>ROUNDUP((R5*R27)+(R6*S27)+(R7*(R27*2)),2)</f>
        <v>0</v>
      </c>
    </row>
    <row r="28" spans="1:20" ht="18.75" customHeight="1" thickBot="1" x14ac:dyDescent="0.45">
      <c r="A28" s="222"/>
      <c r="B28" s="116"/>
      <c r="C28" s="117"/>
      <c r="D28" s="118"/>
      <c r="E28" s="119"/>
      <c r="F28" s="120"/>
      <c r="G28" s="121"/>
      <c r="H28" s="122"/>
      <c r="I28" s="118"/>
      <c r="J28" s="120"/>
      <c r="K28" s="120"/>
      <c r="L28" s="120"/>
      <c r="M28" s="120"/>
      <c r="N28" s="123"/>
      <c r="O28" s="116"/>
      <c r="P28" s="124"/>
      <c r="Q28" s="118"/>
      <c r="R28" s="125"/>
      <c r="S28" s="119"/>
      <c r="T28" s="126"/>
    </row>
  </sheetData>
  <mergeCells count="5">
    <mergeCell ref="H1:O1"/>
    <mergeCell ref="A2:T2"/>
    <mergeCell ref="Q3:T3"/>
    <mergeCell ref="A8:F8"/>
    <mergeCell ref="A10:A28"/>
  </mergeCells>
  <phoneticPr fontId="17"/>
  <printOptions horizontalCentered="1" verticalCentered="1"/>
  <pageMargins left="0.39370078740157483" right="0.39370078740157483" top="0.39370078740157483" bottom="0.39370078740157483" header="0.39370078740157483" footer="0.39370078740157483"/>
  <pageSetup paperSize="12"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FBCA8-25EF-4D5B-9E5C-BD7F8EEA4D10}">
  <sheetPr>
    <pageSetUpPr fitToPage="1"/>
  </sheetPr>
  <dimension ref="A1:AB33"/>
  <sheetViews>
    <sheetView showZeros="0" zoomScale="60" zoomScaleNormal="60" zoomScaleSheetLayoutView="80" workbookViewId="0"/>
  </sheetViews>
  <sheetFormatPr defaultRowHeight="18.75" customHeight="1" x14ac:dyDescent="0.4"/>
  <cols>
    <col min="1" max="1" width="4.125" style="127" customWidth="1"/>
    <col min="2" max="2" width="22.5" style="128" customWidth="1"/>
    <col min="3" max="3" width="26.625" style="128" customWidth="1"/>
    <col min="4" max="4" width="17.125" style="93" customWidth="1"/>
    <col min="5" max="5" width="8.125" style="129" customWidth="1"/>
    <col min="6" max="6" width="4" style="130" customWidth="1"/>
    <col min="7" max="7" width="10.25" style="130" hidden="1" customWidth="1"/>
    <col min="8" max="8" width="23.25" style="66" customWidth="1"/>
    <col min="9" max="9" width="17.125" style="93" customWidth="1"/>
    <col min="10" max="10" width="8.125" style="130" customWidth="1"/>
    <col min="11" max="11" width="4" style="130" customWidth="1"/>
    <col min="12" max="12" width="10.25" style="130" hidden="1" customWidth="1"/>
    <col min="13" max="13" width="8.25" style="130" customWidth="1"/>
    <col min="14" max="14" width="8.625" style="131" hidden="1" customWidth="1"/>
    <col min="15" max="15" width="97.75" style="128" customWidth="1"/>
    <col min="16" max="16" width="14.125" style="66" customWidth="1"/>
    <col min="17" max="17" width="16" style="93" customWidth="1"/>
    <col min="18" max="18" width="10.125" style="131" customWidth="1"/>
    <col min="19" max="19" width="10.125" style="129" customWidth="1"/>
    <col min="20" max="20" width="10.125" style="93" customWidth="1"/>
    <col min="21" max="21" width="5.125" style="93" customWidth="1"/>
    <col min="29" max="256" width="9" style="54"/>
    <col min="257" max="257" width="4.125" style="54" customWidth="1"/>
    <col min="258" max="258" width="22.5" style="54" customWidth="1"/>
    <col min="259" max="259" width="26.625" style="54" customWidth="1"/>
    <col min="260" max="260" width="17.125" style="54" customWidth="1"/>
    <col min="261" max="261" width="8.125" style="54" customWidth="1"/>
    <col min="262" max="262" width="4" style="54" customWidth="1"/>
    <col min="263" max="263" width="0" style="54" hidden="1" customWidth="1"/>
    <col min="264" max="264" width="23.25" style="54" customWidth="1"/>
    <col min="265" max="265" width="17.125" style="54" customWidth="1"/>
    <col min="266" max="266" width="8.125" style="54" customWidth="1"/>
    <col min="267" max="267" width="4" style="54" customWidth="1"/>
    <col min="268" max="268" width="0" style="54" hidden="1" customWidth="1"/>
    <col min="269" max="269" width="8.25" style="54" customWidth="1"/>
    <col min="270" max="270" width="0" style="54" hidden="1" customWidth="1"/>
    <col min="271" max="271" width="97.75" style="54" customWidth="1"/>
    <col min="272" max="272" width="14.125" style="54" customWidth="1"/>
    <col min="273" max="273" width="16" style="54" customWidth="1"/>
    <col min="274" max="276" width="10.125" style="54" customWidth="1"/>
    <col min="277" max="277" width="5.125" style="54" customWidth="1"/>
    <col min="278" max="512" width="9" style="54"/>
    <col min="513" max="513" width="4.125" style="54" customWidth="1"/>
    <col min="514" max="514" width="22.5" style="54" customWidth="1"/>
    <col min="515" max="515" width="26.625" style="54" customWidth="1"/>
    <col min="516" max="516" width="17.125" style="54" customWidth="1"/>
    <col min="517" max="517" width="8.125" style="54" customWidth="1"/>
    <col min="518" max="518" width="4" style="54" customWidth="1"/>
    <col min="519" max="519" width="0" style="54" hidden="1" customWidth="1"/>
    <col min="520" max="520" width="23.25" style="54" customWidth="1"/>
    <col min="521" max="521" width="17.125" style="54" customWidth="1"/>
    <col min="522" max="522" width="8.125" style="54" customWidth="1"/>
    <col min="523" max="523" width="4" style="54" customWidth="1"/>
    <col min="524" max="524" width="0" style="54" hidden="1" customWidth="1"/>
    <col min="525" max="525" width="8.25" style="54" customWidth="1"/>
    <col min="526" max="526" width="0" style="54" hidden="1" customWidth="1"/>
    <col min="527" max="527" width="97.75" style="54" customWidth="1"/>
    <col min="528" max="528" width="14.125" style="54" customWidth="1"/>
    <col min="529" max="529" width="16" style="54" customWidth="1"/>
    <col min="530" max="532" width="10.125" style="54" customWidth="1"/>
    <col min="533" max="533" width="5.125" style="54" customWidth="1"/>
    <col min="534" max="768" width="9" style="54"/>
    <col min="769" max="769" width="4.125" style="54" customWidth="1"/>
    <col min="770" max="770" width="22.5" style="54" customWidth="1"/>
    <col min="771" max="771" width="26.625" style="54" customWidth="1"/>
    <col min="772" max="772" width="17.125" style="54" customWidth="1"/>
    <col min="773" max="773" width="8.125" style="54" customWidth="1"/>
    <col min="774" max="774" width="4" style="54" customWidth="1"/>
    <col min="775" max="775" width="0" style="54" hidden="1" customWidth="1"/>
    <col min="776" max="776" width="23.25" style="54" customWidth="1"/>
    <col min="777" max="777" width="17.125" style="54" customWidth="1"/>
    <col min="778" max="778" width="8.125" style="54" customWidth="1"/>
    <col min="779" max="779" width="4" style="54" customWidth="1"/>
    <col min="780" max="780" width="0" style="54" hidden="1" customWidth="1"/>
    <col min="781" max="781" width="8.25" style="54" customWidth="1"/>
    <col min="782" max="782" width="0" style="54" hidden="1" customWidth="1"/>
    <col min="783" max="783" width="97.75" style="54" customWidth="1"/>
    <col min="784" max="784" width="14.125" style="54" customWidth="1"/>
    <col min="785" max="785" width="16" style="54" customWidth="1"/>
    <col min="786" max="788" width="10.125" style="54" customWidth="1"/>
    <col min="789" max="789" width="5.125" style="54" customWidth="1"/>
    <col min="790" max="1024" width="9" style="54"/>
    <col min="1025" max="1025" width="4.125" style="54" customWidth="1"/>
    <col min="1026" max="1026" width="22.5" style="54" customWidth="1"/>
    <col min="1027" max="1027" width="26.625" style="54" customWidth="1"/>
    <col min="1028" max="1028" width="17.125" style="54" customWidth="1"/>
    <col min="1029" max="1029" width="8.125" style="54" customWidth="1"/>
    <col min="1030" max="1030" width="4" style="54" customWidth="1"/>
    <col min="1031" max="1031" width="0" style="54" hidden="1" customWidth="1"/>
    <col min="1032" max="1032" width="23.25" style="54" customWidth="1"/>
    <col min="1033" max="1033" width="17.125" style="54" customWidth="1"/>
    <col min="1034" max="1034" width="8.125" style="54" customWidth="1"/>
    <col min="1035" max="1035" width="4" style="54" customWidth="1"/>
    <col min="1036" max="1036" width="0" style="54" hidden="1" customWidth="1"/>
    <col min="1037" max="1037" width="8.25" style="54" customWidth="1"/>
    <col min="1038" max="1038" width="0" style="54" hidden="1" customWidth="1"/>
    <col min="1039" max="1039" width="97.75" style="54" customWidth="1"/>
    <col min="1040" max="1040" width="14.125" style="54" customWidth="1"/>
    <col min="1041" max="1041" width="16" style="54" customWidth="1"/>
    <col min="1042" max="1044" width="10.125" style="54" customWidth="1"/>
    <col min="1045" max="1045" width="5.125" style="54" customWidth="1"/>
    <col min="1046" max="1280" width="9" style="54"/>
    <col min="1281" max="1281" width="4.125" style="54" customWidth="1"/>
    <col min="1282" max="1282" width="22.5" style="54" customWidth="1"/>
    <col min="1283" max="1283" width="26.625" style="54" customWidth="1"/>
    <col min="1284" max="1284" width="17.125" style="54" customWidth="1"/>
    <col min="1285" max="1285" width="8.125" style="54" customWidth="1"/>
    <col min="1286" max="1286" width="4" style="54" customWidth="1"/>
    <col min="1287" max="1287" width="0" style="54" hidden="1" customWidth="1"/>
    <col min="1288" max="1288" width="23.25" style="54" customWidth="1"/>
    <col min="1289" max="1289" width="17.125" style="54" customWidth="1"/>
    <col min="1290" max="1290" width="8.125" style="54" customWidth="1"/>
    <col min="1291" max="1291" width="4" style="54" customWidth="1"/>
    <col min="1292" max="1292" width="0" style="54" hidden="1" customWidth="1"/>
    <col min="1293" max="1293" width="8.25" style="54" customWidth="1"/>
    <col min="1294" max="1294" width="0" style="54" hidden="1" customWidth="1"/>
    <col min="1295" max="1295" width="97.75" style="54" customWidth="1"/>
    <col min="1296" max="1296" width="14.125" style="54" customWidth="1"/>
    <col min="1297" max="1297" width="16" style="54" customWidth="1"/>
    <col min="1298" max="1300" width="10.125" style="54" customWidth="1"/>
    <col min="1301" max="1301" width="5.125" style="54" customWidth="1"/>
    <col min="1302" max="1536" width="9" style="54"/>
    <col min="1537" max="1537" width="4.125" style="54" customWidth="1"/>
    <col min="1538" max="1538" width="22.5" style="54" customWidth="1"/>
    <col min="1539" max="1539" width="26.625" style="54" customWidth="1"/>
    <col min="1540" max="1540" width="17.125" style="54" customWidth="1"/>
    <col min="1541" max="1541" width="8.125" style="54" customWidth="1"/>
    <col min="1542" max="1542" width="4" style="54" customWidth="1"/>
    <col min="1543" max="1543" width="0" style="54" hidden="1" customWidth="1"/>
    <col min="1544" max="1544" width="23.25" style="54" customWidth="1"/>
    <col min="1545" max="1545" width="17.125" style="54" customWidth="1"/>
    <col min="1546" max="1546" width="8.125" style="54" customWidth="1"/>
    <col min="1547" max="1547" width="4" style="54" customWidth="1"/>
    <col min="1548" max="1548" width="0" style="54" hidden="1" customWidth="1"/>
    <col min="1549" max="1549" width="8.25" style="54" customWidth="1"/>
    <col min="1550" max="1550" width="0" style="54" hidden="1" customWidth="1"/>
    <col min="1551" max="1551" width="97.75" style="54" customWidth="1"/>
    <col min="1552" max="1552" width="14.125" style="54" customWidth="1"/>
    <col min="1553" max="1553" width="16" style="54" customWidth="1"/>
    <col min="1554" max="1556" width="10.125" style="54" customWidth="1"/>
    <col min="1557" max="1557" width="5.125" style="54" customWidth="1"/>
    <col min="1558" max="1792" width="9" style="54"/>
    <col min="1793" max="1793" width="4.125" style="54" customWidth="1"/>
    <col min="1794" max="1794" width="22.5" style="54" customWidth="1"/>
    <col min="1795" max="1795" width="26.625" style="54" customWidth="1"/>
    <col min="1796" max="1796" width="17.125" style="54" customWidth="1"/>
    <col min="1797" max="1797" width="8.125" style="54" customWidth="1"/>
    <col min="1798" max="1798" width="4" style="54" customWidth="1"/>
    <col min="1799" max="1799" width="0" style="54" hidden="1" customWidth="1"/>
    <col min="1800" max="1800" width="23.25" style="54" customWidth="1"/>
    <col min="1801" max="1801" width="17.125" style="54" customWidth="1"/>
    <col min="1802" max="1802" width="8.125" style="54" customWidth="1"/>
    <col min="1803" max="1803" width="4" style="54" customWidth="1"/>
    <col min="1804" max="1804" width="0" style="54" hidden="1" customWidth="1"/>
    <col min="1805" max="1805" width="8.25" style="54" customWidth="1"/>
    <col min="1806" max="1806" width="0" style="54" hidden="1" customWidth="1"/>
    <col min="1807" max="1807" width="97.75" style="54" customWidth="1"/>
    <col min="1808" max="1808" width="14.125" style="54" customWidth="1"/>
    <col min="1809" max="1809" width="16" style="54" customWidth="1"/>
    <col min="1810" max="1812" width="10.125" style="54" customWidth="1"/>
    <col min="1813" max="1813" width="5.125" style="54" customWidth="1"/>
    <col min="1814" max="2048" width="9" style="54"/>
    <col min="2049" max="2049" width="4.125" style="54" customWidth="1"/>
    <col min="2050" max="2050" width="22.5" style="54" customWidth="1"/>
    <col min="2051" max="2051" width="26.625" style="54" customWidth="1"/>
    <col min="2052" max="2052" width="17.125" style="54" customWidth="1"/>
    <col min="2053" max="2053" width="8.125" style="54" customWidth="1"/>
    <col min="2054" max="2054" width="4" style="54" customWidth="1"/>
    <col min="2055" max="2055" width="0" style="54" hidden="1" customWidth="1"/>
    <col min="2056" max="2056" width="23.25" style="54" customWidth="1"/>
    <col min="2057" max="2057" width="17.125" style="54" customWidth="1"/>
    <col min="2058" max="2058" width="8.125" style="54" customWidth="1"/>
    <col min="2059" max="2059" width="4" style="54" customWidth="1"/>
    <col min="2060" max="2060" width="0" style="54" hidden="1" customWidth="1"/>
    <col min="2061" max="2061" width="8.25" style="54" customWidth="1"/>
    <col min="2062" max="2062" width="0" style="54" hidden="1" customWidth="1"/>
    <col min="2063" max="2063" width="97.75" style="54" customWidth="1"/>
    <col min="2064" max="2064" width="14.125" style="54" customWidth="1"/>
    <col min="2065" max="2065" width="16" style="54" customWidth="1"/>
    <col min="2066" max="2068" width="10.125" style="54" customWidth="1"/>
    <col min="2069" max="2069" width="5.125" style="54" customWidth="1"/>
    <col min="2070" max="2304" width="9" style="54"/>
    <col min="2305" max="2305" width="4.125" style="54" customWidth="1"/>
    <col min="2306" max="2306" width="22.5" style="54" customWidth="1"/>
    <col min="2307" max="2307" width="26.625" style="54" customWidth="1"/>
    <col min="2308" max="2308" width="17.125" style="54" customWidth="1"/>
    <col min="2309" max="2309" width="8.125" style="54" customWidth="1"/>
    <col min="2310" max="2310" width="4" style="54" customWidth="1"/>
    <col min="2311" max="2311" width="0" style="54" hidden="1" customWidth="1"/>
    <col min="2312" max="2312" width="23.25" style="54" customWidth="1"/>
    <col min="2313" max="2313" width="17.125" style="54" customWidth="1"/>
    <col min="2314" max="2314" width="8.125" style="54" customWidth="1"/>
    <col min="2315" max="2315" width="4" style="54" customWidth="1"/>
    <col min="2316" max="2316" width="0" style="54" hidden="1" customWidth="1"/>
    <col min="2317" max="2317" width="8.25" style="54" customWidth="1"/>
    <col min="2318" max="2318" width="0" style="54" hidden="1" customWidth="1"/>
    <col min="2319" max="2319" width="97.75" style="54" customWidth="1"/>
    <col min="2320" max="2320" width="14.125" style="54" customWidth="1"/>
    <col min="2321" max="2321" width="16" style="54" customWidth="1"/>
    <col min="2322" max="2324" width="10.125" style="54" customWidth="1"/>
    <col min="2325" max="2325" width="5.125" style="54" customWidth="1"/>
    <col min="2326" max="2560" width="9" style="54"/>
    <col min="2561" max="2561" width="4.125" style="54" customWidth="1"/>
    <col min="2562" max="2562" width="22.5" style="54" customWidth="1"/>
    <col min="2563" max="2563" width="26.625" style="54" customWidth="1"/>
    <col min="2564" max="2564" width="17.125" style="54" customWidth="1"/>
    <col min="2565" max="2565" width="8.125" style="54" customWidth="1"/>
    <col min="2566" max="2566" width="4" style="54" customWidth="1"/>
    <col min="2567" max="2567" width="0" style="54" hidden="1" customWidth="1"/>
    <col min="2568" max="2568" width="23.25" style="54" customWidth="1"/>
    <col min="2569" max="2569" width="17.125" style="54" customWidth="1"/>
    <col min="2570" max="2570" width="8.125" style="54" customWidth="1"/>
    <col min="2571" max="2571" width="4" style="54" customWidth="1"/>
    <col min="2572" max="2572" width="0" style="54" hidden="1" customWidth="1"/>
    <col min="2573" max="2573" width="8.25" style="54" customWidth="1"/>
    <col min="2574" max="2574" width="0" style="54" hidden="1" customWidth="1"/>
    <col min="2575" max="2575" width="97.75" style="54" customWidth="1"/>
    <col min="2576" max="2576" width="14.125" style="54" customWidth="1"/>
    <col min="2577" max="2577" width="16" style="54" customWidth="1"/>
    <col min="2578" max="2580" width="10.125" style="54" customWidth="1"/>
    <col min="2581" max="2581" width="5.125" style="54" customWidth="1"/>
    <col min="2582" max="2816" width="9" style="54"/>
    <col min="2817" max="2817" width="4.125" style="54" customWidth="1"/>
    <col min="2818" max="2818" width="22.5" style="54" customWidth="1"/>
    <col min="2819" max="2819" width="26.625" style="54" customWidth="1"/>
    <col min="2820" max="2820" width="17.125" style="54" customWidth="1"/>
    <col min="2821" max="2821" width="8.125" style="54" customWidth="1"/>
    <col min="2822" max="2822" width="4" style="54" customWidth="1"/>
    <col min="2823" max="2823" width="0" style="54" hidden="1" customWidth="1"/>
    <col min="2824" max="2824" width="23.25" style="54" customWidth="1"/>
    <col min="2825" max="2825" width="17.125" style="54" customWidth="1"/>
    <col min="2826" max="2826" width="8.125" style="54" customWidth="1"/>
    <col min="2827" max="2827" width="4" style="54" customWidth="1"/>
    <col min="2828" max="2828" width="0" style="54" hidden="1" customWidth="1"/>
    <col min="2829" max="2829" width="8.25" style="54" customWidth="1"/>
    <col min="2830" max="2830" width="0" style="54" hidden="1" customWidth="1"/>
    <col min="2831" max="2831" width="97.75" style="54" customWidth="1"/>
    <col min="2832" max="2832" width="14.125" style="54" customWidth="1"/>
    <col min="2833" max="2833" width="16" style="54" customWidth="1"/>
    <col min="2834" max="2836" width="10.125" style="54" customWidth="1"/>
    <col min="2837" max="2837" width="5.125" style="54" customWidth="1"/>
    <col min="2838" max="3072" width="9" style="54"/>
    <col min="3073" max="3073" width="4.125" style="54" customWidth="1"/>
    <col min="3074" max="3074" width="22.5" style="54" customWidth="1"/>
    <col min="3075" max="3075" width="26.625" style="54" customWidth="1"/>
    <col min="3076" max="3076" width="17.125" style="54" customWidth="1"/>
    <col min="3077" max="3077" width="8.125" style="54" customWidth="1"/>
    <col min="3078" max="3078" width="4" style="54" customWidth="1"/>
    <col min="3079" max="3079" width="0" style="54" hidden="1" customWidth="1"/>
    <col min="3080" max="3080" width="23.25" style="54" customWidth="1"/>
    <col min="3081" max="3081" width="17.125" style="54" customWidth="1"/>
    <col min="3082" max="3082" width="8.125" style="54" customWidth="1"/>
    <col min="3083" max="3083" width="4" style="54" customWidth="1"/>
    <col min="3084" max="3084" width="0" style="54" hidden="1" customWidth="1"/>
    <col min="3085" max="3085" width="8.25" style="54" customWidth="1"/>
    <col min="3086" max="3086" width="0" style="54" hidden="1" customWidth="1"/>
    <col min="3087" max="3087" width="97.75" style="54" customWidth="1"/>
    <col min="3088" max="3088" width="14.125" style="54" customWidth="1"/>
    <col min="3089" max="3089" width="16" style="54" customWidth="1"/>
    <col min="3090" max="3092" width="10.125" style="54" customWidth="1"/>
    <col min="3093" max="3093" width="5.125" style="54" customWidth="1"/>
    <col min="3094" max="3328" width="9" style="54"/>
    <col min="3329" max="3329" width="4.125" style="54" customWidth="1"/>
    <col min="3330" max="3330" width="22.5" style="54" customWidth="1"/>
    <col min="3331" max="3331" width="26.625" style="54" customWidth="1"/>
    <col min="3332" max="3332" width="17.125" style="54" customWidth="1"/>
    <col min="3333" max="3333" width="8.125" style="54" customWidth="1"/>
    <col min="3334" max="3334" width="4" style="54" customWidth="1"/>
    <col min="3335" max="3335" width="0" style="54" hidden="1" customWidth="1"/>
    <col min="3336" max="3336" width="23.25" style="54" customWidth="1"/>
    <col min="3337" max="3337" width="17.125" style="54" customWidth="1"/>
    <col min="3338" max="3338" width="8.125" style="54" customWidth="1"/>
    <col min="3339" max="3339" width="4" style="54" customWidth="1"/>
    <col min="3340" max="3340" width="0" style="54" hidden="1" customWidth="1"/>
    <col min="3341" max="3341" width="8.25" style="54" customWidth="1"/>
    <col min="3342" max="3342" width="0" style="54" hidden="1" customWidth="1"/>
    <col min="3343" max="3343" width="97.75" style="54" customWidth="1"/>
    <col min="3344" max="3344" width="14.125" style="54" customWidth="1"/>
    <col min="3345" max="3345" width="16" style="54" customWidth="1"/>
    <col min="3346" max="3348" width="10.125" style="54" customWidth="1"/>
    <col min="3349" max="3349" width="5.125" style="54" customWidth="1"/>
    <col min="3350" max="3584" width="9" style="54"/>
    <col min="3585" max="3585" width="4.125" style="54" customWidth="1"/>
    <col min="3586" max="3586" width="22.5" style="54" customWidth="1"/>
    <col min="3587" max="3587" width="26.625" style="54" customWidth="1"/>
    <col min="3588" max="3588" width="17.125" style="54" customWidth="1"/>
    <col min="3589" max="3589" width="8.125" style="54" customWidth="1"/>
    <col min="3590" max="3590" width="4" style="54" customWidth="1"/>
    <col min="3591" max="3591" width="0" style="54" hidden="1" customWidth="1"/>
    <col min="3592" max="3592" width="23.25" style="54" customWidth="1"/>
    <col min="3593" max="3593" width="17.125" style="54" customWidth="1"/>
    <col min="3594" max="3594" width="8.125" style="54" customWidth="1"/>
    <col min="3595" max="3595" width="4" style="54" customWidth="1"/>
    <col min="3596" max="3596" width="0" style="54" hidden="1" customWidth="1"/>
    <col min="3597" max="3597" width="8.25" style="54" customWidth="1"/>
    <col min="3598" max="3598" width="0" style="54" hidden="1" customWidth="1"/>
    <col min="3599" max="3599" width="97.75" style="54" customWidth="1"/>
    <col min="3600" max="3600" width="14.125" style="54" customWidth="1"/>
    <col min="3601" max="3601" width="16" style="54" customWidth="1"/>
    <col min="3602" max="3604" width="10.125" style="54" customWidth="1"/>
    <col min="3605" max="3605" width="5.125" style="54" customWidth="1"/>
    <col min="3606" max="3840" width="9" style="54"/>
    <col min="3841" max="3841" width="4.125" style="54" customWidth="1"/>
    <col min="3842" max="3842" width="22.5" style="54" customWidth="1"/>
    <col min="3843" max="3843" width="26.625" style="54" customWidth="1"/>
    <col min="3844" max="3844" width="17.125" style="54" customWidth="1"/>
    <col min="3845" max="3845" width="8.125" style="54" customWidth="1"/>
    <col min="3846" max="3846" width="4" style="54" customWidth="1"/>
    <col min="3847" max="3847" width="0" style="54" hidden="1" customWidth="1"/>
    <col min="3848" max="3848" width="23.25" style="54" customWidth="1"/>
    <col min="3849" max="3849" width="17.125" style="54" customWidth="1"/>
    <col min="3850" max="3850" width="8.125" style="54" customWidth="1"/>
    <col min="3851" max="3851" width="4" style="54" customWidth="1"/>
    <col min="3852" max="3852" width="0" style="54" hidden="1" customWidth="1"/>
    <col min="3853" max="3853" width="8.25" style="54" customWidth="1"/>
    <col min="3854" max="3854" width="0" style="54" hidden="1" customWidth="1"/>
    <col min="3855" max="3855" width="97.75" style="54" customWidth="1"/>
    <col min="3856" max="3856" width="14.125" style="54" customWidth="1"/>
    <col min="3857" max="3857" width="16" style="54" customWidth="1"/>
    <col min="3858" max="3860" width="10.125" style="54" customWidth="1"/>
    <col min="3861" max="3861" width="5.125" style="54" customWidth="1"/>
    <col min="3862" max="4096" width="9" style="54"/>
    <col min="4097" max="4097" width="4.125" style="54" customWidth="1"/>
    <col min="4098" max="4098" width="22.5" style="54" customWidth="1"/>
    <col min="4099" max="4099" width="26.625" style="54" customWidth="1"/>
    <col min="4100" max="4100" width="17.125" style="54" customWidth="1"/>
    <col min="4101" max="4101" width="8.125" style="54" customWidth="1"/>
    <col min="4102" max="4102" width="4" style="54" customWidth="1"/>
    <col min="4103" max="4103" width="0" style="54" hidden="1" customWidth="1"/>
    <col min="4104" max="4104" width="23.25" style="54" customWidth="1"/>
    <col min="4105" max="4105" width="17.125" style="54" customWidth="1"/>
    <col min="4106" max="4106" width="8.125" style="54" customWidth="1"/>
    <col min="4107" max="4107" width="4" style="54" customWidth="1"/>
    <col min="4108" max="4108" width="0" style="54" hidden="1" customWidth="1"/>
    <col min="4109" max="4109" width="8.25" style="54" customWidth="1"/>
    <col min="4110" max="4110" width="0" style="54" hidden="1" customWidth="1"/>
    <col min="4111" max="4111" width="97.75" style="54" customWidth="1"/>
    <col min="4112" max="4112" width="14.125" style="54" customWidth="1"/>
    <col min="4113" max="4113" width="16" style="54" customWidth="1"/>
    <col min="4114" max="4116" width="10.125" style="54" customWidth="1"/>
    <col min="4117" max="4117" width="5.125" style="54" customWidth="1"/>
    <col min="4118" max="4352" width="9" style="54"/>
    <col min="4353" max="4353" width="4.125" style="54" customWidth="1"/>
    <col min="4354" max="4354" width="22.5" style="54" customWidth="1"/>
    <col min="4355" max="4355" width="26.625" style="54" customWidth="1"/>
    <col min="4356" max="4356" width="17.125" style="54" customWidth="1"/>
    <col min="4357" max="4357" width="8.125" style="54" customWidth="1"/>
    <col min="4358" max="4358" width="4" style="54" customWidth="1"/>
    <col min="4359" max="4359" width="0" style="54" hidden="1" customWidth="1"/>
    <col min="4360" max="4360" width="23.25" style="54" customWidth="1"/>
    <col min="4361" max="4361" width="17.125" style="54" customWidth="1"/>
    <col min="4362" max="4362" width="8.125" style="54" customWidth="1"/>
    <col min="4363" max="4363" width="4" style="54" customWidth="1"/>
    <col min="4364" max="4364" width="0" style="54" hidden="1" customWidth="1"/>
    <col min="4365" max="4365" width="8.25" style="54" customWidth="1"/>
    <col min="4366" max="4366" width="0" style="54" hidden="1" customWidth="1"/>
    <col min="4367" max="4367" width="97.75" style="54" customWidth="1"/>
    <col min="4368" max="4368" width="14.125" style="54" customWidth="1"/>
    <col min="4369" max="4369" width="16" style="54" customWidth="1"/>
    <col min="4370" max="4372" width="10.125" style="54" customWidth="1"/>
    <col min="4373" max="4373" width="5.125" style="54" customWidth="1"/>
    <col min="4374" max="4608" width="9" style="54"/>
    <col min="4609" max="4609" width="4.125" style="54" customWidth="1"/>
    <col min="4610" max="4610" width="22.5" style="54" customWidth="1"/>
    <col min="4611" max="4611" width="26.625" style="54" customWidth="1"/>
    <col min="4612" max="4612" width="17.125" style="54" customWidth="1"/>
    <col min="4613" max="4613" width="8.125" style="54" customWidth="1"/>
    <col min="4614" max="4614" width="4" style="54" customWidth="1"/>
    <col min="4615" max="4615" width="0" style="54" hidden="1" customWidth="1"/>
    <col min="4616" max="4616" width="23.25" style="54" customWidth="1"/>
    <col min="4617" max="4617" width="17.125" style="54" customWidth="1"/>
    <col min="4618" max="4618" width="8.125" style="54" customWidth="1"/>
    <col min="4619" max="4619" width="4" style="54" customWidth="1"/>
    <col min="4620" max="4620" width="0" style="54" hidden="1" customWidth="1"/>
    <col min="4621" max="4621" width="8.25" style="54" customWidth="1"/>
    <col min="4622" max="4622" width="0" style="54" hidden="1" customWidth="1"/>
    <col min="4623" max="4623" width="97.75" style="54" customWidth="1"/>
    <col min="4624" max="4624" width="14.125" style="54" customWidth="1"/>
    <col min="4625" max="4625" width="16" style="54" customWidth="1"/>
    <col min="4626" max="4628" width="10.125" style="54" customWidth="1"/>
    <col min="4629" max="4629" width="5.125" style="54" customWidth="1"/>
    <col min="4630" max="4864" width="9" style="54"/>
    <col min="4865" max="4865" width="4.125" style="54" customWidth="1"/>
    <col min="4866" max="4866" width="22.5" style="54" customWidth="1"/>
    <col min="4867" max="4867" width="26.625" style="54" customWidth="1"/>
    <col min="4868" max="4868" width="17.125" style="54" customWidth="1"/>
    <col min="4869" max="4869" width="8.125" style="54" customWidth="1"/>
    <col min="4870" max="4870" width="4" style="54" customWidth="1"/>
    <col min="4871" max="4871" width="0" style="54" hidden="1" customWidth="1"/>
    <col min="4872" max="4872" width="23.25" style="54" customWidth="1"/>
    <col min="4873" max="4873" width="17.125" style="54" customWidth="1"/>
    <col min="4874" max="4874" width="8.125" style="54" customWidth="1"/>
    <col min="4875" max="4875" width="4" style="54" customWidth="1"/>
    <col min="4876" max="4876" width="0" style="54" hidden="1" customWidth="1"/>
    <col min="4877" max="4877" width="8.25" style="54" customWidth="1"/>
    <col min="4878" max="4878" width="0" style="54" hidden="1" customWidth="1"/>
    <col min="4879" max="4879" width="97.75" style="54" customWidth="1"/>
    <col min="4880" max="4880" width="14.125" style="54" customWidth="1"/>
    <col min="4881" max="4881" width="16" style="54" customWidth="1"/>
    <col min="4882" max="4884" width="10.125" style="54" customWidth="1"/>
    <col min="4885" max="4885" width="5.125" style="54" customWidth="1"/>
    <col min="4886" max="5120" width="9" style="54"/>
    <col min="5121" max="5121" width="4.125" style="54" customWidth="1"/>
    <col min="5122" max="5122" width="22.5" style="54" customWidth="1"/>
    <col min="5123" max="5123" width="26.625" style="54" customWidth="1"/>
    <col min="5124" max="5124" width="17.125" style="54" customWidth="1"/>
    <col min="5125" max="5125" width="8.125" style="54" customWidth="1"/>
    <col min="5126" max="5126" width="4" style="54" customWidth="1"/>
    <col min="5127" max="5127" width="0" style="54" hidden="1" customWidth="1"/>
    <col min="5128" max="5128" width="23.25" style="54" customWidth="1"/>
    <col min="5129" max="5129" width="17.125" style="54" customWidth="1"/>
    <col min="5130" max="5130" width="8.125" style="54" customWidth="1"/>
    <col min="5131" max="5131" width="4" style="54" customWidth="1"/>
    <col min="5132" max="5132" width="0" style="54" hidden="1" customWidth="1"/>
    <col min="5133" max="5133" width="8.25" style="54" customWidth="1"/>
    <col min="5134" max="5134" width="0" style="54" hidden="1" customWidth="1"/>
    <col min="5135" max="5135" width="97.75" style="54" customWidth="1"/>
    <col min="5136" max="5136" width="14.125" style="54" customWidth="1"/>
    <col min="5137" max="5137" width="16" style="54" customWidth="1"/>
    <col min="5138" max="5140" width="10.125" style="54" customWidth="1"/>
    <col min="5141" max="5141" width="5.125" style="54" customWidth="1"/>
    <col min="5142" max="5376" width="9" style="54"/>
    <col min="5377" max="5377" width="4.125" style="54" customWidth="1"/>
    <col min="5378" max="5378" width="22.5" style="54" customWidth="1"/>
    <col min="5379" max="5379" width="26.625" style="54" customWidth="1"/>
    <col min="5380" max="5380" width="17.125" style="54" customWidth="1"/>
    <col min="5381" max="5381" width="8.125" style="54" customWidth="1"/>
    <col min="5382" max="5382" width="4" style="54" customWidth="1"/>
    <col min="5383" max="5383" width="0" style="54" hidden="1" customWidth="1"/>
    <col min="5384" max="5384" width="23.25" style="54" customWidth="1"/>
    <col min="5385" max="5385" width="17.125" style="54" customWidth="1"/>
    <col min="5386" max="5386" width="8.125" style="54" customWidth="1"/>
    <col min="5387" max="5387" width="4" style="54" customWidth="1"/>
    <col min="5388" max="5388" width="0" style="54" hidden="1" customWidth="1"/>
    <col min="5389" max="5389" width="8.25" style="54" customWidth="1"/>
    <col min="5390" max="5390" width="0" style="54" hidden="1" customWidth="1"/>
    <col min="5391" max="5391" width="97.75" style="54" customWidth="1"/>
    <col min="5392" max="5392" width="14.125" style="54" customWidth="1"/>
    <col min="5393" max="5393" width="16" style="54" customWidth="1"/>
    <col min="5394" max="5396" width="10.125" style="54" customWidth="1"/>
    <col min="5397" max="5397" width="5.125" style="54" customWidth="1"/>
    <col min="5398" max="5632" width="9" style="54"/>
    <col min="5633" max="5633" width="4.125" style="54" customWidth="1"/>
    <col min="5634" max="5634" width="22.5" style="54" customWidth="1"/>
    <col min="5635" max="5635" width="26.625" style="54" customWidth="1"/>
    <col min="5636" max="5636" width="17.125" style="54" customWidth="1"/>
    <col min="5637" max="5637" width="8.125" style="54" customWidth="1"/>
    <col min="5638" max="5638" width="4" style="54" customWidth="1"/>
    <col min="5639" max="5639" width="0" style="54" hidden="1" customWidth="1"/>
    <col min="5640" max="5640" width="23.25" style="54" customWidth="1"/>
    <col min="5641" max="5641" width="17.125" style="54" customWidth="1"/>
    <col min="5642" max="5642" width="8.125" style="54" customWidth="1"/>
    <col min="5643" max="5643" width="4" style="54" customWidth="1"/>
    <col min="5644" max="5644" width="0" style="54" hidden="1" customWidth="1"/>
    <col min="5645" max="5645" width="8.25" style="54" customWidth="1"/>
    <col min="5646" max="5646" width="0" style="54" hidden="1" customWidth="1"/>
    <col min="5647" max="5647" width="97.75" style="54" customWidth="1"/>
    <col min="5648" max="5648" width="14.125" style="54" customWidth="1"/>
    <col min="5649" max="5649" width="16" style="54" customWidth="1"/>
    <col min="5650" max="5652" width="10.125" style="54" customWidth="1"/>
    <col min="5653" max="5653" width="5.125" style="54" customWidth="1"/>
    <col min="5654" max="5888" width="9" style="54"/>
    <col min="5889" max="5889" width="4.125" style="54" customWidth="1"/>
    <col min="5890" max="5890" width="22.5" style="54" customWidth="1"/>
    <col min="5891" max="5891" width="26.625" style="54" customWidth="1"/>
    <col min="5892" max="5892" width="17.125" style="54" customWidth="1"/>
    <col min="5893" max="5893" width="8.125" style="54" customWidth="1"/>
    <col min="5894" max="5894" width="4" style="54" customWidth="1"/>
    <col min="5895" max="5895" width="0" style="54" hidden="1" customWidth="1"/>
    <col min="5896" max="5896" width="23.25" style="54" customWidth="1"/>
    <col min="5897" max="5897" width="17.125" style="54" customWidth="1"/>
    <col min="5898" max="5898" width="8.125" style="54" customWidth="1"/>
    <col min="5899" max="5899" width="4" style="54" customWidth="1"/>
    <col min="5900" max="5900" width="0" style="54" hidden="1" customWidth="1"/>
    <col min="5901" max="5901" width="8.25" style="54" customWidth="1"/>
    <col min="5902" max="5902" width="0" style="54" hidden="1" customWidth="1"/>
    <col min="5903" max="5903" width="97.75" style="54" customWidth="1"/>
    <col min="5904" max="5904" width="14.125" style="54" customWidth="1"/>
    <col min="5905" max="5905" width="16" style="54" customWidth="1"/>
    <col min="5906" max="5908" width="10.125" style="54" customWidth="1"/>
    <col min="5909" max="5909" width="5.125" style="54" customWidth="1"/>
    <col min="5910" max="6144" width="9" style="54"/>
    <col min="6145" max="6145" width="4.125" style="54" customWidth="1"/>
    <col min="6146" max="6146" width="22.5" style="54" customWidth="1"/>
    <col min="6147" max="6147" width="26.625" style="54" customWidth="1"/>
    <col min="6148" max="6148" width="17.125" style="54" customWidth="1"/>
    <col min="6149" max="6149" width="8.125" style="54" customWidth="1"/>
    <col min="6150" max="6150" width="4" style="54" customWidth="1"/>
    <col min="6151" max="6151" width="0" style="54" hidden="1" customWidth="1"/>
    <col min="6152" max="6152" width="23.25" style="54" customWidth="1"/>
    <col min="6153" max="6153" width="17.125" style="54" customWidth="1"/>
    <col min="6154" max="6154" width="8.125" style="54" customWidth="1"/>
    <col min="6155" max="6155" width="4" style="54" customWidth="1"/>
    <col min="6156" max="6156" width="0" style="54" hidden="1" customWidth="1"/>
    <col min="6157" max="6157" width="8.25" style="54" customWidth="1"/>
    <col min="6158" max="6158" width="0" style="54" hidden="1" customWidth="1"/>
    <col min="6159" max="6159" width="97.75" style="54" customWidth="1"/>
    <col min="6160" max="6160" width="14.125" style="54" customWidth="1"/>
    <col min="6161" max="6161" width="16" style="54" customWidth="1"/>
    <col min="6162" max="6164" width="10.125" style="54" customWidth="1"/>
    <col min="6165" max="6165" width="5.125" style="54" customWidth="1"/>
    <col min="6166" max="6400" width="9" style="54"/>
    <col min="6401" max="6401" width="4.125" style="54" customWidth="1"/>
    <col min="6402" max="6402" width="22.5" style="54" customWidth="1"/>
    <col min="6403" max="6403" width="26.625" style="54" customWidth="1"/>
    <col min="6404" max="6404" width="17.125" style="54" customWidth="1"/>
    <col min="6405" max="6405" width="8.125" style="54" customWidth="1"/>
    <col min="6406" max="6406" width="4" style="54" customWidth="1"/>
    <col min="6407" max="6407" width="0" style="54" hidden="1" customWidth="1"/>
    <col min="6408" max="6408" width="23.25" style="54" customWidth="1"/>
    <col min="6409" max="6409" width="17.125" style="54" customWidth="1"/>
    <col min="6410" max="6410" width="8.125" style="54" customWidth="1"/>
    <col min="6411" max="6411" width="4" style="54" customWidth="1"/>
    <col min="6412" max="6412" width="0" style="54" hidden="1" customWidth="1"/>
    <col min="6413" max="6413" width="8.25" style="54" customWidth="1"/>
    <col min="6414" max="6414" width="0" style="54" hidden="1" customWidth="1"/>
    <col min="6415" max="6415" width="97.75" style="54" customWidth="1"/>
    <col min="6416" max="6416" width="14.125" style="54" customWidth="1"/>
    <col min="6417" max="6417" width="16" style="54" customWidth="1"/>
    <col min="6418" max="6420" width="10.125" style="54" customWidth="1"/>
    <col min="6421" max="6421" width="5.125" style="54" customWidth="1"/>
    <col min="6422" max="6656" width="9" style="54"/>
    <col min="6657" max="6657" width="4.125" style="54" customWidth="1"/>
    <col min="6658" max="6658" width="22.5" style="54" customWidth="1"/>
    <col min="6659" max="6659" width="26.625" style="54" customWidth="1"/>
    <col min="6660" max="6660" width="17.125" style="54" customWidth="1"/>
    <col min="6661" max="6661" width="8.125" style="54" customWidth="1"/>
    <col min="6662" max="6662" width="4" style="54" customWidth="1"/>
    <col min="6663" max="6663" width="0" style="54" hidden="1" customWidth="1"/>
    <col min="6664" max="6664" width="23.25" style="54" customWidth="1"/>
    <col min="6665" max="6665" width="17.125" style="54" customWidth="1"/>
    <col min="6666" max="6666" width="8.125" style="54" customWidth="1"/>
    <col min="6667" max="6667" width="4" style="54" customWidth="1"/>
    <col min="6668" max="6668" width="0" style="54" hidden="1" customWidth="1"/>
    <col min="6669" max="6669" width="8.25" style="54" customWidth="1"/>
    <col min="6670" max="6670" width="0" style="54" hidden="1" customWidth="1"/>
    <col min="6671" max="6671" width="97.75" style="54" customWidth="1"/>
    <col min="6672" max="6672" width="14.125" style="54" customWidth="1"/>
    <col min="6673" max="6673" width="16" style="54" customWidth="1"/>
    <col min="6674" max="6676" width="10.125" style="54" customWidth="1"/>
    <col min="6677" max="6677" width="5.125" style="54" customWidth="1"/>
    <col min="6678" max="6912" width="9" style="54"/>
    <col min="6913" max="6913" width="4.125" style="54" customWidth="1"/>
    <col min="6914" max="6914" width="22.5" style="54" customWidth="1"/>
    <col min="6915" max="6915" width="26.625" style="54" customWidth="1"/>
    <col min="6916" max="6916" width="17.125" style="54" customWidth="1"/>
    <col min="6917" max="6917" width="8.125" style="54" customWidth="1"/>
    <col min="6918" max="6918" width="4" style="54" customWidth="1"/>
    <col min="6919" max="6919" width="0" style="54" hidden="1" customWidth="1"/>
    <col min="6920" max="6920" width="23.25" style="54" customWidth="1"/>
    <col min="6921" max="6921" width="17.125" style="54" customWidth="1"/>
    <col min="6922" max="6922" width="8.125" style="54" customWidth="1"/>
    <col min="6923" max="6923" width="4" style="54" customWidth="1"/>
    <col min="6924" max="6924" width="0" style="54" hidden="1" customWidth="1"/>
    <col min="6925" max="6925" width="8.25" style="54" customWidth="1"/>
    <col min="6926" max="6926" width="0" style="54" hidden="1" customWidth="1"/>
    <col min="6927" max="6927" width="97.75" style="54" customWidth="1"/>
    <col min="6928" max="6928" width="14.125" style="54" customWidth="1"/>
    <col min="6929" max="6929" width="16" style="54" customWidth="1"/>
    <col min="6930" max="6932" width="10.125" style="54" customWidth="1"/>
    <col min="6933" max="6933" width="5.125" style="54" customWidth="1"/>
    <col min="6934" max="7168" width="9" style="54"/>
    <col min="7169" max="7169" width="4.125" style="54" customWidth="1"/>
    <col min="7170" max="7170" width="22.5" style="54" customWidth="1"/>
    <col min="7171" max="7171" width="26.625" style="54" customWidth="1"/>
    <col min="7172" max="7172" width="17.125" style="54" customWidth="1"/>
    <col min="7173" max="7173" width="8.125" style="54" customWidth="1"/>
    <col min="7174" max="7174" width="4" style="54" customWidth="1"/>
    <col min="7175" max="7175" width="0" style="54" hidden="1" customWidth="1"/>
    <col min="7176" max="7176" width="23.25" style="54" customWidth="1"/>
    <col min="7177" max="7177" width="17.125" style="54" customWidth="1"/>
    <col min="7178" max="7178" width="8.125" style="54" customWidth="1"/>
    <col min="7179" max="7179" width="4" style="54" customWidth="1"/>
    <col min="7180" max="7180" width="0" style="54" hidden="1" customWidth="1"/>
    <col min="7181" max="7181" width="8.25" style="54" customWidth="1"/>
    <col min="7182" max="7182" width="0" style="54" hidden="1" customWidth="1"/>
    <col min="7183" max="7183" width="97.75" style="54" customWidth="1"/>
    <col min="7184" max="7184" width="14.125" style="54" customWidth="1"/>
    <col min="7185" max="7185" width="16" style="54" customWidth="1"/>
    <col min="7186" max="7188" width="10.125" style="54" customWidth="1"/>
    <col min="7189" max="7189" width="5.125" style="54" customWidth="1"/>
    <col min="7190" max="7424" width="9" style="54"/>
    <col min="7425" max="7425" width="4.125" style="54" customWidth="1"/>
    <col min="7426" max="7426" width="22.5" style="54" customWidth="1"/>
    <col min="7427" max="7427" width="26.625" style="54" customWidth="1"/>
    <col min="7428" max="7428" width="17.125" style="54" customWidth="1"/>
    <col min="7429" max="7429" width="8.125" style="54" customWidth="1"/>
    <col min="7430" max="7430" width="4" style="54" customWidth="1"/>
    <col min="7431" max="7431" width="0" style="54" hidden="1" customWidth="1"/>
    <col min="7432" max="7432" width="23.25" style="54" customWidth="1"/>
    <col min="7433" max="7433" width="17.125" style="54" customWidth="1"/>
    <col min="7434" max="7434" width="8.125" style="54" customWidth="1"/>
    <col min="7435" max="7435" width="4" style="54" customWidth="1"/>
    <col min="7436" max="7436" width="0" style="54" hidden="1" customWidth="1"/>
    <col min="7437" max="7437" width="8.25" style="54" customWidth="1"/>
    <col min="7438" max="7438" width="0" style="54" hidden="1" customWidth="1"/>
    <col min="7439" max="7439" width="97.75" style="54" customWidth="1"/>
    <col min="7440" max="7440" width="14.125" style="54" customWidth="1"/>
    <col min="7441" max="7441" width="16" style="54" customWidth="1"/>
    <col min="7442" max="7444" width="10.125" style="54" customWidth="1"/>
    <col min="7445" max="7445" width="5.125" style="54" customWidth="1"/>
    <col min="7446" max="7680" width="9" style="54"/>
    <col min="7681" max="7681" width="4.125" style="54" customWidth="1"/>
    <col min="7682" max="7682" width="22.5" style="54" customWidth="1"/>
    <col min="7683" max="7683" width="26.625" style="54" customWidth="1"/>
    <col min="7684" max="7684" width="17.125" style="54" customWidth="1"/>
    <col min="7685" max="7685" width="8.125" style="54" customWidth="1"/>
    <col min="7686" max="7686" width="4" style="54" customWidth="1"/>
    <col min="7687" max="7687" width="0" style="54" hidden="1" customWidth="1"/>
    <col min="7688" max="7688" width="23.25" style="54" customWidth="1"/>
    <col min="7689" max="7689" width="17.125" style="54" customWidth="1"/>
    <col min="7690" max="7690" width="8.125" style="54" customWidth="1"/>
    <col min="7691" max="7691" width="4" style="54" customWidth="1"/>
    <col min="7692" max="7692" width="0" style="54" hidden="1" customWidth="1"/>
    <col min="7693" max="7693" width="8.25" style="54" customWidth="1"/>
    <col min="7694" max="7694" width="0" style="54" hidden="1" customWidth="1"/>
    <col min="7695" max="7695" width="97.75" style="54" customWidth="1"/>
    <col min="7696" max="7696" width="14.125" style="54" customWidth="1"/>
    <col min="7697" max="7697" width="16" style="54" customWidth="1"/>
    <col min="7698" max="7700" width="10.125" style="54" customWidth="1"/>
    <col min="7701" max="7701" width="5.125" style="54" customWidth="1"/>
    <col min="7702" max="7936" width="9" style="54"/>
    <col min="7937" max="7937" width="4.125" style="54" customWidth="1"/>
    <col min="7938" max="7938" width="22.5" style="54" customWidth="1"/>
    <col min="7939" max="7939" width="26.625" style="54" customWidth="1"/>
    <col min="7940" max="7940" width="17.125" style="54" customWidth="1"/>
    <col min="7941" max="7941" width="8.125" style="54" customWidth="1"/>
    <col min="7942" max="7942" width="4" style="54" customWidth="1"/>
    <col min="7943" max="7943" width="0" style="54" hidden="1" customWidth="1"/>
    <col min="7944" max="7944" width="23.25" style="54" customWidth="1"/>
    <col min="7945" max="7945" width="17.125" style="54" customWidth="1"/>
    <col min="7946" max="7946" width="8.125" style="54" customWidth="1"/>
    <col min="7947" max="7947" width="4" style="54" customWidth="1"/>
    <col min="7948" max="7948" width="0" style="54" hidden="1" customWidth="1"/>
    <col min="7949" max="7949" width="8.25" style="54" customWidth="1"/>
    <col min="7950" max="7950" width="0" style="54" hidden="1" customWidth="1"/>
    <col min="7951" max="7951" width="97.75" style="54" customWidth="1"/>
    <col min="7952" max="7952" width="14.125" style="54" customWidth="1"/>
    <col min="7953" max="7953" width="16" style="54" customWidth="1"/>
    <col min="7954" max="7956" width="10.125" style="54" customWidth="1"/>
    <col min="7957" max="7957" width="5.125" style="54" customWidth="1"/>
    <col min="7958" max="8192" width="9" style="54"/>
    <col min="8193" max="8193" width="4.125" style="54" customWidth="1"/>
    <col min="8194" max="8194" width="22.5" style="54" customWidth="1"/>
    <col min="8195" max="8195" width="26.625" style="54" customWidth="1"/>
    <col min="8196" max="8196" width="17.125" style="54" customWidth="1"/>
    <col min="8197" max="8197" width="8.125" style="54" customWidth="1"/>
    <col min="8198" max="8198" width="4" style="54" customWidth="1"/>
    <col min="8199" max="8199" width="0" style="54" hidden="1" customWidth="1"/>
    <col min="8200" max="8200" width="23.25" style="54" customWidth="1"/>
    <col min="8201" max="8201" width="17.125" style="54" customWidth="1"/>
    <col min="8202" max="8202" width="8.125" style="54" customWidth="1"/>
    <col min="8203" max="8203" width="4" style="54" customWidth="1"/>
    <col min="8204" max="8204" width="0" style="54" hidden="1" customWidth="1"/>
    <col min="8205" max="8205" width="8.25" style="54" customWidth="1"/>
    <col min="8206" max="8206" width="0" style="54" hidden="1" customWidth="1"/>
    <col min="8207" max="8207" width="97.75" style="54" customWidth="1"/>
    <col min="8208" max="8208" width="14.125" style="54" customWidth="1"/>
    <col min="8209" max="8209" width="16" style="54" customWidth="1"/>
    <col min="8210" max="8212" width="10.125" style="54" customWidth="1"/>
    <col min="8213" max="8213" width="5.125" style="54" customWidth="1"/>
    <col min="8214" max="8448" width="9" style="54"/>
    <col min="8449" max="8449" width="4.125" style="54" customWidth="1"/>
    <col min="8450" max="8450" width="22.5" style="54" customWidth="1"/>
    <col min="8451" max="8451" width="26.625" style="54" customWidth="1"/>
    <col min="8452" max="8452" width="17.125" style="54" customWidth="1"/>
    <col min="8453" max="8453" width="8.125" style="54" customWidth="1"/>
    <col min="8454" max="8454" width="4" style="54" customWidth="1"/>
    <col min="8455" max="8455" width="0" style="54" hidden="1" customWidth="1"/>
    <col min="8456" max="8456" width="23.25" style="54" customWidth="1"/>
    <col min="8457" max="8457" width="17.125" style="54" customWidth="1"/>
    <col min="8458" max="8458" width="8.125" style="54" customWidth="1"/>
    <col min="8459" max="8459" width="4" style="54" customWidth="1"/>
    <col min="8460" max="8460" width="0" style="54" hidden="1" customWidth="1"/>
    <col min="8461" max="8461" width="8.25" style="54" customWidth="1"/>
    <col min="8462" max="8462" width="0" style="54" hidden="1" customWidth="1"/>
    <col min="8463" max="8463" width="97.75" style="54" customWidth="1"/>
    <col min="8464" max="8464" width="14.125" style="54" customWidth="1"/>
    <col min="8465" max="8465" width="16" style="54" customWidth="1"/>
    <col min="8466" max="8468" width="10.125" style="54" customWidth="1"/>
    <col min="8469" max="8469" width="5.125" style="54" customWidth="1"/>
    <col min="8470" max="8704" width="9" style="54"/>
    <col min="8705" max="8705" width="4.125" style="54" customWidth="1"/>
    <col min="8706" max="8706" width="22.5" style="54" customWidth="1"/>
    <col min="8707" max="8707" width="26.625" style="54" customWidth="1"/>
    <col min="8708" max="8708" width="17.125" style="54" customWidth="1"/>
    <col min="8709" max="8709" width="8.125" style="54" customWidth="1"/>
    <col min="8710" max="8710" width="4" style="54" customWidth="1"/>
    <col min="8711" max="8711" width="0" style="54" hidden="1" customWidth="1"/>
    <col min="8712" max="8712" width="23.25" style="54" customWidth="1"/>
    <col min="8713" max="8713" width="17.125" style="54" customWidth="1"/>
    <col min="8714" max="8714" width="8.125" style="54" customWidth="1"/>
    <col min="8715" max="8715" width="4" style="54" customWidth="1"/>
    <col min="8716" max="8716" width="0" style="54" hidden="1" customWidth="1"/>
    <col min="8717" max="8717" width="8.25" style="54" customWidth="1"/>
    <col min="8718" max="8718" width="0" style="54" hidden="1" customWidth="1"/>
    <col min="8719" max="8719" width="97.75" style="54" customWidth="1"/>
    <col min="8720" max="8720" width="14.125" style="54" customWidth="1"/>
    <col min="8721" max="8721" width="16" style="54" customWidth="1"/>
    <col min="8722" max="8724" width="10.125" style="54" customWidth="1"/>
    <col min="8725" max="8725" width="5.125" style="54" customWidth="1"/>
    <col min="8726" max="8960" width="9" style="54"/>
    <col min="8961" max="8961" width="4.125" style="54" customWidth="1"/>
    <col min="8962" max="8962" width="22.5" style="54" customWidth="1"/>
    <col min="8963" max="8963" width="26.625" style="54" customWidth="1"/>
    <col min="8964" max="8964" width="17.125" style="54" customWidth="1"/>
    <col min="8965" max="8965" width="8.125" style="54" customWidth="1"/>
    <col min="8966" max="8966" width="4" style="54" customWidth="1"/>
    <col min="8967" max="8967" width="0" style="54" hidden="1" customWidth="1"/>
    <col min="8968" max="8968" width="23.25" style="54" customWidth="1"/>
    <col min="8969" max="8969" width="17.125" style="54" customWidth="1"/>
    <col min="8970" max="8970" width="8.125" style="54" customWidth="1"/>
    <col min="8971" max="8971" width="4" style="54" customWidth="1"/>
    <col min="8972" max="8972" width="0" style="54" hidden="1" customWidth="1"/>
    <col min="8973" max="8973" width="8.25" style="54" customWidth="1"/>
    <col min="8974" max="8974" width="0" style="54" hidden="1" customWidth="1"/>
    <col min="8975" max="8975" width="97.75" style="54" customWidth="1"/>
    <col min="8976" max="8976" width="14.125" style="54" customWidth="1"/>
    <col min="8977" max="8977" width="16" style="54" customWidth="1"/>
    <col min="8978" max="8980" width="10.125" style="54" customWidth="1"/>
    <col min="8981" max="8981" width="5.125" style="54" customWidth="1"/>
    <col min="8982" max="9216" width="9" style="54"/>
    <col min="9217" max="9217" width="4.125" style="54" customWidth="1"/>
    <col min="9218" max="9218" width="22.5" style="54" customWidth="1"/>
    <col min="9219" max="9219" width="26.625" style="54" customWidth="1"/>
    <col min="9220" max="9220" width="17.125" style="54" customWidth="1"/>
    <col min="9221" max="9221" width="8.125" style="54" customWidth="1"/>
    <col min="9222" max="9222" width="4" style="54" customWidth="1"/>
    <col min="9223" max="9223" width="0" style="54" hidden="1" customWidth="1"/>
    <col min="9224" max="9224" width="23.25" style="54" customWidth="1"/>
    <col min="9225" max="9225" width="17.125" style="54" customWidth="1"/>
    <col min="9226" max="9226" width="8.125" style="54" customWidth="1"/>
    <col min="9227" max="9227" width="4" style="54" customWidth="1"/>
    <col min="9228" max="9228" width="0" style="54" hidden="1" customWidth="1"/>
    <col min="9229" max="9229" width="8.25" style="54" customWidth="1"/>
    <col min="9230" max="9230" width="0" style="54" hidden="1" customWidth="1"/>
    <col min="9231" max="9231" width="97.75" style="54" customWidth="1"/>
    <col min="9232" max="9232" width="14.125" style="54" customWidth="1"/>
    <col min="9233" max="9233" width="16" style="54" customWidth="1"/>
    <col min="9234" max="9236" width="10.125" style="54" customWidth="1"/>
    <col min="9237" max="9237" width="5.125" style="54" customWidth="1"/>
    <col min="9238" max="9472" width="9" style="54"/>
    <col min="9473" max="9473" width="4.125" style="54" customWidth="1"/>
    <col min="9474" max="9474" width="22.5" style="54" customWidth="1"/>
    <col min="9475" max="9475" width="26.625" style="54" customWidth="1"/>
    <col min="9476" max="9476" width="17.125" style="54" customWidth="1"/>
    <col min="9477" max="9477" width="8.125" style="54" customWidth="1"/>
    <col min="9478" max="9478" width="4" style="54" customWidth="1"/>
    <col min="9479" max="9479" width="0" style="54" hidden="1" customWidth="1"/>
    <col min="9480" max="9480" width="23.25" style="54" customWidth="1"/>
    <col min="9481" max="9481" width="17.125" style="54" customWidth="1"/>
    <col min="9482" max="9482" width="8.125" style="54" customWidth="1"/>
    <col min="9483" max="9483" width="4" style="54" customWidth="1"/>
    <col min="9484" max="9484" width="0" style="54" hidden="1" customWidth="1"/>
    <col min="9485" max="9485" width="8.25" style="54" customWidth="1"/>
    <col min="9486" max="9486" width="0" style="54" hidden="1" customWidth="1"/>
    <col min="9487" max="9487" width="97.75" style="54" customWidth="1"/>
    <col min="9488" max="9488" width="14.125" style="54" customWidth="1"/>
    <col min="9489" max="9489" width="16" style="54" customWidth="1"/>
    <col min="9490" max="9492" width="10.125" style="54" customWidth="1"/>
    <col min="9493" max="9493" width="5.125" style="54" customWidth="1"/>
    <col min="9494" max="9728" width="9" style="54"/>
    <col min="9729" max="9729" width="4.125" style="54" customWidth="1"/>
    <col min="9730" max="9730" width="22.5" style="54" customWidth="1"/>
    <col min="9731" max="9731" width="26.625" style="54" customWidth="1"/>
    <col min="9732" max="9732" width="17.125" style="54" customWidth="1"/>
    <col min="9733" max="9733" width="8.125" style="54" customWidth="1"/>
    <col min="9734" max="9734" width="4" style="54" customWidth="1"/>
    <col min="9735" max="9735" width="0" style="54" hidden="1" customWidth="1"/>
    <col min="9736" max="9736" width="23.25" style="54" customWidth="1"/>
    <col min="9737" max="9737" width="17.125" style="54" customWidth="1"/>
    <col min="9738" max="9738" width="8.125" style="54" customWidth="1"/>
    <col min="9739" max="9739" width="4" style="54" customWidth="1"/>
    <col min="9740" max="9740" width="0" style="54" hidden="1" customWidth="1"/>
    <col min="9741" max="9741" width="8.25" style="54" customWidth="1"/>
    <col min="9742" max="9742" width="0" style="54" hidden="1" customWidth="1"/>
    <col min="9743" max="9743" width="97.75" style="54" customWidth="1"/>
    <col min="9744" max="9744" width="14.125" style="54" customWidth="1"/>
    <col min="9745" max="9745" width="16" style="54" customWidth="1"/>
    <col min="9746" max="9748" width="10.125" style="54" customWidth="1"/>
    <col min="9749" max="9749" width="5.125" style="54" customWidth="1"/>
    <col min="9750" max="9984" width="9" style="54"/>
    <col min="9985" max="9985" width="4.125" style="54" customWidth="1"/>
    <col min="9986" max="9986" width="22.5" style="54" customWidth="1"/>
    <col min="9987" max="9987" width="26.625" style="54" customWidth="1"/>
    <col min="9988" max="9988" width="17.125" style="54" customWidth="1"/>
    <col min="9989" max="9989" width="8.125" style="54" customWidth="1"/>
    <col min="9990" max="9990" width="4" style="54" customWidth="1"/>
    <col min="9991" max="9991" width="0" style="54" hidden="1" customWidth="1"/>
    <col min="9992" max="9992" width="23.25" style="54" customWidth="1"/>
    <col min="9993" max="9993" width="17.125" style="54" customWidth="1"/>
    <col min="9994" max="9994" width="8.125" style="54" customWidth="1"/>
    <col min="9995" max="9995" width="4" style="54" customWidth="1"/>
    <col min="9996" max="9996" width="0" style="54" hidden="1" customWidth="1"/>
    <col min="9997" max="9997" width="8.25" style="54" customWidth="1"/>
    <col min="9998" max="9998" width="0" style="54" hidden="1" customWidth="1"/>
    <col min="9999" max="9999" width="97.75" style="54" customWidth="1"/>
    <col min="10000" max="10000" width="14.125" style="54" customWidth="1"/>
    <col min="10001" max="10001" width="16" style="54" customWidth="1"/>
    <col min="10002" max="10004" width="10.125" style="54" customWidth="1"/>
    <col min="10005" max="10005" width="5.125" style="54" customWidth="1"/>
    <col min="10006" max="10240" width="9" style="54"/>
    <col min="10241" max="10241" width="4.125" style="54" customWidth="1"/>
    <col min="10242" max="10242" width="22.5" style="54" customWidth="1"/>
    <col min="10243" max="10243" width="26.625" style="54" customWidth="1"/>
    <col min="10244" max="10244" width="17.125" style="54" customWidth="1"/>
    <col min="10245" max="10245" width="8.125" style="54" customWidth="1"/>
    <col min="10246" max="10246" width="4" style="54" customWidth="1"/>
    <col min="10247" max="10247" width="0" style="54" hidden="1" customWidth="1"/>
    <col min="10248" max="10248" width="23.25" style="54" customWidth="1"/>
    <col min="10249" max="10249" width="17.125" style="54" customWidth="1"/>
    <col min="10250" max="10250" width="8.125" style="54" customWidth="1"/>
    <col min="10251" max="10251" width="4" style="54" customWidth="1"/>
    <col min="10252" max="10252" width="0" style="54" hidden="1" customWidth="1"/>
    <col min="10253" max="10253" width="8.25" style="54" customWidth="1"/>
    <col min="10254" max="10254" width="0" style="54" hidden="1" customWidth="1"/>
    <col min="10255" max="10255" width="97.75" style="54" customWidth="1"/>
    <col min="10256" max="10256" width="14.125" style="54" customWidth="1"/>
    <col min="10257" max="10257" width="16" style="54" customWidth="1"/>
    <col min="10258" max="10260" width="10.125" style="54" customWidth="1"/>
    <col min="10261" max="10261" width="5.125" style="54" customWidth="1"/>
    <col min="10262" max="10496" width="9" style="54"/>
    <col min="10497" max="10497" width="4.125" style="54" customWidth="1"/>
    <col min="10498" max="10498" width="22.5" style="54" customWidth="1"/>
    <col min="10499" max="10499" width="26.625" style="54" customWidth="1"/>
    <col min="10500" max="10500" width="17.125" style="54" customWidth="1"/>
    <col min="10501" max="10501" width="8.125" style="54" customWidth="1"/>
    <col min="10502" max="10502" width="4" style="54" customWidth="1"/>
    <col min="10503" max="10503" width="0" style="54" hidden="1" customWidth="1"/>
    <col min="10504" max="10504" width="23.25" style="54" customWidth="1"/>
    <col min="10505" max="10505" width="17.125" style="54" customWidth="1"/>
    <col min="10506" max="10506" width="8.125" style="54" customWidth="1"/>
    <col min="10507" max="10507" width="4" style="54" customWidth="1"/>
    <col min="10508" max="10508" width="0" style="54" hidden="1" customWidth="1"/>
    <col min="10509" max="10509" width="8.25" style="54" customWidth="1"/>
    <col min="10510" max="10510" width="0" style="54" hidden="1" customWidth="1"/>
    <col min="10511" max="10511" width="97.75" style="54" customWidth="1"/>
    <col min="10512" max="10512" width="14.125" style="54" customWidth="1"/>
    <col min="10513" max="10513" width="16" style="54" customWidth="1"/>
    <col min="10514" max="10516" width="10.125" style="54" customWidth="1"/>
    <col min="10517" max="10517" width="5.125" style="54" customWidth="1"/>
    <col min="10518" max="10752" width="9" style="54"/>
    <col min="10753" max="10753" width="4.125" style="54" customWidth="1"/>
    <col min="10754" max="10754" width="22.5" style="54" customWidth="1"/>
    <col min="10755" max="10755" width="26.625" style="54" customWidth="1"/>
    <col min="10756" max="10756" width="17.125" style="54" customWidth="1"/>
    <col min="10757" max="10757" width="8.125" style="54" customWidth="1"/>
    <col min="10758" max="10758" width="4" style="54" customWidth="1"/>
    <col min="10759" max="10759" width="0" style="54" hidden="1" customWidth="1"/>
    <col min="10760" max="10760" width="23.25" style="54" customWidth="1"/>
    <col min="10761" max="10761" width="17.125" style="54" customWidth="1"/>
    <col min="10762" max="10762" width="8.125" style="54" customWidth="1"/>
    <col min="10763" max="10763" width="4" style="54" customWidth="1"/>
    <col min="10764" max="10764" width="0" style="54" hidden="1" customWidth="1"/>
    <col min="10765" max="10765" width="8.25" style="54" customWidth="1"/>
    <col min="10766" max="10766" width="0" style="54" hidden="1" customWidth="1"/>
    <col min="10767" max="10767" width="97.75" style="54" customWidth="1"/>
    <col min="10768" max="10768" width="14.125" style="54" customWidth="1"/>
    <col min="10769" max="10769" width="16" style="54" customWidth="1"/>
    <col min="10770" max="10772" width="10.125" style="54" customWidth="1"/>
    <col min="10773" max="10773" width="5.125" style="54" customWidth="1"/>
    <col min="10774" max="11008" width="9" style="54"/>
    <col min="11009" max="11009" width="4.125" style="54" customWidth="1"/>
    <col min="11010" max="11010" width="22.5" style="54" customWidth="1"/>
    <col min="11011" max="11011" width="26.625" style="54" customWidth="1"/>
    <col min="11012" max="11012" width="17.125" style="54" customWidth="1"/>
    <col min="11013" max="11013" width="8.125" style="54" customWidth="1"/>
    <col min="11014" max="11014" width="4" style="54" customWidth="1"/>
    <col min="11015" max="11015" width="0" style="54" hidden="1" customWidth="1"/>
    <col min="11016" max="11016" width="23.25" style="54" customWidth="1"/>
    <col min="11017" max="11017" width="17.125" style="54" customWidth="1"/>
    <col min="11018" max="11018" width="8.125" style="54" customWidth="1"/>
    <col min="11019" max="11019" width="4" style="54" customWidth="1"/>
    <col min="11020" max="11020" width="0" style="54" hidden="1" customWidth="1"/>
    <col min="11021" max="11021" width="8.25" style="54" customWidth="1"/>
    <col min="11022" max="11022" width="0" style="54" hidden="1" customWidth="1"/>
    <col min="11023" max="11023" width="97.75" style="54" customWidth="1"/>
    <col min="11024" max="11024" width="14.125" style="54" customWidth="1"/>
    <col min="11025" max="11025" width="16" style="54" customWidth="1"/>
    <col min="11026" max="11028" width="10.125" style="54" customWidth="1"/>
    <col min="11029" max="11029" width="5.125" style="54" customWidth="1"/>
    <col min="11030" max="11264" width="9" style="54"/>
    <col min="11265" max="11265" width="4.125" style="54" customWidth="1"/>
    <col min="11266" max="11266" width="22.5" style="54" customWidth="1"/>
    <col min="11267" max="11267" width="26.625" style="54" customWidth="1"/>
    <col min="11268" max="11268" width="17.125" style="54" customWidth="1"/>
    <col min="11269" max="11269" width="8.125" style="54" customWidth="1"/>
    <col min="11270" max="11270" width="4" style="54" customWidth="1"/>
    <col min="11271" max="11271" width="0" style="54" hidden="1" customWidth="1"/>
    <col min="11272" max="11272" width="23.25" style="54" customWidth="1"/>
    <col min="11273" max="11273" width="17.125" style="54" customWidth="1"/>
    <col min="11274" max="11274" width="8.125" style="54" customWidth="1"/>
    <col min="11275" max="11275" width="4" style="54" customWidth="1"/>
    <col min="11276" max="11276" width="0" style="54" hidden="1" customWidth="1"/>
    <col min="11277" max="11277" width="8.25" style="54" customWidth="1"/>
    <col min="11278" max="11278" width="0" style="54" hidden="1" customWidth="1"/>
    <col min="11279" max="11279" width="97.75" style="54" customWidth="1"/>
    <col min="11280" max="11280" width="14.125" style="54" customWidth="1"/>
    <col min="11281" max="11281" width="16" style="54" customWidth="1"/>
    <col min="11282" max="11284" width="10.125" style="54" customWidth="1"/>
    <col min="11285" max="11285" width="5.125" style="54" customWidth="1"/>
    <col min="11286" max="11520" width="9" style="54"/>
    <col min="11521" max="11521" width="4.125" style="54" customWidth="1"/>
    <col min="11522" max="11522" width="22.5" style="54" customWidth="1"/>
    <col min="11523" max="11523" width="26.625" style="54" customWidth="1"/>
    <col min="11524" max="11524" width="17.125" style="54" customWidth="1"/>
    <col min="11525" max="11525" width="8.125" style="54" customWidth="1"/>
    <col min="11526" max="11526" width="4" style="54" customWidth="1"/>
    <col min="11527" max="11527" width="0" style="54" hidden="1" customWidth="1"/>
    <col min="11528" max="11528" width="23.25" style="54" customWidth="1"/>
    <col min="11529" max="11529" width="17.125" style="54" customWidth="1"/>
    <col min="11530" max="11530" width="8.125" style="54" customWidth="1"/>
    <col min="11531" max="11531" width="4" style="54" customWidth="1"/>
    <col min="11532" max="11532" width="0" style="54" hidden="1" customWidth="1"/>
    <col min="11533" max="11533" width="8.25" style="54" customWidth="1"/>
    <col min="11534" max="11534" width="0" style="54" hidden="1" customWidth="1"/>
    <col min="11535" max="11535" width="97.75" style="54" customWidth="1"/>
    <col min="11536" max="11536" width="14.125" style="54" customWidth="1"/>
    <col min="11537" max="11537" width="16" style="54" customWidth="1"/>
    <col min="11538" max="11540" width="10.125" style="54" customWidth="1"/>
    <col min="11541" max="11541" width="5.125" style="54" customWidth="1"/>
    <col min="11542" max="11776" width="9" style="54"/>
    <col min="11777" max="11777" width="4.125" style="54" customWidth="1"/>
    <col min="11778" max="11778" width="22.5" style="54" customWidth="1"/>
    <col min="11779" max="11779" width="26.625" style="54" customWidth="1"/>
    <col min="11780" max="11780" width="17.125" style="54" customWidth="1"/>
    <col min="11781" max="11781" width="8.125" style="54" customWidth="1"/>
    <col min="11782" max="11782" width="4" style="54" customWidth="1"/>
    <col min="11783" max="11783" width="0" style="54" hidden="1" customWidth="1"/>
    <col min="11784" max="11784" width="23.25" style="54" customWidth="1"/>
    <col min="11785" max="11785" width="17.125" style="54" customWidth="1"/>
    <col min="11786" max="11786" width="8.125" style="54" customWidth="1"/>
    <col min="11787" max="11787" width="4" style="54" customWidth="1"/>
    <col min="11788" max="11788" width="0" style="54" hidden="1" customWidth="1"/>
    <col min="11789" max="11789" width="8.25" style="54" customWidth="1"/>
    <col min="11790" max="11790" width="0" style="54" hidden="1" customWidth="1"/>
    <col min="11791" max="11791" width="97.75" style="54" customWidth="1"/>
    <col min="11792" max="11792" width="14.125" style="54" customWidth="1"/>
    <col min="11793" max="11793" width="16" style="54" customWidth="1"/>
    <col min="11794" max="11796" width="10.125" style="54" customWidth="1"/>
    <col min="11797" max="11797" width="5.125" style="54" customWidth="1"/>
    <col min="11798" max="12032" width="9" style="54"/>
    <col min="12033" max="12033" width="4.125" style="54" customWidth="1"/>
    <col min="12034" max="12034" width="22.5" style="54" customWidth="1"/>
    <col min="12035" max="12035" width="26.625" style="54" customWidth="1"/>
    <col min="12036" max="12036" width="17.125" style="54" customWidth="1"/>
    <col min="12037" max="12037" width="8.125" style="54" customWidth="1"/>
    <col min="12038" max="12038" width="4" style="54" customWidth="1"/>
    <col min="12039" max="12039" width="0" style="54" hidden="1" customWidth="1"/>
    <col min="12040" max="12040" width="23.25" style="54" customWidth="1"/>
    <col min="12041" max="12041" width="17.125" style="54" customWidth="1"/>
    <col min="12042" max="12042" width="8.125" style="54" customWidth="1"/>
    <col min="12043" max="12043" width="4" style="54" customWidth="1"/>
    <col min="12044" max="12044" width="0" style="54" hidden="1" customWidth="1"/>
    <col min="12045" max="12045" width="8.25" style="54" customWidth="1"/>
    <col min="12046" max="12046" width="0" style="54" hidden="1" customWidth="1"/>
    <col min="12047" max="12047" width="97.75" style="54" customWidth="1"/>
    <col min="12048" max="12048" width="14.125" style="54" customWidth="1"/>
    <col min="12049" max="12049" width="16" style="54" customWidth="1"/>
    <col min="12050" max="12052" width="10.125" style="54" customWidth="1"/>
    <col min="12053" max="12053" width="5.125" style="54" customWidth="1"/>
    <col min="12054" max="12288" width="9" style="54"/>
    <col min="12289" max="12289" width="4.125" style="54" customWidth="1"/>
    <col min="12290" max="12290" width="22.5" style="54" customWidth="1"/>
    <col min="12291" max="12291" width="26.625" style="54" customWidth="1"/>
    <col min="12292" max="12292" width="17.125" style="54" customWidth="1"/>
    <col min="12293" max="12293" width="8.125" style="54" customWidth="1"/>
    <col min="12294" max="12294" width="4" style="54" customWidth="1"/>
    <col min="12295" max="12295" width="0" style="54" hidden="1" customWidth="1"/>
    <col min="12296" max="12296" width="23.25" style="54" customWidth="1"/>
    <col min="12297" max="12297" width="17.125" style="54" customWidth="1"/>
    <col min="12298" max="12298" width="8.125" style="54" customWidth="1"/>
    <col min="12299" max="12299" width="4" style="54" customWidth="1"/>
    <col min="12300" max="12300" width="0" style="54" hidden="1" customWidth="1"/>
    <col min="12301" max="12301" width="8.25" style="54" customWidth="1"/>
    <col min="12302" max="12302" width="0" style="54" hidden="1" customWidth="1"/>
    <col min="12303" max="12303" width="97.75" style="54" customWidth="1"/>
    <col min="12304" max="12304" width="14.125" style="54" customWidth="1"/>
    <col min="12305" max="12305" width="16" style="54" customWidth="1"/>
    <col min="12306" max="12308" width="10.125" style="54" customWidth="1"/>
    <col min="12309" max="12309" width="5.125" style="54" customWidth="1"/>
    <col min="12310" max="12544" width="9" style="54"/>
    <col min="12545" max="12545" width="4.125" style="54" customWidth="1"/>
    <col min="12546" max="12546" width="22.5" style="54" customWidth="1"/>
    <col min="12547" max="12547" width="26.625" style="54" customWidth="1"/>
    <col min="12548" max="12548" width="17.125" style="54" customWidth="1"/>
    <col min="12549" max="12549" width="8.125" style="54" customWidth="1"/>
    <col min="12550" max="12550" width="4" style="54" customWidth="1"/>
    <col min="12551" max="12551" width="0" style="54" hidden="1" customWidth="1"/>
    <col min="12552" max="12552" width="23.25" style="54" customWidth="1"/>
    <col min="12553" max="12553" width="17.125" style="54" customWidth="1"/>
    <col min="12554" max="12554" width="8.125" style="54" customWidth="1"/>
    <col min="12555" max="12555" width="4" style="54" customWidth="1"/>
    <col min="12556" max="12556" width="0" style="54" hidden="1" customWidth="1"/>
    <col min="12557" max="12557" width="8.25" style="54" customWidth="1"/>
    <col min="12558" max="12558" width="0" style="54" hidden="1" customWidth="1"/>
    <col min="12559" max="12559" width="97.75" style="54" customWidth="1"/>
    <col min="12560" max="12560" width="14.125" style="54" customWidth="1"/>
    <col min="12561" max="12561" width="16" style="54" customWidth="1"/>
    <col min="12562" max="12564" width="10.125" style="54" customWidth="1"/>
    <col min="12565" max="12565" width="5.125" style="54" customWidth="1"/>
    <col min="12566" max="12800" width="9" style="54"/>
    <col min="12801" max="12801" width="4.125" style="54" customWidth="1"/>
    <col min="12802" max="12802" width="22.5" style="54" customWidth="1"/>
    <col min="12803" max="12803" width="26.625" style="54" customWidth="1"/>
    <col min="12804" max="12804" width="17.125" style="54" customWidth="1"/>
    <col min="12805" max="12805" width="8.125" style="54" customWidth="1"/>
    <col min="12806" max="12806" width="4" style="54" customWidth="1"/>
    <col min="12807" max="12807" width="0" style="54" hidden="1" customWidth="1"/>
    <col min="12808" max="12808" width="23.25" style="54" customWidth="1"/>
    <col min="12809" max="12809" width="17.125" style="54" customWidth="1"/>
    <col min="12810" max="12810" width="8.125" style="54" customWidth="1"/>
    <col min="12811" max="12811" width="4" style="54" customWidth="1"/>
    <col min="12812" max="12812" width="0" style="54" hidden="1" customWidth="1"/>
    <col min="12813" max="12813" width="8.25" style="54" customWidth="1"/>
    <col min="12814" max="12814" width="0" style="54" hidden="1" customWidth="1"/>
    <col min="12815" max="12815" width="97.75" style="54" customWidth="1"/>
    <col min="12816" max="12816" width="14.125" style="54" customWidth="1"/>
    <col min="12817" max="12817" width="16" style="54" customWidth="1"/>
    <col min="12818" max="12820" width="10.125" style="54" customWidth="1"/>
    <col min="12821" max="12821" width="5.125" style="54" customWidth="1"/>
    <col min="12822" max="13056" width="9" style="54"/>
    <col min="13057" max="13057" width="4.125" style="54" customWidth="1"/>
    <col min="13058" max="13058" width="22.5" style="54" customWidth="1"/>
    <col min="13059" max="13059" width="26.625" style="54" customWidth="1"/>
    <col min="13060" max="13060" width="17.125" style="54" customWidth="1"/>
    <col min="13061" max="13061" width="8.125" style="54" customWidth="1"/>
    <col min="13062" max="13062" width="4" style="54" customWidth="1"/>
    <col min="13063" max="13063" width="0" style="54" hidden="1" customWidth="1"/>
    <col min="13064" max="13064" width="23.25" style="54" customWidth="1"/>
    <col min="13065" max="13065" width="17.125" style="54" customWidth="1"/>
    <col min="13066" max="13066" width="8.125" style="54" customWidth="1"/>
    <col min="13067" max="13067" width="4" style="54" customWidth="1"/>
    <col min="13068" max="13068" width="0" style="54" hidden="1" customWidth="1"/>
    <col min="13069" max="13069" width="8.25" style="54" customWidth="1"/>
    <col min="13070" max="13070" width="0" style="54" hidden="1" customWidth="1"/>
    <col min="13071" max="13071" width="97.75" style="54" customWidth="1"/>
    <col min="13072" max="13072" width="14.125" style="54" customWidth="1"/>
    <col min="13073" max="13073" width="16" style="54" customWidth="1"/>
    <col min="13074" max="13076" width="10.125" style="54" customWidth="1"/>
    <col min="13077" max="13077" width="5.125" style="54" customWidth="1"/>
    <col min="13078" max="13312" width="9" style="54"/>
    <col min="13313" max="13313" width="4.125" style="54" customWidth="1"/>
    <col min="13314" max="13314" width="22.5" style="54" customWidth="1"/>
    <col min="13315" max="13315" width="26.625" style="54" customWidth="1"/>
    <col min="13316" max="13316" width="17.125" style="54" customWidth="1"/>
    <col min="13317" max="13317" width="8.125" style="54" customWidth="1"/>
    <col min="13318" max="13318" width="4" style="54" customWidth="1"/>
    <col min="13319" max="13319" width="0" style="54" hidden="1" customWidth="1"/>
    <col min="13320" max="13320" width="23.25" style="54" customWidth="1"/>
    <col min="13321" max="13321" width="17.125" style="54" customWidth="1"/>
    <col min="13322" max="13322" width="8.125" style="54" customWidth="1"/>
    <col min="13323" max="13323" width="4" style="54" customWidth="1"/>
    <col min="13324" max="13324" width="0" style="54" hidden="1" customWidth="1"/>
    <col min="13325" max="13325" width="8.25" style="54" customWidth="1"/>
    <col min="13326" max="13326" width="0" style="54" hidden="1" customWidth="1"/>
    <col min="13327" max="13327" width="97.75" style="54" customWidth="1"/>
    <col min="13328" max="13328" width="14.125" style="54" customWidth="1"/>
    <col min="13329" max="13329" width="16" style="54" customWidth="1"/>
    <col min="13330" max="13332" width="10.125" style="54" customWidth="1"/>
    <col min="13333" max="13333" width="5.125" style="54" customWidth="1"/>
    <col min="13334" max="13568" width="9" style="54"/>
    <col min="13569" max="13569" width="4.125" style="54" customWidth="1"/>
    <col min="13570" max="13570" width="22.5" style="54" customWidth="1"/>
    <col min="13571" max="13571" width="26.625" style="54" customWidth="1"/>
    <col min="13572" max="13572" width="17.125" style="54" customWidth="1"/>
    <col min="13573" max="13573" width="8.125" style="54" customWidth="1"/>
    <col min="13574" max="13574" width="4" style="54" customWidth="1"/>
    <col min="13575" max="13575" width="0" style="54" hidden="1" customWidth="1"/>
    <col min="13576" max="13576" width="23.25" style="54" customWidth="1"/>
    <col min="13577" max="13577" width="17.125" style="54" customWidth="1"/>
    <col min="13578" max="13578" width="8.125" style="54" customWidth="1"/>
    <col min="13579" max="13579" width="4" style="54" customWidth="1"/>
    <col min="13580" max="13580" width="0" style="54" hidden="1" customWidth="1"/>
    <col min="13581" max="13581" width="8.25" style="54" customWidth="1"/>
    <col min="13582" max="13582" width="0" style="54" hidden="1" customWidth="1"/>
    <col min="13583" max="13583" width="97.75" style="54" customWidth="1"/>
    <col min="13584" max="13584" width="14.125" style="54" customWidth="1"/>
    <col min="13585" max="13585" width="16" style="54" customWidth="1"/>
    <col min="13586" max="13588" width="10.125" style="54" customWidth="1"/>
    <col min="13589" max="13589" width="5.125" style="54" customWidth="1"/>
    <col min="13590" max="13824" width="9" style="54"/>
    <col min="13825" max="13825" width="4.125" style="54" customWidth="1"/>
    <col min="13826" max="13826" width="22.5" style="54" customWidth="1"/>
    <col min="13827" max="13827" width="26.625" style="54" customWidth="1"/>
    <col min="13828" max="13828" width="17.125" style="54" customWidth="1"/>
    <col min="13829" max="13829" width="8.125" style="54" customWidth="1"/>
    <col min="13830" max="13830" width="4" style="54" customWidth="1"/>
    <col min="13831" max="13831" width="0" style="54" hidden="1" customWidth="1"/>
    <col min="13832" max="13832" width="23.25" style="54" customWidth="1"/>
    <col min="13833" max="13833" width="17.125" style="54" customWidth="1"/>
    <col min="13834" max="13834" width="8.125" style="54" customWidth="1"/>
    <col min="13835" max="13835" width="4" style="54" customWidth="1"/>
    <col min="13836" max="13836" width="0" style="54" hidden="1" customWidth="1"/>
    <col min="13837" max="13837" width="8.25" style="54" customWidth="1"/>
    <col min="13838" max="13838" width="0" style="54" hidden="1" customWidth="1"/>
    <col min="13839" max="13839" width="97.75" style="54" customWidth="1"/>
    <col min="13840" max="13840" width="14.125" style="54" customWidth="1"/>
    <col min="13841" max="13841" width="16" style="54" customWidth="1"/>
    <col min="13842" max="13844" width="10.125" style="54" customWidth="1"/>
    <col min="13845" max="13845" width="5.125" style="54" customWidth="1"/>
    <col min="13846" max="14080" width="9" style="54"/>
    <col min="14081" max="14081" width="4.125" style="54" customWidth="1"/>
    <col min="14082" max="14082" width="22.5" style="54" customWidth="1"/>
    <col min="14083" max="14083" width="26.625" style="54" customWidth="1"/>
    <col min="14084" max="14084" width="17.125" style="54" customWidth="1"/>
    <col min="14085" max="14085" width="8.125" style="54" customWidth="1"/>
    <col min="14086" max="14086" width="4" style="54" customWidth="1"/>
    <col min="14087" max="14087" width="0" style="54" hidden="1" customWidth="1"/>
    <col min="14088" max="14088" width="23.25" style="54" customWidth="1"/>
    <col min="14089" max="14089" width="17.125" style="54" customWidth="1"/>
    <col min="14090" max="14090" width="8.125" style="54" customWidth="1"/>
    <col min="14091" max="14091" width="4" style="54" customWidth="1"/>
    <col min="14092" max="14092" width="0" style="54" hidden="1" customWidth="1"/>
    <col min="14093" max="14093" width="8.25" style="54" customWidth="1"/>
    <col min="14094" max="14094" width="0" style="54" hidden="1" customWidth="1"/>
    <col min="14095" max="14095" width="97.75" style="54" customWidth="1"/>
    <col min="14096" max="14096" width="14.125" style="54" customWidth="1"/>
    <col min="14097" max="14097" width="16" style="54" customWidth="1"/>
    <col min="14098" max="14100" width="10.125" style="54" customWidth="1"/>
    <col min="14101" max="14101" width="5.125" style="54" customWidth="1"/>
    <col min="14102" max="14336" width="9" style="54"/>
    <col min="14337" max="14337" width="4.125" style="54" customWidth="1"/>
    <col min="14338" max="14338" width="22.5" style="54" customWidth="1"/>
    <col min="14339" max="14339" width="26.625" style="54" customWidth="1"/>
    <col min="14340" max="14340" width="17.125" style="54" customWidth="1"/>
    <col min="14341" max="14341" width="8.125" style="54" customWidth="1"/>
    <col min="14342" max="14342" width="4" style="54" customWidth="1"/>
    <col min="14343" max="14343" width="0" style="54" hidden="1" customWidth="1"/>
    <col min="14344" max="14344" width="23.25" style="54" customWidth="1"/>
    <col min="14345" max="14345" width="17.125" style="54" customWidth="1"/>
    <col min="14346" max="14346" width="8.125" style="54" customWidth="1"/>
    <col min="14347" max="14347" width="4" style="54" customWidth="1"/>
    <col min="14348" max="14348" width="0" style="54" hidden="1" customWidth="1"/>
    <col min="14349" max="14349" width="8.25" style="54" customWidth="1"/>
    <col min="14350" max="14350" width="0" style="54" hidden="1" customWidth="1"/>
    <col min="14351" max="14351" width="97.75" style="54" customWidth="1"/>
    <col min="14352" max="14352" width="14.125" style="54" customWidth="1"/>
    <col min="14353" max="14353" width="16" style="54" customWidth="1"/>
    <col min="14354" max="14356" width="10.125" style="54" customWidth="1"/>
    <col min="14357" max="14357" width="5.125" style="54" customWidth="1"/>
    <col min="14358" max="14592" width="9" style="54"/>
    <col min="14593" max="14593" width="4.125" style="54" customWidth="1"/>
    <col min="14594" max="14594" width="22.5" style="54" customWidth="1"/>
    <col min="14595" max="14595" width="26.625" style="54" customWidth="1"/>
    <col min="14596" max="14596" width="17.125" style="54" customWidth="1"/>
    <col min="14597" max="14597" width="8.125" style="54" customWidth="1"/>
    <col min="14598" max="14598" width="4" style="54" customWidth="1"/>
    <col min="14599" max="14599" width="0" style="54" hidden="1" customWidth="1"/>
    <col min="14600" max="14600" width="23.25" style="54" customWidth="1"/>
    <col min="14601" max="14601" width="17.125" style="54" customWidth="1"/>
    <col min="14602" max="14602" width="8.125" style="54" customWidth="1"/>
    <col min="14603" max="14603" width="4" style="54" customWidth="1"/>
    <col min="14604" max="14604" width="0" style="54" hidden="1" customWidth="1"/>
    <col min="14605" max="14605" width="8.25" style="54" customWidth="1"/>
    <col min="14606" max="14606" width="0" style="54" hidden="1" customWidth="1"/>
    <col min="14607" max="14607" width="97.75" style="54" customWidth="1"/>
    <col min="14608" max="14608" width="14.125" style="54" customWidth="1"/>
    <col min="14609" max="14609" width="16" style="54" customWidth="1"/>
    <col min="14610" max="14612" width="10.125" style="54" customWidth="1"/>
    <col min="14613" max="14613" width="5.125" style="54" customWidth="1"/>
    <col min="14614" max="14848" width="9" style="54"/>
    <col min="14849" max="14849" width="4.125" style="54" customWidth="1"/>
    <col min="14850" max="14850" width="22.5" style="54" customWidth="1"/>
    <col min="14851" max="14851" width="26.625" style="54" customWidth="1"/>
    <col min="14852" max="14852" width="17.125" style="54" customWidth="1"/>
    <col min="14853" max="14853" width="8.125" style="54" customWidth="1"/>
    <col min="14854" max="14854" width="4" style="54" customWidth="1"/>
    <col min="14855" max="14855" width="0" style="54" hidden="1" customWidth="1"/>
    <col min="14856" max="14856" width="23.25" style="54" customWidth="1"/>
    <col min="14857" max="14857" width="17.125" style="54" customWidth="1"/>
    <col min="14858" max="14858" width="8.125" style="54" customWidth="1"/>
    <col min="14859" max="14859" width="4" style="54" customWidth="1"/>
    <col min="14860" max="14860" width="0" style="54" hidden="1" customWidth="1"/>
    <col min="14861" max="14861" width="8.25" style="54" customWidth="1"/>
    <col min="14862" max="14862" width="0" style="54" hidden="1" customWidth="1"/>
    <col min="14863" max="14863" width="97.75" style="54" customWidth="1"/>
    <col min="14864" max="14864" width="14.125" style="54" customWidth="1"/>
    <col min="14865" max="14865" width="16" style="54" customWidth="1"/>
    <col min="14866" max="14868" width="10.125" style="54" customWidth="1"/>
    <col min="14869" max="14869" width="5.125" style="54" customWidth="1"/>
    <col min="14870" max="15104" width="9" style="54"/>
    <col min="15105" max="15105" width="4.125" style="54" customWidth="1"/>
    <col min="15106" max="15106" width="22.5" style="54" customWidth="1"/>
    <col min="15107" max="15107" width="26.625" style="54" customWidth="1"/>
    <col min="15108" max="15108" width="17.125" style="54" customWidth="1"/>
    <col min="15109" max="15109" width="8.125" style="54" customWidth="1"/>
    <col min="15110" max="15110" width="4" style="54" customWidth="1"/>
    <col min="15111" max="15111" width="0" style="54" hidden="1" customWidth="1"/>
    <col min="15112" max="15112" width="23.25" style="54" customWidth="1"/>
    <col min="15113" max="15113" width="17.125" style="54" customWidth="1"/>
    <col min="15114" max="15114" width="8.125" style="54" customWidth="1"/>
    <col min="15115" max="15115" width="4" style="54" customWidth="1"/>
    <col min="15116" max="15116" width="0" style="54" hidden="1" customWidth="1"/>
    <col min="15117" max="15117" width="8.25" style="54" customWidth="1"/>
    <col min="15118" max="15118" width="0" style="54" hidden="1" customWidth="1"/>
    <col min="15119" max="15119" width="97.75" style="54" customWidth="1"/>
    <col min="15120" max="15120" width="14.125" style="54" customWidth="1"/>
    <col min="15121" max="15121" width="16" style="54" customWidth="1"/>
    <col min="15122" max="15124" width="10.125" style="54" customWidth="1"/>
    <col min="15125" max="15125" width="5.125" style="54" customWidth="1"/>
    <col min="15126" max="15360" width="9" style="54"/>
    <col min="15361" max="15361" width="4.125" style="54" customWidth="1"/>
    <col min="15362" max="15362" width="22.5" style="54" customWidth="1"/>
    <col min="15363" max="15363" width="26.625" style="54" customWidth="1"/>
    <col min="15364" max="15364" width="17.125" style="54" customWidth="1"/>
    <col min="15365" max="15365" width="8.125" style="54" customWidth="1"/>
    <col min="15366" max="15366" width="4" style="54" customWidth="1"/>
    <col min="15367" max="15367" width="0" style="54" hidden="1" customWidth="1"/>
    <col min="15368" max="15368" width="23.25" style="54" customWidth="1"/>
    <col min="15369" max="15369" width="17.125" style="54" customWidth="1"/>
    <col min="15370" max="15370" width="8.125" style="54" customWidth="1"/>
    <col min="15371" max="15371" width="4" style="54" customWidth="1"/>
    <col min="15372" max="15372" width="0" style="54" hidden="1" customWidth="1"/>
    <col min="15373" max="15373" width="8.25" style="54" customWidth="1"/>
    <col min="15374" max="15374" width="0" style="54" hidden="1" customWidth="1"/>
    <col min="15375" max="15375" width="97.75" style="54" customWidth="1"/>
    <col min="15376" max="15376" width="14.125" style="54" customWidth="1"/>
    <col min="15377" max="15377" width="16" style="54" customWidth="1"/>
    <col min="15378" max="15380" width="10.125" style="54" customWidth="1"/>
    <col min="15381" max="15381" width="5.125" style="54" customWidth="1"/>
    <col min="15382" max="15616" width="9" style="54"/>
    <col min="15617" max="15617" width="4.125" style="54" customWidth="1"/>
    <col min="15618" max="15618" width="22.5" style="54" customWidth="1"/>
    <col min="15619" max="15619" width="26.625" style="54" customWidth="1"/>
    <col min="15620" max="15620" width="17.125" style="54" customWidth="1"/>
    <col min="15621" max="15621" width="8.125" style="54" customWidth="1"/>
    <col min="15622" max="15622" width="4" style="54" customWidth="1"/>
    <col min="15623" max="15623" width="0" style="54" hidden="1" customWidth="1"/>
    <col min="15624" max="15624" width="23.25" style="54" customWidth="1"/>
    <col min="15625" max="15625" width="17.125" style="54" customWidth="1"/>
    <col min="15626" max="15626" width="8.125" style="54" customWidth="1"/>
    <col min="15627" max="15627" width="4" style="54" customWidth="1"/>
    <col min="15628" max="15628" width="0" style="54" hidden="1" customWidth="1"/>
    <col min="15629" max="15629" width="8.25" style="54" customWidth="1"/>
    <col min="15630" max="15630" width="0" style="54" hidden="1" customWidth="1"/>
    <col min="15631" max="15631" width="97.75" style="54" customWidth="1"/>
    <col min="15632" max="15632" width="14.125" style="54" customWidth="1"/>
    <col min="15633" max="15633" width="16" style="54" customWidth="1"/>
    <col min="15634" max="15636" width="10.125" style="54" customWidth="1"/>
    <col min="15637" max="15637" width="5.125" style="54" customWidth="1"/>
    <col min="15638" max="15872" width="9" style="54"/>
    <col min="15873" max="15873" width="4.125" style="54" customWidth="1"/>
    <col min="15874" max="15874" width="22.5" style="54" customWidth="1"/>
    <col min="15875" max="15875" width="26.625" style="54" customWidth="1"/>
    <col min="15876" max="15876" width="17.125" style="54" customWidth="1"/>
    <col min="15877" max="15877" width="8.125" style="54" customWidth="1"/>
    <col min="15878" max="15878" width="4" style="54" customWidth="1"/>
    <col min="15879" max="15879" width="0" style="54" hidden="1" customWidth="1"/>
    <col min="15880" max="15880" width="23.25" style="54" customWidth="1"/>
    <col min="15881" max="15881" width="17.125" style="54" customWidth="1"/>
    <col min="15882" max="15882" width="8.125" style="54" customWidth="1"/>
    <col min="15883" max="15883" width="4" style="54" customWidth="1"/>
    <col min="15884" max="15884" width="0" style="54" hidden="1" customWidth="1"/>
    <col min="15885" max="15885" width="8.25" style="54" customWidth="1"/>
    <col min="15886" max="15886" width="0" style="54" hidden="1" customWidth="1"/>
    <col min="15887" max="15887" width="97.75" style="54" customWidth="1"/>
    <col min="15888" max="15888" width="14.125" style="54" customWidth="1"/>
    <col min="15889" max="15889" width="16" style="54" customWidth="1"/>
    <col min="15890" max="15892" width="10.125" style="54" customWidth="1"/>
    <col min="15893" max="15893" width="5.125" style="54" customWidth="1"/>
    <col min="15894" max="16128" width="9" style="54"/>
    <col min="16129" max="16129" width="4.125" style="54" customWidth="1"/>
    <col min="16130" max="16130" width="22.5" style="54" customWidth="1"/>
    <col min="16131" max="16131" width="26.625" style="54" customWidth="1"/>
    <col min="16132" max="16132" width="17.125" style="54" customWidth="1"/>
    <col min="16133" max="16133" width="8.125" style="54" customWidth="1"/>
    <col min="16134" max="16134" width="4" style="54" customWidth="1"/>
    <col min="16135" max="16135" width="0" style="54" hidden="1" customWidth="1"/>
    <col min="16136" max="16136" width="23.25" style="54" customWidth="1"/>
    <col min="16137" max="16137" width="17.125" style="54" customWidth="1"/>
    <col min="16138" max="16138" width="8.125" style="54" customWidth="1"/>
    <col min="16139" max="16139" width="4" style="54" customWidth="1"/>
    <col min="16140" max="16140" width="0" style="54" hidden="1" customWidth="1"/>
    <col min="16141" max="16141" width="8.25" style="54" customWidth="1"/>
    <col min="16142" max="16142" width="0" style="54" hidden="1" customWidth="1"/>
    <col min="16143" max="16143" width="97.75" style="54" customWidth="1"/>
    <col min="16144" max="16144" width="14.125" style="54" customWidth="1"/>
    <col min="16145" max="16145" width="16" style="54" customWidth="1"/>
    <col min="16146" max="16148" width="10.125" style="54" customWidth="1"/>
    <col min="16149" max="16149" width="5.125" style="54" customWidth="1"/>
    <col min="16150" max="16384" width="9" style="54"/>
  </cols>
  <sheetData>
    <row r="1" spans="1:21" ht="36.75" customHeight="1" x14ac:dyDescent="0.4">
      <c r="A1" s="52" t="s">
        <v>0</v>
      </c>
      <c r="B1" s="52"/>
      <c r="C1" s="53"/>
      <c r="D1" s="54"/>
      <c r="E1" s="53"/>
      <c r="F1" s="53"/>
      <c r="G1" s="53"/>
      <c r="H1" s="213"/>
      <c r="I1" s="213"/>
      <c r="J1" s="214"/>
      <c r="K1" s="214"/>
      <c r="L1" s="214"/>
      <c r="M1" s="214"/>
      <c r="N1" s="214"/>
      <c r="O1" s="214"/>
      <c r="P1" s="53"/>
      <c r="Q1" s="53"/>
      <c r="R1" s="54"/>
      <c r="S1" s="54"/>
      <c r="T1" s="54"/>
      <c r="U1" s="54"/>
    </row>
    <row r="2" spans="1:21" ht="36.75" customHeight="1" x14ac:dyDescent="0.4">
      <c r="A2" s="213" t="s">
        <v>161</v>
      </c>
      <c r="B2" s="213"/>
      <c r="C2" s="214"/>
      <c r="D2" s="214"/>
      <c r="E2" s="214"/>
      <c r="F2" s="214"/>
      <c r="G2" s="214"/>
      <c r="H2" s="214"/>
      <c r="I2" s="214"/>
      <c r="J2" s="214"/>
      <c r="K2" s="214"/>
      <c r="L2" s="214"/>
      <c r="M2" s="214"/>
      <c r="N2" s="214"/>
      <c r="O2" s="214"/>
      <c r="P2" s="214"/>
      <c r="Q2" s="214"/>
      <c r="R2" s="214"/>
      <c r="S2" s="214"/>
      <c r="T2" s="214"/>
      <c r="U2" s="54"/>
    </row>
    <row r="3" spans="1:21" ht="18.75" customHeight="1" x14ac:dyDescent="0.4">
      <c r="A3" s="55"/>
      <c r="B3" s="55"/>
      <c r="C3" s="53"/>
      <c r="D3" s="54"/>
      <c r="E3" s="56"/>
      <c r="F3" s="53"/>
      <c r="G3" s="53"/>
      <c r="H3" s="53"/>
      <c r="I3" s="54"/>
      <c r="J3" s="53"/>
      <c r="K3" s="56"/>
      <c r="L3" s="56"/>
      <c r="M3" s="56"/>
      <c r="N3" s="56"/>
      <c r="O3" s="53"/>
      <c r="P3" s="57"/>
      <c r="Q3" s="215" t="s">
        <v>162</v>
      </c>
      <c r="R3" s="216"/>
      <c r="S3" s="216"/>
      <c r="T3" s="217"/>
      <c r="U3" s="54"/>
    </row>
    <row r="4" spans="1:21" ht="15.75" customHeight="1" x14ac:dyDescent="0.4">
      <c r="A4" s="55"/>
      <c r="B4" s="55"/>
      <c r="C4" s="53"/>
      <c r="D4" s="54"/>
      <c r="E4" s="56"/>
      <c r="F4" s="53"/>
      <c r="G4" s="53"/>
      <c r="H4" s="53"/>
      <c r="I4" s="54"/>
      <c r="J4" s="53"/>
      <c r="K4" s="56"/>
      <c r="L4" s="56"/>
      <c r="M4" s="56"/>
      <c r="N4" s="58"/>
      <c r="O4" s="53"/>
      <c r="P4" s="59"/>
      <c r="Q4" s="60"/>
      <c r="R4" s="61" t="s">
        <v>163</v>
      </c>
      <c r="S4" s="61" t="s">
        <v>6</v>
      </c>
      <c r="T4" s="61" t="s">
        <v>164</v>
      </c>
      <c r="U4" s="54"/>
    </row>
    <row r="5" spans="1:21" ht="22.5" customHeight="1" x14ac:dyDescent="0.4">
      <c r="A5" s="55"/>
      <c r="B5" s="55"/>
      <c r="C5" s="53"/>
      <c r="D5" s="54"/>
      <c r="E5" s="56"/>
      <c r="F5" s="53"/>
      <c r="G5" s="53"/>
      <c r="H5" s="53"/>
      <c r="I5" s="54"/>
      <c r="J5" s="53"/>
      <c r="K5" s="56"/>
      <c r="L5" s="56"/>
      <c r="M5" s="56"/>
      <c r="N5" s="58"/>
      <c r="O5" s="53"/>
      <c r="P5" s="62"/>
      <c r="Q5" s="63" t="s">
        <v>165</v>
      </c>
      <c r="R5" s="61"/>
      <c r="S5" s="61"/>
      <c r="T5" s="61"/>
      <c r="U5" s="54"/>
    </row>
    <row r="6" spans="1:21" ht="22.5" customHeight="1" x14ac:dyDescent="0.15">
      <c r="A6" s="55"/>
      <c r="B6" s="55"/>
      <c r="C6" s="53"/>
      <c r="D6" s="64"/>
      <c r="E6" s="56"/>
      <c r="F6" s="53"/>
      <c r="G6" s="53"/>
      <c r="H6" s="53"/>
      <c r="I6" s="64"/>
      <c r="J6" s="53"/>
      <c r="K6" s="56"/>
      <c r="L6" s="56"/>
      <c r="M6" s="56"/>
      <c r="N6" s="58"/>
      <c r="O6" s="53"/>
      <c r="P6" s="62"/>
      <c r="Q6" s="63" t="s">
        <v>166</v>
      </c>
      <c r="R6" s="61"/>
      <c r="S6" s="61"/>
      <c r="T6" s="61"/>
      <c r="U6" s="54"/>
    </row>
    <row r="7" spans="1:21" ht="22.5" customHeight="1" x14ac:dyDescent="0.15">
      <c r="A7" s="55"/>
      <c r="B7" s="55"/>
      <c r="C7" s="53"/>
      <c r="D7" s="65"/>
      <c r="E7" s="56"/>
      <c r="F7" s="53"/>
      <c r="G7" s="53"/>
      <c r="I7" s="65"/>
      <c r="J7" s="53"/>
      <c r="K7" s="56"/>
      <c r="L7" s="56"/>
      <c r="M7" s="56"/>
      <c r="N7" s="67"/>
      <c r="O7" s="53"/>
      <c r="P7" s="62"/>
      <c r="Q7" s="63" t="s">
        <v>167</v>
      </c>
      <c r="R7" s="61"/>
      <c r="S7" s="61"/>
      <c r="T7" s="61"/>
      <c r="U7" s="68"/>
    </row>
    <row r="8" spans="1:21" ht="27.75" customHeight="1" thickBot="1" x14ac:dyDescent="0.3">
      <c r="A8" s="218" t="s">
        <v>259</v>
      </c>
      <c r="B8" s="219"/>
      <c r="C8" s="219"/>
      <c r="D8" s="219"/>
      <c r="E8" s="219"/>
      <c r="F8" s="219"/>
      <c r="G8" s="53"/>
      <c r="H8" s="53"/>
      <c r="I8" s="69"/>
      <c r="J8" s="53"/>
      <c r="K8" s="56"/>
      <c r="L8" s="56"/>
      <c r="M8" s="56"/>
      <c r="N8" s="67"/>
      <c r="O8" s="53"/>
      <c r="P8" s="70"/>
      <c r="Q8" s="69"/>
      <c r="R8" s="70"/>
      <c r="S8" s="70"/>
      <c r="T8" s="71"/>
      <c r="U8" s="68"/>
    </row>
    <row r="9" spans="1:21" customFormat="1" ht="42" customHeight="1" thickBot="1" x14ac:dyDescent="0.45">
      <c r="A9" s="72"/>
      <c r="B9" s="73" t="s">
        <v>169</v>
      </c>
      <c r="C9" s="74" t="s">
        <v>170</v>
      </c>
      <c r="D9" s="75" t="s">
        <v>171</v>
      </c>
      <c r="E9" s="76" t="s">
        <v>172</v>
      </c>
      <c r="F9" s="76" t="s">
        <v>173</v>
      </c>
      <c r="G9" s="74" t="s">
        <v>174</v>
      </c>
      <c r="H9" s="73" t="s">
        <v>170</v>
      </c>
      <c r="I9" s="75" t="s">
        <v>171</v>
      </c>
      <c r="J9" s="76" t="s">
        <v>175</v>
      </c>
      <c r="K9" s="76" t="s">
        <v>173</v>
      </c>
      <c r="L9" s="76" t="s">
        <v>174</v>
      </c>
      <c r="M9" s="76" t="s">
        <v>176</v>
      </c>
      <c r="N9" s="77" t="s">
        <v>177</v>
      </c>
      <c r="O9" s="78" t="s">
        <v>178</v>
      </c>
      <c r="P9" s="76" t="s">
        <v>179</v>
      </c>
      <c r="Q9" s="79" t="s">
        <v>171</v>
      </c>
      <c r="R9" s="76" t="s">
        <v>180</v>
      </c>
      <c r="S9" s="74" t="s">
        <v>181</v>
      </c>
      <c r="T9" s="77" t="s">
        <v>182</v>
      </c>
      <c r="U9" s="80"/>
    </row>
    <row r="10" spans="1:21" ht="18.75" customHeight="1" x14ac:dyDescent="0.4">
      <c r="A10" s="220" t="s">
        <v>183</v>
      </c>
      <c r="B10" s="81" t="s">
        <v>51</v>
      </c>
      <c r="C10" s="82" t="s">
        <v>260</v>
      </c>
      <c r="D10" s="83"/>
      <c r="E10" s="134">
        <v>0.1</v>
      </c>
      <c r="F10" s="85" t="s">
        <v>186</v>
      </c>
      <c r="G10" s="86" t="s">
        <v>219</v>
      </c>
      <c r="H10" s="87" t="s">
        <v>260</v>
      </c>
      <c r="I10" s="83"/>
      <c r="J10" s="85">
        <f>ROUNDUP(E10*0.75,2)</f>
        <v>0.08</v>
      </c>
      <c r="K10" s="85" t="s">
        <v>186</v>
      </c>
      <c r="L10" s="85" t="s">
        <v>219</v>
      </c>
      <c r="M10" s="85">
        <f>ROUNDUP((R5*E10)+(R6*J10)+(R7*(E10*2)),2)</f>
        <v>0</v>
      </c>
      <c r="N10" s="88">
        <f>M10</f>
        <v>0</v>
      </c>
      <c r="O10" s="81" t="s">
        <v>261</v>
      </c>
      <c r="P10" s="89" t="s">
        <v>22</v>
      </c>
      <c r="Q10" s="83"/>
      <c r="R10" s="90">
        <v>110</v>
      </c>
      <c r="S10" s="91">
        <f>ROUNDUP(R10*0.75,2)</f>
        <v>82.5</v>
      </c>
      <c r="T10" s="92">
        <f>ROUNDUP((R5*R10)+(R6*S10)+(R7*(R10*2)),2)</f>
        <v>0</v>
      </c>
    </row>
    <row r="11" spans="1:21" ht="18.75" customHeight="1" x14ac:dyDescent="0.4">
      <c r="A11" s="221"/>
      <c r="B11" s="105"/>
      <c r="C11" s="106" t="s">
        <v>262</v>
      </c>
      <c r="D11" s="107"/>
      <c r="E11" s="108">
        <v>10</v>
      </c>
      <c r="F11" s="109" t="s">
        <v>189</v>
      </c>
      <c r="G11" s="110"/>
      <c r="H11" s="111" t="s">
        <v>262</v>
      </c>
      <c r="I11" s="107"/>
      <c r="J11" s="109">
        <f>ROUNDUP(E11*0.75,2)</f>
        <v>7.5</v>
      </c>
      <c r="K11" s="109" t="s">
        <v>189</v>
      </c>
      <c r="L11" s="109"/>
      <c r="M11" s="109">
        <f>ROUNDUP((R5*E11)+(R6*J11)+(R7*(E11*2)),2)</f>
        <v>0</v>
      </c>
      <c r="N11" s="112">
        <f>M11</f>
        <v>0</v>
      </c>
      <c r="O11" s="105" t="s">
        <v>263</v>
      </c>
      <c r="P11" s="113" t="s">
        <v>192</v>
      </c>
      <c r="Q11" s="107"/>
      <c r="R11" s="114">
        <v>1</v>
      </c>
      <c r="S11" s="108">
        <f>ROUNDUP(R11*0.75,2)</f>
        <v>0.75</v>
      </c>
      <c r="T11" s="115">
        <f>ROUNDUP((R5*R11)+(R6*S11)+(R7*(R11*2)),2)</f>
        <v>0</v>
      </c>
    </row>
    <row r="12" spans="1:21" ht="18.75" customHeight="1" x14ac:dyDescent="0.4">
      <c r="A12" s="221"/>
      <c r="B12" s="105"/>
      <c r="C12" s="106"/>
      <c r="D12" s="107"/>
      <c r="E12" s="108"/>
      <c r="F12" s="109"/>
      <c r="G12" s="110"/>
      <c r="H12" s="111"/>
      <c r="I12" s="107"/>
      <c r="J12" s="109"/>
      <c r="K12" s="109"/>
      <c r="L12" s="109"/>
      <c r="M12" s="109"/>
      <c r="N12" s="112"/>
      <c r="O12" s="105" t="s">
        <v>248</v>
      </c>
      <c r="P12" s="113" t="s">
        <v>233</v>
      </c>
      <c r="Q12" s="107"/>
      <c r="R12" s="114">
        <v>20</v>
      </c>
      <c r="S12" s="108">
        <f>ROUNDUP(R12*0.75,2)</f>
        <v>15</v>
      </c>
      <c r="T12" s="115">
        <f>ROUNDUP((R5*R12)+(R6*S12)+(R7*(R12*2)),2)</f>
        <v>0</v>
      </c>
    </row>
    <row r="13" spans="1:21" ht="18.75" customHeight="1" x14ac:dyDescent="0.4">
      <c r="A13" s="221"/>
      <c r="B13" s="105"/>
      <c r="C13" s="106"/>
      <c r="D13" s="107"/>
      <c r="E13" s="108"/>
      <c r="F13" s="109"/>
      <c r="G13" s="110"/>
      <c r="H13" s="111"/>
      <c r="I13" s="107"/>
      <c r="J13" s="109"/>
      <c r="K13" s="109"/>
      <c r="L13" s="109"/>
      <c r="M13" s="109"/>
      <c r="N13" s="112"/>
      <c r="O13" s="105"/>
      <c r="P13" s="113" t="s">
        <v>209</v>
      </c>
      <c r="Q13" s="107"/>
      <c r="R13" s="114">
        <v>1</v>
      </c>
      <c r="S13" s="108">
        <f>ROUNDUP(R13*0.75,2)</f>
        <v>0.75</v>
      </c>
      <c r="T13" s="115">
        <f>ROUNDUP((R5*R13)+(R6*S13)+(R7*(R13*2)),2)</f>
        <v>0</v>
      </c>
    </row>
    <row r="14" spans="1:21" ht="18.75" customHeight="1" x14ac:dyDescent="0.4">
      <c r="A14" s="221"/>
      <c r="B14" s="105"/>
      <c r="C14" s="106"/>
      <c r="D14" s="107"/>
      <c r="E14" s="108"/>
      <c r="F14" s="109"/>
      <c r="G14" s="110"/>
      <c r="H14" s="111"/>
      <c r="I14" s="107"/>
      <c r="J14" s="109"/>
      <c r="K14" s="109"/>
      <c r="L14" s="109"/>
      <c r="M14" s="109"/>
      <c r="N14" s="112"/>
      <c r="O14" s="105"/>
      <c r="P14" s="113" t="s">
        <v>213</v>
      </c>
      <c r="Q14" s="107" t="s">
        <v>40</v>
      </c>
      <c r="R14" s="114">
        <v>1</v>
      </c>
      <c r="S14" s="108">
        <f>ROUNDUP(R14*0.75,2)</f>
        <v>0.75</v>
      </c>
      <c r="T14" s="115">
        <f>ROUNDUP((R5*R14)+(R6*S14)+(R7*(R14*2)),2)</f>
        <v>0</v>
      </c>
    </row>
    <row r="15" spans="1:21" ht="18.75" customHeight="1" x14ac:dyDescent="0.4">
      <c r="A15" s="221"/>
      <c r="B15" s="94"/>
      <c r="C15" s="95"/>
      <c r="D15" s="96"/>
      <c r="E15" s="97"/>
      <c r="F15" s="98"/>
      <c r="G15" s="99"/>
      <c r="H15" s="100"/>
      <c r="I15" s="96"/>
      <c r="J15" s="98"/>
      <c r="K15" s="98"/>
      <c r="L15" s="98"/>
      <c r="M15" s="98"/>
      <c r="N15" s="101"/>
      <c r="O15" s="94"/>
      <c r="P15" s="102"/>
      <c r="Q15" s="96"/>
      <c r="R15" s="103"/>
      <c r="S15" s="97"/>
      <c r="T15" s="104"/>
    </row>
    <row r="16" spans="1:21" ht="18.75" customHeight="1" x14ac:dyDescent="0.4">
      <c r="A16" s="221"/>
      <c r="B16" s="105" t="s">
        <v>57</v>
      </c>
      <c r="C16" s="106" t="s">
        <v>264</v>
      </c>
      <c r="D16" s="107"/>
      <c r="E16" s="108">
        <v>1</v>
      </c>
      <c r="F16" s="109" t="s">
        <v>218</v>
      </c>
      <c r="G16" s="110" t="s">
        <v>219</v>
      </c>
      <c r="H16" s="111" t="s">
        <v>264</v>
      </c>
      <c r="I16" s="107"/>
      <c r="J16" s="109">
        <f>ROUNDUP(E16*0.75,2)</f>
        <v>0.75</v>
      </c>
      <c r="K16" s="109" t="s">
        <v>218</v>
      </c>
      <c r="L16" s="109" t="s">
        <v>219</v>
      </c>
      <c r="M16" s="109">
        <f>ROUNDUP((R5*E16)+(R6*J16)+(R7*(E16*2)),2)</f>
        <v>0</v>
      </c>
      <c r="N16" s="112">
        <f>M16</f>
        <v>0</v>
      </c>
      <c r="O16" s="105" t="s">
        <v>265</v>
      </c>
      <c r="P16" s="113" t="s">
        <v>225</v>
      </c>
      <c r="Q16" s="107"/>
      <c r="R16" s="114">
        <v>0.5</v>
      </c>
      <c r="S16" s="108">
        <f t="shared" ref="S16:S21" si="0">ROUNDUP(R16*0.75,2)</f>
        <v>0.38</v>
      </c>
      <c r="T16" s="115">
        <f>ROUNDUP((R5*R16)+(R6*S16)+(R7*(R16*2)),2)</f>
        <v>0</v>
      </c>
    </row>
    <row r="17" spans="1:20" ht="18.75" customHeight="1" x14ac:dyDescent="0.4">
      <c r="A17" s="221"/>
      <c r="B17" s="105"/>
      <c r="C17" s="106" t="s">
        <v>266</v>
      </c>
      <c r="D17" s="107"/>
      <c r="E17" s="108">
        <v>2</v>
      </c>
      <c r="F17" s="109" t="s">
        <v>189</v>
      </c>
      <c r="G17" s="110"/>
      <c r="H17" s="111" t="s">
        <v>266</v>
      </c>
      <c r="I17" s="107"/>
      <c r="J17" s="109">
        <f>ROUNDUP(E17*0.75,2)</f>
        <v>1.5</v>
      </c>
      <c r="K17" s="109" t="s">
        <v>189</v>
      </c>
      <c r="L17" s="109"/>
      <c r="M17" s="109">
        <f>ROUNDUP((R5*E17)+(R6*J17)+(R7*(E17*2)),2)</f>
        <v>0</v>
      </c>
      <c r="N17" s="112">
        <f>M17</f>
        <v>0</v>
      </c>
      <c r="O17" s="133" t="s">
        <v>267</v>
      </c>
      <c r="P17" s="113" t="s">
        <v>233</v>
      </c>
      <c r="Q17" s="107"/>
      <c r="R17" s="114">
        <v>40</v>
      </c>
      <c r="S17" s="108">
        <f t="shared" si="0"/>
        <v>30</v>
      </c>
      <c r="T17" s="115">
        <f>ROUNDUP((R5*R17)+(R6*S17)+(R7*(R17*2)),2)</f>
        <v>0</v>
      </c>
    </row>
    <row r="18" spans="1:20" ht="18.75" customHeight="1" x14ac:dyDescent="0.4">
      <c r="A18" s="221"/>
      <c r="B18" s="105"/>
      <c r="C18" s="106" t="s">
        <v>268</v>
      </c>
      <c r="D18" s="107"/>
      <c r="E18" s="108">
        <v>10</v>
      </c>
      <c r="F18" s="109" t="s">
        <v>189</v>
      </c>
      <c r="G18" s="110"/>
      <c r="H18" s="111" t="s">
        <v>268</v>
      </c>
      <c r="I18" s="107"/>
      <c r="J18" s="109">
        <f>ROUNDUP(E18*0.75,2)</f>
        <v>7.5</v>
      </c>
      <c r="K18" s="109" t="s">
        <v>189</v>
      </c>
      <c r="L18" s="109"/>
      <c r="M18" s="109">
        <f>ROUNDUP((R5*E18)+(R6*J18)+(R7*(E18*2)),2)</f>
        <v>0</v>
      </c>
      <c r="N18" s="112">
        <f>ROUND(M18+(M18*10/100),2)</f>
        <v>0</v>
      </c>
      <c r="O18" s="128" t="s">
        <v>269</v>
      </c>
      <c r="P18" s="113" t="s">
        <v>209</v>
      </c>
      <c r="Q18" s="107"/>
      <c r="R18" s="114">
        <v>1</v>
      </c>
      <c r="S18" s="108">
        <f t="shared" si="0"/>
        <v>0.75</v>
      </c>
      <c r="T18" s="115">
        <f>ROUNDUP((R5*R18)+(R6*S18)+(R7*(R18*2)),2)</f>
        <v>0</v>
      </c>
    </row>
    <row r="19" spans="1:20" ht="18.75" customHeight="1" x14ac:dyDescent="0.4">
      <c r="A19" s="221"/>
      <c r="B19" s="105"/>
      <c r="C19" s="106"/>
      <c r="D19" s="107"/>
      <c r="E19" s="108"/>
      <c r="F19" s="109"/>
      <c r="G19" s="110"/>
      <c r="H19" s="111"/>
      <c r="I19" s="107"/>
      <c r="J19" s="109"/>
      <c r="K19" s="109"/>
      <c r="L19" s="109"/>
      <c r="M19" s="109"/>
      <c r="N19" s="112"/>
      <c r="O19" s="105" t="s">
        <v>202</v>
      </c>
      <c r="P19" s="113" t="s">
        <v>213</v>
      </c>
      <c r="Q19" s="107" t="s">
        <v>40</v>
      </c>
      <c r="R19" s="114">
        <v>1</v>
      </c>
      <c r="S19" s="108">
        <f t="shared" si="0"/>
        <v>0.75</v>
      </c>
      <c r="T19" s="115">
        <f>ROUNDUP((R5*R19)+(R6*S19)+(R7*(R19*2)),2)</f>
        <v>0</v>
      </c>
    </row>
    <row r="20" spans="1:20" ht="18.75" customHeight="1" x14ac:dyDescent="0.4">
      <c r="A20" s="221"/>
      <c r="B20" s="105"/>
      <c r="C20" s="106"/>
      <c r="D20" s="107"/>
      <c r="E20" s="108"/>
      <c r="F20" s="109"/>
      <c r="G20" s="110"/>
      <c r="H20" s="111"/>
      <c r="I20" s="107"/>
      <c r="J20" s="109"/>
      <c r="K20" s="109"/>
      <c r="L20" s="109"/>
      <c r="M20" s="109"/>
      <c r="N20" s="112"/>
      <c r="O20" s="105"/>
      <c r="P20" s="113" t="s">
        <v>225</v>
      </c>
      <c r="Q20" s="107"/>
      <c r="R20" s="114">
        <v>2</v>
      </c>
      <c r="S20" s="108">
        <f t="shared" si="0"/>
        <v>1.5</v>
      </c>
      <c r="T20" s="115">
        <f>ROUNDUP((R5*R20)+(R6*S20)+(R7*(R20*2)),2)</f>
        <v>0</v>
      </c>
    </row>
    <row r="21" spans="1:20" ht="18.75" customHeight="1" x14ac:dyDescent="0.4">
      <c r="A21" s="221"/>
      <c r="B21" s="105"/>
      <c r="C21" s="106"/>
      <c r="D21" s="107"/>
      <c r="E21" s="108"/>
      <c r="F21" s="109"/>
      <c r="G21" s="110"/>
      <c r="H21" s="111"/>
      <c r="I21" s="107"/>
      <c r="J21" s="109"/>
      <c r="K21" s="109"/>
      <c r="L21" s="109"/>
      <c r="M21" s="109"/>
      <c r="N21" s="112"/>
      <c r="O21" s="105"/>
      <c r="P21" s="113" t="s">
        <v>221</v>
      </c>
      <c r="Q21" s="107"/>
      <c r="R21" s="114">
        <v>3</v>
      </c>
      <c r="S21" s="108">
        <f t="shared" si="0"/>
        <v>2.25</v>
      </c>
      <c r="T21" s="115">
        <f>ROUNDUP((R5*R21)+(R6*S21)+(R7*(R21*2)),2)</f>
        <v>0</v>
      </c>
    </row>
    <row r="22" spans="1:20" ht="18.75" customHeight="1" x14ac:dyDescent="0.4">
      <c r="A22" s="221"/>
      <c r="B22" s="94"/>
      <c r="C22" s="95"/>
      <c r="D22" s="96"/>
      <c r="E22" s="97"/>
      <c r="F22" s="98"/>
      <c r="G22" s="99"/>
      <c r="H22" s="100"/>
      <c r="I22" s="96"/>
      <c r="J22" s="98"/>
      <c r="K22" s="98"/>
      <c r="L22" s="98"/>
      <c r="M22" s="98"/>
      <c r="N22" s="101"/>
      <c r="O22" s="94"/>
      <c r="P22" s="102"/>
      <c r="Q22" s="96"/>
      <c r="R22" s="103"/>
      <c r="S22" s="97"/>
      <c r="T22" s="104"/>
    </row>
    <row r="23" spans="1:20" ht="18.75" customHeight="1" x14ac:dyDescent="0.4">
      <c r="A23" s="221"/>
      <c r="B23" s="105" t="s">
        <v>58</v>
      </c>
      <c r="C23" s="106" t="s">
        <v>270</v>
      </c>
      <c r="D23" s="107" t="s">
        <v>271</v>
      </c>
      <c r="E23" s="135">
        <v>0.5</v>
      </c>
      <c r="F23" s="109" t="s">
        <v>272</v>
      </c>
      <c r="G23" s="110"/>
      <c r="H23" s="111" t="s">
        <v>270</v>
      </c>
      <c r="I23" s="107" t="s">
        <v>271</v>
      </c>
      <c r="J23" s="109">
        <f>ROUNDUP(E23*0.75,2)</f>
        <v>0.38</v>
      </c>
      <c r="K23" s="109" t="s">
        <v>272</v>
      </c>
      <c r="L23" s="109"/>
      <c r="M23" s="109">
        <f>ROUNDUP((R5*E23)+(R6*J23)+(R7*(E23*2)),2)</f>
        <v>0</v>
      </c>
      <c r="N23" s="112">
        <f>M23</f>
        <v>0</v>
      </c>
      <c r="O23" s="105" t="s">
        <v>273</v>
      </c>
      <c r="P23" s="113" t="s">
        <v>192</v>
      </c>
      <c r="Q23" s="107"/>
      <c r="R23" s="114">
        <v>1</v>
      </c>
      <c r="S23" s="108">
        <f>ROUNDUP(R23*0.75,2)</f>
        <v>0.75</v>
      </c>
      <c r="T23" s="115">
        <f>ROUNDUP((R5*R23)+(R6*S23)+(R7*(R23*2)),2)</f>
        <v>0</v>
      </c>
    </row>
    <row r="24" spans="1:20" ht="18.75" customHeight="1" x14ac:dyDescent="0.4">
      <c r="A24" s="221"/>
      <c r="B24" s="105"/>
      <c r="C24" s="106" t="s">
        <v>274</v>
      </c>
      <c r="D24" s="107"/>
      <c r="E24" s="108">
        <v>30</v>
      </c>
      <c r="F24" s="109" t="s">
        <v>189</v>
      </c>
      <c r="G24" s="110"/>
      <c r="H24" s="111" t="s">
        <v>274</v>
      </c>
      <c r="I24" s="107"/>
      <c r="J24" s="109">
        <f>ROUNDUP(E24*0.75,2)</f>
        <v>22.5</v>
      </c>
      <c r="K24" s="109" t="s">
        <v>189</v>
      </c>
      <c r="L24" s="109"/>
      <c r="M24" s="109">
        <f>ROUNDUP((R5*E24)+(R6*J24)+(R7*(E24*2)),2)</f>
        <v>0</v>
      </c>
      <c r="N24" s="112">
        <f>ROUND(M24+(M24*6/100),2)</f>
        <v>0</v>
      </c>
      <c r="O24" s="105" t="s">
        <v>275</v>
      </c>
      <c r="P24" s="113" t="s">
        <v>276</v>
      </c>
      <c r="Q24" s="107"/>
      <c r="R24" s="114">
        <v>1.5</v>
      </c>
      <c r="S24" s="108">
        <f>ROUNDUP(R24*0.75,2)</f>
        <v>1.1300000000000001</v>
      </c>
      <c r="T24" s="115">
        <f>ROUNDUP((R5*R24)+(R6*S24)+(R7*(R24*2)),2)</f>
        <v>0</v>
      </c>
    </row>
    <row r="25" spans="1:20" ht="18.75" customHeight="1" x14ac:dyDescent="0.4">
      <c r="A25" s="221"/>
      <c r="B25" s="105"/>
      <c r="C25" s="106" t="s">
        <v>277</v>
      </c>
      <c r="D25" s="107"/>
      <c r="E25" s="108">
        <v>5</v>
      </c>
      <c r="F25" s="109" t="s">
        <v>189</v>
      </c>
      <c r="G25" s="110"/>
      <c r="H25" s="111" t="s">
        <v>277</v>
      </c>
      <c r="I25" s="107"/>
      <c r="J25" s="109">
        <f>ROUNDUP(E25*0.75,2)</f>
        <v>3.75</v>
      </c>
      <c r="K25" s="109" t="s">
        <v>189</v>
      </c>
      <c r="L25" s="109"/>
      <c r="M25" s="109">
        <f>ROUNDUP((R5*E25)+(R6*J25)+(R7*(E25*2)),2)</f>
        <v>0</v>
      </c>
      <c r="N25" s="112">
        <f>ROUND(M25+(M25*15/100),2)</f>
        <v>0</v>
      </c>
      <c r="O25" s="105" t="s">
        <v>278</v>
      </c>
      <c r="P25" s="113" t="s">
        <v>227</v>
      </c>
      <c r="Q25" s="107"/>
      <c r="R25" s="114">
        <v>0.1</v>
      </c>
      <c r="S25" s="108">
        <f>ROUNDUP(R25*0.75,2)</f>
        <v>0.08</v>
      </c>
      <c r="T25" s="115">
        <f>ROUNDUP((R5*R25)+(R6*S25)+(R7*(R25*2)),2)</f>
        <v>0</v>
      </c>
    </row>
    <row r="26" spans="1:20" ht="18.75" customHeight="1" x14ac:dyDescent="0.4">
      <c r="A26" s="221"/>
      <c r="B26" s="105"/>
      <c r="C26" s="106"/>
      <c r="D26" s="107"/>
      <c r="E26" s="108"/>
      <c r="F26" s="109"/>
      <c r="G26" s="110"/>
      <c r="H26" s="111"/>
      <c r="I26" s="107"/>
      <c r="J26" s="109"/>
      <c r="K26" s="109"/>
      <c r="L26" s="109"/>
      <c r="M26" s="109"/>
      <c r="N26" s="112"/>
      <c r="O26" s="105" t="s">
        <v>202</v>
      </c>
      <c r="P26" s="113" t="s">
        <v>279</v>
      </c>
      <c r="Q26" s="107"/>
      <c r="R26" s="114">
        <v>0.01</v>
      </c>
      <c r="S26" s="108">
        <f>ROUNDUP(R26*0.75,2)</f>
        <v>0.01</v>
      </c>
      <c r="T26" s="115">
        <f>ROUNDUP((R5*R26)+(R6*S26)+(R7*(R26*2)),2)</f>
        <v>0</v>
      </c>
    </row>
    <row r="27" spans="1:20" ht="18.75" customHeight="1" x14ac:dyDescent="0.4">
      <c r="A27" s="221"/>
      <c r="B27" s="105"/>
      <c r="C27" s="106"/>
      <c r="D27" s="107"/>
      <c r="E27" s="108"/>
      <c r="F27" s="109"/>
      <c r="G27" s="110"/>
      <c r="H27" s="111"/>
      <c r="I27" s="107"/>
      <c r="J27" s="109"/>
      <c r="K27" s="109"/>
      <c r="L27" s="109"/>
      <c r="M27" s="109"/>
      <c r="N27" s="112"/>
      <c r="O27" s="105"/>
      <c r="P27" s="113" t="s">
        <v>213</v>
      </c>
      <c r="Q27" s="107" t="s">
        <v>40</v>
      </c>
      <c r="R27" s="114">
        <v>0.5</v>
      </c>
      <c r="S27" s="108">
        <f>ROUNDUP(R27*0.75,2)</f>
        <v>0.38</v>
      </c>
      <c r="T27" s="115">
        <f>ROUNDUP((R5*R27)+(R6*S27)+(R7*(R27*2)),2)</f>
        <v>0</v>
      </c>
    </row>
    <row r="28" spans="1:20" ht="18.75" customHeight="1" x14ac:dyDescent="0.4">
      <c r="A28" s="221"/>
      <c r="B28" s="94"/>
      <c r="C28" s="95"/>
      <c r="D28" s="96"/>
      <c r="E28" s="97"/>
      <c r="F28" s="98"/>
      <c r="G28" s="99"/>
      <c r="H28" s="100"/>
      <c r="I28" s="96"/>
      <c r="J28" s="98"/>
      <c r="K28" s="98"/>
      <c r="L28" s="98"/>
      <c r="M28" s="98"/>
      <c r="N28" s="101"/>
      <c r="O28" s="94"/>
      <c r="P28" s="102"/>
      <c r="Q28" s="96"/>
      <c r="R28" s="103"/>
      <c r="S28" s="97"/>
      <c r="T28" s="104"/>
    </row>
    <row r="29" spans="1:20" ht="18.75" customHeight="1" x14ac:dyDescent="0.4">
      <c r="A29" s="221"/>
      <c r="B29" s="105" t="s">
        <v>34</v>
      </c>
      <c r="C29" s="106" t="s">
        <v>280</v>
      </c>
      <c r="D29" s="107"/>
      <c r="E29" s="108">
        <v>20</v>
      </c>
      <c r="F29" s="109" t="s">
        <v>189</v>
      </c>
      <c r="G29" s="110"/>
      <c r="H29" s="111" t="s">
        <v>280</v>
      </c>
      <c r="I29" s="107"/>
      <c r="J29" s="109">
        <f>ROUNDUP(E29*0.75,2)</f>
        <v>15</v>
      </c>
      <c r="K29" s="109" t="s">
        <v>189</v>
      </c>
      <c r="L29" s="109"/>
      <c r="M29" s="109">
        <f>ROUNDUP((R5*E29)+(R6*J29)+(R7*(E29*2)),2)</f>
        <v>0</v>
      </c>
      <c r="N29" s="112">
        <f>ROUND(M29+(M29*3/100),2)</f>
        <v>0</v>
      </c>
      <c r="O29" s="105" t="s">
        <v>202</v>
      </c>
      <c r="P29" s="113" t="s">
        <v>233</v>
      </c>
      <c r="Q29" s="107"/>
      <c r="R29" s="114">
        <v>100</v>
      </c>
      <c r="S29" s="108">
        <f>ROUNDUP(R29*0.75,2)</f>
        <v>75</v>
      </c>
      <c r="T29" s="115">
        <f>ROUNDUP((R5*R29)+(R6*S29)+(R7*(R29*2)),2)</f>
        <v>0</v>
      </c>
    </row>
    <row r="30" spans="1:20" ht="18.75" customHeight="1" x14ac:dyDescent="0.4">
      <c r="A30" s="221"/>
      <c r="B30" s="105"/>
      <c r="C30" s="106" t="s">
        <v>281</v>
      </c>
      <c r="D30" s="107"/>
      <c r="E30" s="136">
        <v>0.1</v>
      </c>
      <c r="F30" s="109" t="s">
        <v>282</v>
      </c>
      <c r="G30" s="110"/>
      <c r="H30" s="111" t="s">
        <v>281</v>
      </c>
      <c r="I30" s="107"/>
      <c r="J30" s="109">
        <f>ROUNDUP(E30*0.75,2)</f>
        <v>0.08</v>
      </c>
      <c r="K30" s="109" t="s">
        <v>282</v>
      </c>
      <c r="L30" s="109"/>
      <c r="M30" s="109">
        <f>ROUNDUP((R5*E30)+(R6*J30)+(R7*(E30*2)),2)</f>
        <v>0</v>
      </c>
      <c r="N30" s="112">
        <f>M30</f>
        <v>0</v>
      </c>
      <c r="O30" s="105"/>
      <c r="P30" s="113" t="s">
        <v>237</v>
      </c>
      <c r="Q30" s="107"/>
      <c r="R30" s="114">
        <v>3</v>
      </c>
      <c r="S30" s="108">
        <f>ROUNDUP(R30*0.75,2)</f>
        <v>2.25</v>
      </c>
      <c r="T30" s="115">
        <f>ROUNDUP((R5*R30)+(R6*S30)+(R7*(R30*2)),2)</f>
        <v>0</v>
      </c>
    </row>
    <row r="31" spans="1:20" ht="18.75" customHeight="1" x14ac:dyDescent="0.4">
      <c r="A31" s="221"/>
      <c r="B31" s="94"/>
      <c r="C31" s="95"/>
      <c r="D31" s="96"/>
      <c r="E31" s="97"/>
      <c r="F31" s="98"/>
      <c r="G31" s="99"/>
      <c r="H31" s="100"/>
      <c r="I31" s="96"/>
      <c r="J31" s="98"/>
      <c r="K31" s="98"/>
      <c r="L31" s="98"/>
      <c r="M31" s="98"/>
      <c r="N31" s="101"/>
      <c r="O31" s="94"/>
      <c r="P31" s="102"/>
      <c r="Q31" s="96"/>
      <c r="R31" s="103"/>
      <c r="S31" s="97"/>
      <c r="T31" s="104"/>
    </row>
    <row r="32" spans="1:20" ht="18.75" customHeight="1" x14ac:dyDescent="0.4">
      <c r="A32" s="221"/>
      <c r="B32" s="105" t="s">
        <v>59</v>
      </c>
      <c r="C32" s="106" t="s">
        <v>283</v>
      </c>
      <c r="D32" s="107"/>
      <c r="E32" s="132">
        <v>0.25</v>
      </c>
      <c r="F32" s="109" t="s">
        <v>284</v>
      </c>
      <c r="G32" s="110"/>
      <c r="H32" s="111" t="s">
        <v>283</v>
      </c>
      <c r="I32" s="107"/>
      <c r="J32" s="109">
        <f>ROUNDUP(E32*0.75,2)</f>
        <v>0.19</v>
      </c>
      <c r="K32" s="109" t="s">
        <v>284</v>
      </c>
      <c r="L32" s="109"/>
      <c r="M32" s="109">
        <f>ROUNDUP((R5*E32)+(R6*J32)+(R7*(E32*2)),2)</f>
        <v>0</v>
      </c>
      <c r="N32" s="112">
        <f>M32</f>
        <v>0</v>
      </c>
      <c r="O32" s="105" t="s">
        <v>285</v>
      </c>
      <c r="P32" s="113"/>
      <c r="Q32" s="107"/>
      <c r="R32" s="114"/>
      <c r="S32" s="108"/>
      <c r="T32" s="115"/>
    </row>
    <row r="33" spans="1:20" ht="18.75" customHeight="1" thickBot="1" x14ac:dyDescent="0.45">
      <c r="A33" s="222"/>
      <c r="B33" s="116"/>
      <c r="C33" s="117"/>
      <c r="D33" s="118"/>
      <c r="E33" s="119"/>
      <c r="F33" s="120"/>
      <c r="G33" s="121"/>
      <c r="H33" s="122"/>
      <c r="I33" s="118"/>
      <c r="J33" s="120"/>
      <c r="K33" s="120"/>
      <c r="L33" s="120"/>
      <c r="M33" s="120"/>
      <c r="N33" s="123"/>
      <c r="O33" s="116"/>
      <c r="P33" s="124"/>
      <c r="Q33" s="118"/>
      <c r="R33" s="125"/>
      <c r="S33" s="119"/>
      <c r="T33" s="126"/>
    </row>
  </sheetData>
  <mergeCells count="5">
    <mergeCell ref="H1:O1"/>
    <mergeCell ref="A2:T2"/>
    <mergeCell ref="Q3:T3"/>
    <mergeCell ref="A8:F8"/>
    <mergeCell ref="A10:A33"/>
  </mergeCells>
  <phoneticPr fontId="17"/>
  <printOptions horizontalCentered="1" verticalCentered="1"/>
  <pageMargins left="0.39370078740157483" right="0.39370078740157483" top="0.39370078740157483" bottom="0.39370078740157483" header="0.39370078740157483" footer="0.39370078740157483"/>
  <pageSetup paperSize="9" scale="47" orientation="landscape"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9B24B-B5D0-4430-BFB6-25930A28A616}">
  <sheetPr>
    <pageSetUpPr fitToPage="1"/>
  </sheetPr>
  <dimension ref="A1:AB32"/>
  <sheetViews>
    <sheetView showZeros="0" zoomScale="60" zoomScaleNormal="60" zoomScaleSheetLayoutView="80" workbookViewId="0"/>
  </sheetViews>
  <sheetFormatPr defaultRowHeight="18.75" customHeight="1" x14ac:dyDescent="0.4"/>
  <cols>
    <col min="1" max="1" width="4.125" style="127" customWidth="1"/>
    <col min="2" max="2" width="22.5" style="128" customWidth="1"/>
    <col min="3" max="3" width="26.625" style="128" customWidth="1"/>
    <col min="4" max="4" width="17.125" style="93" customWidth="1"/>
    <col min="5" max="5" width="8.125" style="129" customWidth="1"/>
    <col min="6" max="6" width="4" style="130" customWidth="1"/>
    <col min="7" max="7" width="10.25" style="130" hidden="1" customWidth="1"/>
    <col min="8" max="8" width="23.25" style="66" customWidth="1"/>
    <col min="9" max="9" width="17.125" style="93" customWidth="1"/>
    <col min="10" max="10" width="8.125" style="130" customWidth="1"/>
    <col min="11" max="11" width="4" style="130" customWidth="1"/>
    <col min="12" max="12" width="10.25" style="130" hidden="1" customWidth="1"/>
    <col min="13" max="13" width="8.25" style="130" customWidth="1"/>
    <col min="14" max="14" width="8.625" style="131" hidden="1" customWidth="1"/>
    <col min="15" max="15" width="97.75" style="128" customWidth="1"/>
    <col min="16" max="16" width="14.125" style="66" customWidth="1"/>
    <col min="17" max="17" width="16" style="93" customWidth="1"/>
    <col min="18" max="18" width="10.125" style="131" customWidth="1"/>
    <col min="19" max="19" width="10.125" style="129" customWidth="1"/>
    <col min="20" max="20" width="10.125" style="93" customWidth="1"/>
    <col min="21" max="21" width="5.125" style="93" customWidth="1"/>
    <col min="29" max="256" width="9" style="54"/>
    <col min="257" max="257" width="4.125" style="54" customWidth="1"/>
    <col min="258" max="258" width="22.5" style="54" customWidth="1"/>
    <col min="259" max="259" width="26.625" style="54" customWidth="1"/>
    <col min="260" max="260" width="17.125" style="54" customWidth="1"/>
    <col min="261" max="261" width="8.125" style="54" customWidth="1"/>
    <col min="262" max="262" width="4" style="54" customWidth="1"/>
    <col min="263" max="263" width="0" style="54" hidden="1" customWidth="1"/>
    <col min="264" max="264" width="23.25" style="54" customWidth="1"/>
    <col min="265" max="265" width="17.125" style="54" customWidth="1"/>
    <col min="266" max="266" width="8.125" style="54" customWidth="1"/>
    <col min="267" max="267" width="4" style="54" customWidth="1"/>
    <col min="268" max="268" width="0" style="54" hidden="1" customWidth="1"/>
    <col min="269" max="269" width="8.25" style="54" customWidth="1"/>
    <col min="270" max="270" width="0" style="54" hidden="1" customWidth="1"/>
    <col min="271" max="271" width="97.75" style="54" customWidth="1"/>
    <col min="272" max="272" width="14.125" style="54" customWidth="1"/>
    <col min="273" max="273" width="16" style="54" customWidth="1"/>
    <col min="274" max="276" width="10.125" style="54" customWidth="1"/>
    <col min="277" max="277" width="5.125" style="54" customWidth="1"/>
    <col min="278" max="512" width="9" style="54"/>
    <col min="513" max="513" width="4.125" style="54" customWidth="1"/>
    <col min="514" max="514" width="22.5" style="54" customWidth="1"/>
    <col min="515" max="515" width="26.625" style="54" customWidth="1"/>
    <col min="516" max="516" width="17.125" style="54" customWidth="1"/>
    <col min="517" max="517" width="8.125" style="54" customWidth="1"/>
    <col min="518" max="518" width="4" style="54" customWidth="1"/>
    <col min="519" max="519" width="0" style="54" hidden="1" customWidth="1"/>
    <col min="520" max="520" width="23.25" style="54" customWidth="1"/>
    <col min="521" max="521" width="17.125" style="54" customWidth="1"/>
    <col min="522" max="522" width="8.125" style="54" customWidth="1"/>
    <col min="523" max="523" width="4" style="54" customWidth="1"/>
    <col min="524" max="524" width="0" style="54" hidden="1" customWidth="1"/>
    <col min="525" max="525" width="8.25" style="54" customWidth="1"/>
    <col min="526" max="526" width="0" style="54" hidden="1" customWidth="1"/>
    <col min="527" max="527" width="97.75" style="54" customWidth="1"/>
    <col min="528" max="528" width="14.125" style="54" customWidth="1"/>
    <col min="529" max="529" width="16" style="54" customWidth="1"/>
    <col min="530" max="532" width="10.125" style="54" customWidth="1"/>
    <col min="533" max="533" width="5.125" style="54" customWidth="1"/>
    <col min="534" max="768" width="9" style="54"/>
    <col min="769" max="769" width="4.125" style="54" customWidth="1"/>
    <col min="770" max="770" width="22.5" style="54" customWidth="1"/>
    <col min="771" max="771" width="26.625" style="54" customWidth="1"/>
    <col min="772" max="772" width="17.125" style="54" customWidth="1"/>
    <col min="773" max="773" width="8.125" style="54" customWidth="1"/>
    <col min="774" max="774" width="4" style="54" customWidth="1"/>
    <col min="775" max="775" width="0" style="54" hidden="1" customWidth="1"/>
    <col min="776" max="776" width="23.25" style="54" customWidth="1"/>
    <col min="777" max="777" width="17.125" style="54" customWidth="1"/>
    <col min="778" max="778" width="8.125" style="54" customWidth="1"/>
    <col min="779" max="779" width="4" style="54" customWidth="1"/>
    <col min="780" max="780" width="0" style="54" hidden="1" customWidth="1"/>
    <col min="781" max="781" width="8.25" style="54" customWidth="1"/>
    <col min="782" max="782" width="0" style="54" hidden="1" customWidth="1"/>
    <col min="783" max="783" width="97.75" style="54" customWidth="1"/>
    <col min="784" max="784" width="14.125" style="54" customWidth="1"/>
    <col min="785" max="785" width="16" style="54" customWidth="1"/>
    <col min="786" max="788" width="10.125" style="54" customWidth="1"/>
    <col min="789" max="789" width="5.125" style="54" customWidth="1"/>
    <col min="790" max="1024" width="9" style="54"/>
    <col min="1025" max="1025" width="4.125" style="54" customWidth="1"/>
    <col min="1026" max="1026" width="22.5" style="54" customWidth="1"/>
    <col min="1027" max="1027" width="26.625" style="54" customWidth="1"/>
    <col min="1028" max="1028" width="17.125" style="54" customWidth="1"/>
    <col min="1029" max="1029" width="8.125" style="54" customWidth="1"/>
    <col min="1030" max="1030" width="4" style="54" customWidth="1"/>
    <col min="1031" max="1031" width="0" style="54" hidden="1" customWidth="1"/>
    <col min="1032" max="1032" width="23.25" style="54" customWidth="1"/>
    <col min="1033" max="1033" width="17.125" style="54" customWidth="1"/>
    <col min="1034" max="1034" width="8.125" style="54" customWidth="1"/>
    <col min="1035" max="1035" width="4" style="54" customWidth="1"/>
    <col min="1036" max="1036" width="0" style="54" hidden="1" customWidth="1"/>
    <col min="1037" max="1037" width="8.25" style="54" customWidth="1"/>
    <col min="1038" max="1038" width="0" style="54" hidden="1" customWidth="1"/>
    <col min="1039" max="1039" width="97.75" style="54" customWidth="1"/>
    <col min="1040" max="1040" width="14.125" style="54" customWidth="1"/>
    <col min="1041" max="1041" width="16" style="54" customWidth="1"/>
    <col min="1042" max="1044" width="10.125" style="54" customWidth="1"/>
    <col min="1045" max="1045" width="5.125" style="54" customWidth="1"/>
    <col min="1046" max="1280" width="9" style="54"/>
    <col min="1281" max="1281" width="4.125" style="54" customWidth="1"/>
    <col min="1282" max="1282" width="22.5" style="54" customWidth="1"/>
    <col min="1283" max="1283" width="26.625" style="54" customWidth="1"/>
    <col min="1284" max="1284" width="17.125" style="54" customWidth="1"/>
    <col min="1285" max="1285" width="8.125" style="54" customWidth="1"/>
    <col min="1286" max="1286" width="4" style="54" customWidth="1"/>
    <col min="1287" max="1287" width="0" style="54" hidden="1" customWidth="1"/>
    <col min="1288" max="1288" width="23.25" style="54" customWidth="1"/>
    <col min="1289" max="1289" width="17.125" style="54" customWidth="1"/>
    <col min="1290" max="1290" width="8.125" style="54" customWidth="1"/>
    <col min="1291" max="1291" width="4" style="54" customWidth="1"/>
    <col min="1292" max="1292" width="0" style="54" hidden="1" customWidth="1"/>
    <col min="1293" max="1293" width="8.25" style="54" customWidth="1"/>
    <col min="1294" max="1294" width="0" style="54" hidden="1" customWidth="1"/>
    <col min="1295" max="1295" width="97.75" style="54" customWidth="1"/>
    <col min="1296" max="1296" width="14.125" style="54" customWidth="1"/>
    <col min="1297" max="1297" width="16" style="54" customWidth="1"/>
    <col min="1298" max="1300" width="10.125" style="54" customWidth="1"/>
    <col min="1301" max="1301" width="5.125" style="54" customWidth="1"/>
    <col min="1302" max="1536" width="9" style="54"/>
    <col min="1537" max="1537" width="4.125" style="54" customWidth="1"/>
    <col min="1538" max="1538" width="22.5" style="54" customWidth="1"/>
    <col min="1539" max="1539" width="26.625" style="54" customWidth="1"/>
    <col min="1540" max="1540" width="17.125" style="54" customWidth="1"/>
    <col min="1541" max="1541" width="8.125" style="54" customWidth="1"/>
    <col min="1542" max="1542" width="4" style="54" customWidth="1"/>
    <col min="1543" max="1543" width="0" style="54" hidden="1" customWidth="1"/>
    <col min="1544" max="1544" width="23.25" style="54" customWidth="1"/>
    <col min="1545" max="1545" width="17.125" style="54" customWidth="1"/>
    <col min="1546" max="1546" width="8.125" style="54" customWidth="1"/>
    <col min="1547" max="1547" width="4" style="54" customWidth="1"/>
    <col min="1548" max="1548" width="0" style="54" hidden="1" customWidth="1"/>
    <col min="1549" max="1549" width="8.25" style="54" customWidth="1"/>
    <col min="1550" max="1550" width="0" style="54" hidden="1" customWidth="1"/>
    <col min="1551" max="1551" width="97.75" style="54" customWidth="1"/>
    <col min="1552" max="1552" width="14.125" style="54" customWidth="1"/>
    <col min="1553" max="1553" width="16" style="54" customWidth="1"/>
    <col min="1554" max="1556" width="10.125" style="54" customWidth="1"/>
    <col min="1557" max="1557" width="5.125" style="54" customWidth="1"/>
    <col min="1558" max="1792" width="9" style="54"/>
    <col min="1793" max="1793" width="4.125" style="54" customWidth="1"/>
    <col min="1794" max="1794" width="22.5" style="54" customWidth="1"/>
    <col min="1795" max="1795" width="26.625" style="54" customWidth="1"/>
    <col min="1796" max="1796" width="17.125" style="54" customWidth="1"/>
    <col min="1797" max="1797" width="8.125" style="54" customWidth="1"/>
    <col min="1798" max="1798" width="4" style="54" customWidth="1"/>
    <col min="1799" max="1799" width="0" style="54" hidden="1" customWidth="1"/>
    <col min="1800" max="1800" width="23.25" style="54" customWidth="1"/>
    <col min="1801" max="1801" width="17.125" style="54" customWidth="1"/>
    <col min="1802" max="1802" width="8.125" style="54" customWidth="1"/>
    <col min="1803" max="1803" width="4" style="54" customWidth="1"/>
    <col min="1804" max="1804" width="0" style="54" hidden="1" customWidth="1"/>
    <col min="1805" max="1805" width="8.25" style="54" customWidth="1"/>
    <col min="1806" max="1806" width="0" style="54" hidden="1" customWidth="1"/>
    <col min="1807" max="1807" width="97.75" style="54" customWidth="1"/>
    <col min="1808" max="1808" width="14.125" style="54" customWidth="1"/>
    <col min="1809" max="1809" width="16" style="54" customWidth="1"/>
    <col min="1810" max="1812" width="10.125" style="54" customWidth="1"/>
    <col min="1813" max="1813" width="5.125" style="54" customWidth="1"/>
    <col min="1814" max="2048" width="9" style="54"/>
    <col min="2049" max="2049" width="4.125" style="54" customWidth="1"/>
    <col min="2050" max="2050" width="22.5" style="54" customWidth="1"/>
    <col min="2051" max="2051" width="26.625" style="54" customWidth="1"/>
    <col min="2052" max="2052" width="17.125" style="54" customWidth="1"/>
    <col min="2053" max="2053" width="8.125" style="54" customWidth="1"/>
    <col min="2054" max="2054" width="4" style="54" customWidth="1"/>
    <col min="2055" max="2055" width="0" style="54" hidden="1" customWidth="1"/>
    <col min="2056" max="2056" width="23.25" style="54" customWidth="1"/>
    <col min="2057" max="2057" width="17.125" style="54" customWidth="1"/>
    <col min="2058" max="2058" width="8.125" style="54" customWidth="1"/>
    <col min="2059" max="2059" width="4" style="54" customWidth="1"/>
    <col min="2060" max="2060" width="0" style="54" hidden="1" customWidth="1"/>
    <col min="2061" max="2061" width="8.25" style="54" customWidth="1"/>
    <col min="2062" max="2062" width="0" style="54" hidden="1" customWidth="1"/>
    <col min="2063" max="2063" width="97.75" style="54" customWidth="1"/>
    <col min="2064" max="2064" width="14.125" style="54" customWidth="1"/>
    <col min="2065" max="2065" width="16" style="54" customWidth="1"/>
    <col min="2066" max="2068" width="10.125" style="54" customWidth="1"/>
    <col min="2069" max="2069" width="5.125" style="54" customWidth="1"/>
    <col min="2070" max="2304" width="9" style="54"/>
    <col min="2305" max="2305" width="4.125" style="54" customWidth="1"/>
    <col min="2306" max="2306" width="22.5" style="54" customWidth="1"/>
    <col min="2307" max="2307" width="26.625" style="54" customWidth="1"/>
    <col min="2308" max="2308" width="17.125" style="54" customWidth="1"/>
    <col min="2309" max="2309" width="8.125" style="54" customWidth="1"/>
    <col min="2310" max="2310" width="4" style="54" customWidth="1"/>
    <col min="2311" max="2311" width="0" style="54" hidden="1" customWidth="1"/>
    <col min="2312" max="2312" width="23.25" style="54" customWidth="1"/>
    <col min="2313" max="2313" width="17.125" style="54" customWidth="1"/>
    <col min="2314" max="2314" width="8.125" style="54" customWidth="1"/>
    <col min="2315" max="2315" width="4" style="54" customWidth="1"/>
    <col min="2316" max="2316" width="0" style="54" hidden="1" customWidth="1"/>
    <col min="2317" max="2317" width="8.25" style="54" customWidth="1"/>
    <col min="2318" max="2318" width="0" style="54" hidden="1" customWidth="1"/>
    <col min="2319" max="2319" width="97.75" style="54" customWidth="1"/>
    <col min="2320" max="2320" width="14.125" style="54" customWidth="1"/>
    <col min="2321" max="2321" width="16" style="54" customWidth="1"/>
    <col min="2322" max="2324" width="10.125" style="54" customWidth="1"/>
    <col min="2325" max="2325" width="5.125" style="54" customWidth="1"/>
    <col min="2326" max="2560" width="9" style="54"/>
    <col min="2561" max="2561" width="4.125" style="54" customWidth="1"/>
    <col min="2562" max="2562" width="22.5" style="54" customWidth="1"/>
    <col min="2563" max="2563" width="26.625" style="54" customWidth="1"/>
    <col min="2564" max="2564" width="17.125" style="54" customWidth="1"/>
    <col min="2565" max="2565" width="8.125" style="54" customWidth="1"/>
    <col min="2566" max="2566" width="4" style="54" customWidth="1"/>
    <col min="2567" max="2567" width="0" style="54" hidden="1" customWidth="1"/>
    <col min="2568" max="2568" width="23.25" style="54" customWidth="1"/>
    <col min="2569" max="2569" width="17.125" style="54" customWidth="1"/>
    <col min="2570" max="2570" width="8.125" style="54" customWidth="1"/>
    <col min="2571" max="2571" width="4" style="54" customWidth="1"/>
    <col min="2572" max="2572" width="0" style="54" hidden="1" customWidth="1"/>
    <col min="2573" max="2573" width="8.25" style="54" customWidth="1"/>
    <col min="2574" max="2574" width="0" style="54" hidden="1" customWidth="1"/>
    <col min="2575" max="2575" width="97.75" style="54" customWidth="1"/>
    <col min="2576" max="2576" width="14.125" style="54" customWidth="1"/>
    <col min="2577" max="2577" width="16" style="54" customWidth="1"/>
    <col min="2578" max="2580" width="10.125" style="54" customWidth="1"/>
    <col min="2581" max="2581" width="5.125" style="54" customWidth="1"/>
    <col min="2582" max="2816" width="9" style="54"/>
    <col min="2817" max="2817" width="4.125" style="54" customWidth="1"/>
    <col min="2818" max="2818" width="22.5" style="54" customWidth="1"/>
    <col min="2819" max="2819" width="26.625" style="54" customWidth="1"/>
    <col min="2820" max="2820" width="17.125" style="54" customWidth="1"/>
    <col min="2821" max="2821" width="8.125" style="54" customWidth="1"/>
    <col min="2822" max="2822" width="4" style="54" customWidth="1"/>
    <col min="2823" max="2823" width="0" style="54" hidden="1" customWidth="1"/>
    <col min="2824" max="2824" width="23.25" style="54" customWidth="1"/>
    <col min="2825" max="2825" width="17.125" style="54" customWidth="1"/>
    <col min="2826" max="2826" width="8.125" style="54" customWidth="1"/>
    <col min="2827" max="2827" width="4" style="54" customWidth="1"/>
    <col min="2828" max="2828" width="0" style="54" hidden="1" customWidth="1"/>
    <col min="2829" max="2829" width="8.25" style="54" customWidth="1"/>
    <col min="2830" max="2830" width="0" style="54" hidden="1" customWidth="1"/>
    <col min="2831" max="2831" width="97.75" style="54" customWidth="1"/>
    <col min="2832" max="2832" width="14.125" style="54" customWidth="1"/>
    <col min="2833" max="2833" width="16" style="54" customWidth="1"/>
    <col min="2834" max="2836" width="10.125" style="54" customWidth="1"/>
    <col min="2837" max="2837" width="5.125" style="54" customWidth="1"/>
    <col min="2838" max="3072" width="9" style="54"/>
    <col min="3073" max="3073" width="4.125" style="54" customWidth="1"/>
    <col min="3074" max="3074" width="22.5" style="54" customWidth="1"/>
    <col min="3075" max="3075" width="26.625" style="54" customWidth="1"/>
    <col min="3076" max="3076" width="17.125" style="54" customWidth="1"/>
    <col min="3077" max="3077" width="8.125" style="54" customWidth="1"/>
    <col min="3078" max="3078" width="4" style="54" customWidth="1"/>
    <col min="3079" max="3079" width="0" style="54" hidden="1" customWidth="1"/>
    <col min="3080" max="3080" width="23.25" style="54" customWidth="1"/>
    <col min="3081" max="3081" width="17.125" style="54" customWidth="1"/>
    <col min="3082" max="3082" width="8.125" style="54" customWidth="1"/>
    <col min="3083" max="3083" width="4" style="54" customWidth="1"/>
    <col min="3084" max="3084" width="0" style="54" hidden="1" customWidth="1"/>
    <col min="3085" max="3085" width="8.25" style="54" customWidth="1"/>
    <col min="3086" max="3086" width="0" style="54" hidden="1" customWidth="1"/>
    <col min="3087" max="3087" width="97.75" style="54" customWidth="1"/>
    <col min="3088" max="3088" width="14.125" style="54" customWidth="1"/>
    <col min="3089" max="3089" width="16" style="54" customWidth="1"/>
    <col min="3090" max="3092" width="10.125" style="54" customWidth="1"/>
    <col min="3093" max="3093" width="5.125" style="54" customWidth="1"/>
    <col min="3094" max="3328" width="9" style="54"/>
    <col min="3329" max="3329" width="4.125" style="54" customWidth="1"/>
    <col min="3330" max="3330" width="22.5" style="54" customWidth="1"/>
    <col min="3331" max="3331" width="26.625" style="54" customWidth="1"/>
    <col min="3332" max="3332" width="17.125" style="54" customWidth="1"/>
    <col min="3333" max="3333" width="8.125" style="54" customWidth="1"/>
    <col min="3334" max="3334" width="4" style="54" customWidth="1"/>
    <col min="3335" max="3335" width="0" style="54" hidden="1" customWidth="1"/>
    <col min="3336" max="3336" width="23.25" style="54" customWidth="1"/>
    <col min="3337" max="3337" width="17.125" style="54" customWidth="1"/>
    <col min="3338" max="3338" width="8.125" style="54" customWidth="1"/>
    <col min="3339" max="3339" width="4" style="54" customWidth="1"/>
    <col min="3340" max="3340" width="0" style="54" hidden="1" customWidth="1"/>
    <col min="3341" max="3341" width="8.25" style="54" customWidth="1"/>
    <col min="3342" max="3342" width="0" style="54" hidden="1" customWidth="1"/>
    <col min="3343" max="3343" width="97.75" style="54" customWidth="1"/>
    <col min="3344" max="3344" width="14.125" style="54" customWidth="1"/>
    <col min="3345" max="3345" width="16" style="54" customWidth="1"/>
    <col min="3346" max="3348" width="10.125" style="54" customWidth="1"/>
    <col min="3349" max="3349" width="5.125" style="54" customWidth="1"/>
    <col min="3350" max="3584" width="9" style="54"/>
    <col min="3585" max="3585" width="4.125" style="54" customWidth="1"/>
    <col min="3586" max="3586" width="22.5" style="54" customWidth="1"/>
    <col min="3587" max="3587" width="26.625" style="54" customWidth="1"/>
    <col min="3588" max="3588" width="17.125" style="54" customWidth="1"/>
    <col min="3589" max="3589" width="8.125" style="54" customWidth="1"/>
    <col min="3590" max="3590" width="4" style="54" customWidth="1"/>
    <col min="3591" max="3591" width="0" style="54" hidden="1" customWidth="1"/>
    <col min="3592" max="3592" width="23.25" style="54" customWidth="1"/>
    <col min="3593" max="3593" width="17.125" style="54" customWidth="1"/>
    <col min="3594" max="3594" width="8.125" style="54" customWidth="1"/>
    <col min="3595" max="3595" width="4" style="54" customWidth="1"/>
    <col min="3596" max="3596" width="0" style="54" hidden="1" customWidth="1"/>
    <col min="3597" max="3597" width="8.25" style="54" customWidth="1"/>
    <col min="3598" max="3598" width="0" style="54" hidden="1" customWidth="1"/>
    <col min="3599" max="3599" width="97.75" style="54" customWidth="1"/>
    <col min="3600" max="3600" width="14.125" style="54" customWidth="1"/>
    <col min="3601" max="3601" width="16" style="54" customWidth="1"/>
    <col min="3602" max="3604" width="10.125" style="54" customWidth="1"/>
    <col min="3605" max="3605" width="5.125" style="54" customWidth="1"/>
    <col min="3606" max="3840" width="9" style="54"/>
    <col min="3841" max="3841" width="4.125" style="54" customWidth="1"/>
    <col min="3842" max="3842" width="22.5" style="54" customWidth="1"/>
    <col min="3843" max="3843" width="26.625" style="54" customWidth="1"/>
    <col min="3844" max="3844" width="17.125" style="54" customWidth="1"/>
    <col min="3845" max="3845" width="8.125" style="54" customWidth="1"/>
    <col min="3846" max="3846" width="4" style="54" customWidth="1"/>
    <col min="3847" max="3847" width="0" style="54" hidden="1" customWidth="1"/>
    <col min="3848" max="3848" width="23.25" style="54" customWidth="1"/>
    <col min="3849" max="3849" width="17.125" style="54" customWidth="1"/>
    <col min="3850" max="3850" width="8.125" style="54" customWidth="1"/>
    <col min="3851" max="3851" width="4" style="54" customWidth="1"/>
    <col min="3852" max="3852" width="0" style="54" hidden="1" customWidth="1"/>
    <col min="3853" max="3853" width="8.25" style="54" customWidth="1"/>
    <col min="3854" max="3854" width="0" style="54" hidden="1" customWidth="1"/>
    <col min="3855" max="3855" width="97.75" style="54" customWidth="1"/>
    <col min="3856" max="3856" width="14.125" style="54" customWidth="1"/>
    <col min="3857" max="3857" width="16" style="54" customWidth="1"/>
    <col min="3858" max="3860" width="10.125" style="54" customWidth="1"/>
    <col min="3861" max="3861" width="5.125" style="54" customWidth="1"/>
    <col min="3862" max="4096" width="9" style="54"/>
    <col min="4097" max="4097" width="4.125" style="54" customWidth="1"/>
    <col min="4098" max="4098" width="22.5" style="54" customWidth="1"/>
    <col min="4099" max="4099" width="26.625" style="54" customWidth="1"/>
    <col min="4100" max="4100" width="17.125" style="54" customWidth="1"/>
    <col min="4101" max="4101" width="8.125" style="54" customWidth="1"/>
    <col min="4102" max="4102" width="4" style="54" customWidth="1"/>
    <col min="4103" max="4103" width="0" style="54" hidden="1" customWidth="1"/>
    <col min="4104" max="4104" width="23.25" style="54" customWidth="1"/>
    <col min="4105" max="4105" width="17.125" style="54" customWidth="1"/>
    <col min="4106" max="4106" width="8.125" style="54" customWidth="1"/>
    <col min="4107" max="4107" width="4" style="54" customWidth="1"/>
    <col min="4108" max="4108" width="0" style="54" hidden="1" customWidth="1"/>
    <col min="4109" max="4109" width="8.25" style="54" customWidth="1"/>
    <col min="4110" max="4110" width="0" style="54" hidden="1" customWidth="1"/>
    <col min="4111" max="4111" width="97.75" style="54" customWidth="1"/>
    <col min="4112" max="4112" width="14.125" style="54" customWidth="1"/>
    <col min="4113" max="4113" width="16" style="54" customWidth="1"/>
    <col min="4114" max="4116" width="10.125" style="54" customWidth="1"/>
    <col min="4117" max="4117" width="5.125" style="54" customWidth="1"/>
    <col min="4118" max="4352" width="9" style="54"/>
    <col min="4353" max="4353" width="4.125" style="54" customWidth="1"/>
    <col min="4354" max="4354" width="22.5" style="54" customWidth="1"/>
    <col min="4355" max="4355" width="26.625" style="54" customWidth="1"/>
    <col min="4356" max="4356" width="17.125" style="54" customWidth="1"/>
    <col min="4357" max="4357" width="8.125" style="54" customWidth="1"/>
    <col min="4358" max="4358" width="4" style="54" customWidth="1"/>
    <col min="4359" max="4359" width="0" style="54" hidden="1" customWidth="1"/>
    <col min="4360" max="4360" width="23.25" style="54" customWidth="1"/>
    <col min="4361" max="4361" width="17.125" style="54" customWidth="1"/>
    <col min="4362" max="4362" width="8.125" style="54" customWidth="1"/>
    <col min="4363" max="4363" width="4" style="54" customWidth="1"/>
    <col min="4364" max="4364" width="0" style="54" hidden="1" customWidth="1"/>
    <col min="4365" max="4365" width="8.25" style="54" customWidth="1"/>
    <col min="4366" max="4366" width="0" style="54" hidden="1" customWidth="1"/>
    <col min="4367" max="4367" width="97.75" style="54" customWidth="1"/>
    <col min="4368" max="4368" width="14.125" style="54" customWidth="1"/>
    <col min="4369" max="4369" width="16" style="54" customWidth="1"/>
    <col min="4370" max="4372" width="10.125" style="54" customWidth="1"/>
    <col min="4373" max="4373" width="5.125" style="54" customWidth="1"/>
    <col min="4374" max="4608" width="9" style="54"/>
    <col min="4609" max="4609" width="4.125" style="54" customWidth="1"/>
    <col min="4610" max="4610" width="22.5" style="54" customWidth="1"/>
    <col min="4611" max="4611" width="26.625" style="54" customWidth="1"/>
    <col min="4612" max="4612" width="17.125" style="54" customWidth="1"/>
    <col min="4613" max="4613" width="8.125" style="54" customWidth="1"/>
    <col min="4614" max="4614" width="4" style="54" customWidth="1"/>
    <col min="4615" max="4615" width="0" style="54" hidden="1" customWidth="1"/>
    <col min="4616" max="4616" width="23.25" style="54" customWidth="1"/>
    <col min="4617" max="4617" width="17.125" style="54" customWidth="1"/>
    <col min="4618" max="4618" width="8.125" style="54" customWidth="1"/>
    <col min="4619" max="4619" width="4" style="54" customWidth="1"/>
    <col min="4620" max="4620" width="0" style="54" hidden="1" customWidth="1"/>
    <col min="4621" max="4621" width="8.25" style="54" customWidth="1"/>
    <col min="4622" max="4622" width="0" style="54" hidden="1" customWidth="1"/>
    <col min="4623" max="4623" width="97.75" style="54" customWidth="1"/>
    <col min="4624" max="4624" width="14.125" style="54" customWidth="1"/>
    <col min="4625" max="4625" width="16" style="54" customWidth="1"/>
    <col min="4626" max="4628" width="10.125" style="54" customWidth="1"/>
    <col min="4629" max="4629" width="5.125" style="54" customWidth="1"/>
    <col min="4630" max="4864" width="9" style="54"/>
    <col min="4865" max="4865" width="4.125" style="54" customWidth="1"/>
    <col min="4866" max="4866" width="22.5" style="54" customWidth="1"/>
    <col min="4867" max="4867" width="26.625" style="54" customWidth="1"/>
    <col min="4868" max="4868" width="17.125" style="54" customWidth="1"/>
    <col min="4869" max="4869" width="8.125" style="54" customWidth="1"/>
    <col min="4870" max="4870" width="4" style="54" customWidth="1"/>
    <col min="4871" max="4871" width="0" style="54" hidden="1" customWidth="1"/>
    <col min="4872" max="4872" width="23.25" style="54" customWidth="1"/>
    <col min="4873" max="4873" width="17.125" style="54" customWidth="1"/>
    <col min="4874" max="4874" width="8.125" style="54" customWidth="1"/>
    <col min="4875" max="4875" width="4" style="54" customWidth="1"/>
    <col min="4876" max="4876" width="0" style="54" hidden="1" customWidth="1"/>
    <col min="4877" max="4877" width="8.25" style="54" customWidth="1"/>
    <col min="4878" max="4878" width="0" style="54" hidden="1" customWidth="1"/>
    <col min="4879" max="4879" width="97.75" style="54" customWidth="1"/>
    <col min="4880" max="4880" width="14.125" style="54" customWidth="1"/>
    <col min="4881" max="4881" width="16" style="54" customWidth="1"/>
    <col min="4882" max="4884" width="10.125" style="54" customWidth="1"/>
    <col min="4885" max="4885" width="5.125" style="54" customWidth="1"/>
    <col min="4886" max="5120" width="9" style="54"/>
    <col min="5121" max="5121" width="4.125" style="54" customWidth="1"/>
    <col min="5122" max="5122" width="22.5" style="54" customWidth="1"/>
    <col min="5123" max="5123" width="26.625" style="54" customWidth="1"/>
    <col min="5124" max="5124" width="17.125" style="54" customWidth="1"/>
    <col min="5125" max="5125" width="8.125" style="54" customWidth="1"/>
    <col min="5126" max="5126" width="4" style="54" customWidth="1"/>
    <col min="5127" max="5127" width="0" style="54" hidden="1" customWidth="1"/>
    <col min="5128" max="5128" width="23.25" style="54" customWidth="1"/>
    <col min="5129" max="5129" width="17.125" style="54" customWidth="1"/>
    <col min="5130" max="5130" width="8.125" style="54" customWidth="1"/>
    <col min="5131" max="5131" width="4" style="54" customWidth="1"/>
    <col min="5132" max="5132" width="0" style="54" hidden="1" customWidth="1"/>
    <col min="5133" max="5133" width="8.25" style="54" customWidth="1"/>
    <col min="5134" max="5134" width="0" style="54" hidden="1" customWidth="1"/>
    <col min="5135" max="5135" width="97.75" style="54" customWidth="1"/>
    <col min="5136" max="5136" width="14.125" style="54" customWidth="1"/>
    <col min="5137" max="5137" width="16" style="54" customWidth="1"/>
    <col min="5138" max="5140" width="10.125" style="54" customWidth="1"/>
    <col min="5141" max="5141" width="5.125" style="54" customWidth="1"/>
    <col min="5142" max="5376" width="9" style="54"/>
    <col min="5377" max="5377" width="4.125" style="54" customWidth="1"/>
    <col min="5378" max="5378" width="22.5" style="54" customWidth="1"/>
    <col min="5379" max="5379" width="26.625" style="54" customWidth="1"/>
    <col min="5380" max="5380" width="17.125" style="54" customWidth="1"/>
    <col min="5381" max="5381" width="8.125" style="54" customWidth="1"/>
    <col min="5382" max="5382" width="4" style="54" customWidth="1"/>
    <col min="5383" max="5383" width="0" style="54" hidden="1" customWidth="1"/>
    <col min="5384" max="5384" width="23.25" style="54" customWidth="1"/>
    <col min="5385" max="5385" width="17.125" style="54" customWidth="1"/>
    <col min="5386" max="5386" width="8.125" style="54" customWidth="1"/>
    <col min="5387" max="5387" width="4" style="54" customWidth="1"/>
    <col min="5388" max="5388" width="0" style="54" hidden="1" customWidth="1"/>
    <col min="5389" max="5389" width="8.25" style="54" customWidth="1"/>
    <col min="5390" max="5390" width="0" style="54" hidden="1" customWidth="1"/>
    <col min="5391" max="5391" width="97.75" style="54" customWidth="1"/>
    <col min="5392" max="5392" width="14.125" style="54" customWidth="1"/>
    <col min="5393" max="5393" width="16" style="54" customWidth="1"/>
    <col min="5394" max="5396" width="10.125" style="54" customWidth="1"/>
    <col min="5397" max="5397" width="5.125" style="54" customWidth="1"/>
    <col min="5398" max="5632" width="9" style="54"/>
    <col min="5633" max="5633" width="4.125" style="54" customWidth="1"/>
    <col min="5634" max="5634" width="22.5" style="54" customWidth="1"/>
    <col min="5635" max="5635" width="26.625" style="54" customWidth="1"/>
    <col min="5636" max="5636" width="17.125" style="54" customWidth="1"/>
    <col min="5637" max="5637" width="8.125" style="54" customWidth="1"/>
    <col min="5638" max="5638" width="4" style="54" customWidth="1"/>
    <col min="5639" max="5639" width="0" style="54" hidden="1" customWidth="1"/>
    <col min="5640" max="5640" width="23.25" style="54" customWidth="1"/>
    <col min="5641" max="5641" width="17.125" style="54" customWidth="1"/>
    <col min="5642" max="5642" width="8.125" style="54" customWidth="1"/>
    <col min="5643" max="5643" width="4" style="54" customWidth="1"/>
    <col min="5644" max="5644" width="0" style="54" hidden="1" customWidth="1"/>
    <col min="5645" max="5645" width="8.25" style="54" customWidth="1"/>
    <col min="5646" max="5646" width="0" style="54" hidden="1" customWidth="1"/>
    <col min="5647" max="5647" width="97.75" style="54" customWidth="1"/>
    <col min="5648" max="5648" width="14.125" style="54" customWidth="1"/>
    <col min="5649" max="5649" width="16" style="54" customWidth="1"/>
    <col min="5650" max="5652" width="10.125" style="54" customWidth="1"/>
    <col min="5653" max="5653" width="5.125" style="54" customWidth="1"/>
    <col min="5654" max="5888" width="9" style="54"/>
    <col min="5889" max="5889" width="4.125" style="54" customWidth="1"/>
    <col min="5890" max="5890" width="22.5" style="54" customWidth="1"/>
    <col min="5891" max="5891" width="26.625" style="54" customWidth="1"/>
    <col min="5892" max="5892" width="17.125" style="54" customWidth="1"/>
    <col min="5893" max="5893" width="8.125" style="54" customWidth="1"/>
    <col min="5894" max="5894" width="4" style="54" customWidth="1"/>
    <col min="5895" max="5895" width="0" style="54" hidden="1" customWidth="1"/>
    <col min="5896" max="5896" width="23.25" style="54" customWidth="1"/>
    <col min="5897" max="5897" width="17.125" style="54" customWidth="1"/>
    <col min="5898" max="5898" width="8.125" style="54" customWidth="1"/>
    <col min="5899" max="5899" width="4" style="54" customWidth="1"/>
    <col min="5900" max="5900" width="0" style="54" hidden="1" customWidth="1"/>
    <col min="5901" max="5901" width="8.25" style="54" customWidth="1"/>
    <col min="5902" max="5902" width="0" style="54" hidden="1" customWidth="1"/>
    <col min="5903" max="5903" width="97.75" style="54" customWidth="1"/>
    <col min="5904" max="5904" width="14.125" style="54" customWidth="1"/>
    <col min="5905" max="5905" width="16" style="54" customWidth="1"/>
    <col min="5906" max="5908" width="10.125" style="54" customWidth="1"/>
    <col min="5909" max="5909" width="5.125" style="54" customWidth="1"/>
    <col min="5910" max="6144" width="9" style="54"/>
    <col min="6145" max="6145" width="4.125" style="54" customWidth="1"/>
    <col min="6146" max="6146" width="22.5" style="54" customWidth="1"/>
    <col min="6147" max="6147" width="26.625" style="54" customWidth="1"/>
    <col min="6148" max="6148" width="17.125" style="54" customWidth="1"/>
    <col min="6149" max="6149" width="8.125" style="54" customWidth="1"/>
    <col min="6150" max="6150" width="4" style="54" customWidth="1"/>
    <col min="6151" max="6151" width="0" style="54" hidden="1" customWidth="1"/>
    <col min="6152" max="6152" width="23.25" style="54" customWidth="1"/>
    <col min="6153" max="6153" width="17.125" style="54" customWidth="1"/>
    <col min="6154" max="6154" width="8.125" style="54" customWidth="1"/>
    <col min="6155" max="6155" width="4" style="54" customWidth="1"/>
    <col min="6156" max="6156" width="0" style="54" hidden="1" customWidth="1"/>
    <col min="6157" max="6157" width="8.25" style="54" customWidth="1"/>
    <col min="6158" max="6158" width="0" style="54" hidden="1" customWidth="1"/>
    <col min="6159" max="6159" width="97.75" style="54" customWidth="1"/>
    <col min="6160" max="6160" width="14.125" style="54" customWidth="1"/>
    <col min="6161" max="6161" width="16" style="54" customWidth="1"/>
    <col min="6162" max="6164" width="10.125" style="54" customWidth="1"/>
    <col min="6165" max="6165" width="5.125" style="54" customWidth="1"/>
    <col min="6166" max="6400" width="9" style="54"/>
    <col min="6401" max="6401" width="4.125" style="54" customWidth="1"/>
    <col min="6402" max="6402" width="22.5" style="54" customWidth="1"/>
    <col min="6403" max="6403" width="26.625" style="54" customWidth="1"/>
    <col min="6404" max="6404" width="17.125" style="54" customWidth="1"/>
    <col min="6405" max="6405" width="8.125" style="54" customWidth="1"/>
    <col min="6406" max="6406" width="4" style="54" customWidth="1"/>
    <col min="6407" max="6407" width="0" style="54" hidden="1" customWidth="1"/>
    <col min="6408" max="6408" width="23.25" style="54" customWidth="1"/>
    <col min="6409" max="6409" width="17.125" style="54" customWidth="1"/>
    <col min="6410" max="6410" width="8.125" style="54" customWidth="1"/>
    <col min="6411" max="6411" width="4" style="54" customWidth="1"/>
    <col min="6412" max="6412" width="0" style="54" hidden="1" customWidth="1"/>
    <col min="6413" max="6413" width="8.25" style="54" customWidth="1"/>
    <col min="6414" max="6414" width="0" style="54" hidden="1" customWidth="1"/>
    <col min="6415" max="6415" width="97.75" style="54" customWidth="1"/>
    <col min="6416" max="6416" width="14.125" style="54" customWidth="1"/>
    <col min="6417" max="6417" width="16" style="54" customWidth="1"/>
    <col min="6418" max="6420" width="10.125" style="54" customWidth="1"/>
    <col min="6421" max="6421" width="5.125" style="54" customWidth="1"/>
    <col min="6422" max="6656" width="9" style="54"/>
    <col min="6657" max="6657" width="4.125" style="54" customWidth="1"/>
    <col min="6658" max="6658" width="22.5" style="54" customWidth="1"/>
    <col min="6659" max="6659" width="26.625" style="54" customWidth="1"/>
    <col min="6660" max="6660" width="17.125" style="54" customWidth="1"/>
    <col min="6661" max="6661" width="8.125" style="54" customWidth="1"/>
    <col min="6662" max="6662" width="4" style="54" customWidth="1"/>
    <col min="6663" max="6663" width="0" style="54" hidden="1" customWidth="1"/>
    <col min="6664" max="6664" width="23.25" style="54" customWidth="1"/>
    <col min="6665" max="6665" width="17.125" style="54" customWidth="1"/>
    <col min="6666" max="6666" width="8.125" style="54" customWidth="1"/>
    <col min="6667" max="6667" width="4" style="54" customWidth="1"/>
    <col min="6668" max="6668" width="0" style="54" hidden="1" customWidth="1"/>
    <col min="6669" max="6669" width="8.25" style="54" customWidth="1"/>
    <col min="6670" max="6670" width="0" style="54" hidden="1" customWidth="1"/>
    <col min="6671" max="6671" width="97.75" style="54" customWidth="1"/>
    <col min="6672" max="6672" width="14.125" style="54" customWidth="1"/>
    <col min="6673" max="6673" width="16" style="54" customWidth="1"/>
    <col min="6674" max="6676" width="10.125" style="54" customWidth="1"/>
    <col min="6677" max="6677" width="5.125" style="54" customWidth="1"/>
    <col min="6678" max="6912" width="9" style="54"/>
    <col min="6913" max="6913" width="4.125" style="54" customWidth="1"/>
    <col min="6914" max="6914" width="22.5" style="54" customWidth="1"/>
    <col min="6915" max="6915" width="26.625" style="54" customWidth="1"/>
    <col min="6916" max="6916" width="17.125" style="54" customWidth="1"/>
    <col min="6917" max="6917" width="8.125" style="54" customWidth="1"/>
    <col min="6918" max="6918" width="4" style="54" customWidth="1"/>
    <col min="6919" max="6919" width="0" style="54" hidden="1" customWidth="1"/>
    <col min="6920" max="6920" width="23.25" style="54" customWidth="1"/>
    <col min="6921" max="6921" width="17.125" style="54" customWidth="1"/>
    <col min="6922" max="6922" width="8.125" style="54" customWidth="1"/>
    <col min="6923" max="6923" width="4" style="54" customWidth="1"/>
    <col min="6924" max="6924" width="0" style="54" hidden="1" customWidth="1"/>
    <col min="6925" max="6925" width="8.25" style="54" customWidth="1"/>
    <col min="6926" max="6926" width="0" style="54" hidden="1" customWidth="1"/>
    <col min="6927" max="6927" width="97.75" style="54" customWidth="1"/>
    <col min="6928" max="6928" width="14.125" style="54" customWidth="1"/>
    <col min="6929" max="6929" width="16" style="54" customWidth="1"/>
    <col min="6930" max="6932" width="10.125" style="54" customWidth="1"/>
    <col min="6933" max="6933" width="5.125" style="54" customWidth="1"/>
    <col min="6934" max="7168" width="9" style="54"/>
    <col min="7169" max="7169" width="4.125" style="54" customWidth="1"/>
    <col min="7170" max="7170" width="22.5" style="54" customWidth="1"/>
    <col min="7171" max="7171" width="26.625" style="54" customWidth="1"/>
    <col min="7172" max="7172" width="17.125" style="54" customWidth="1"/>
    <col min="7173" max="7173" width="8.125" style="54" customWidth="1"/>
    <col min="7174" max="7174" width="4" style="54" customWidth="1"/>
    <col min="7175" max="7175" width="0" style="54" hidden="1" customWidth="1"/>
    <col min="7176" max="7176" width="23.25" style="54" customWidth="1"/>
    <col min="7177" max="7177" width="17.125" style="54" customWidth="1"/>
    <col min="7178" max="7178" width="8.125" style="54" customWidth="1"/>
    <col min="7179" max="7179" width="4" style="54" customWidth="1"/>
    <col min="7180" max="7180" width="0" style="54" hidden="1" customWidth="1"/>
    <col min="7181" max="7181" width="8.25" style="54" customWidth="1"/>
    <col min="7182" max="7182" width="0" style="54" hidden="1" customWidth="1"/>
    <col min="7183" max="7183" width="97.75" style="54" customWidth="1"/>
    <col min="7184" max="7184" width="14.125" style="54" customWidth="1"/>
    <col min="7185" max="7185" width="16" style="54" customWidth="1"/>
    <col min="7186" max="7188" width="10.125" style="54" customWidth="1"/>
    <col min="7189" max="7189" width="5.125" style="54" customWidth="1"/>
    <col min="7190" max="7424" width="9" style="54"/>
    <col min="7425" max="7425" width="4.125" style="54" customWidth="1"/>
    <col min="7426" max="7426" width="22.5" style="54" customWidth="1"/>
    <col min="7427" max="7427" width="26.625" style="54" customWidth="1"/>
    <col min="7428" max="7428" width="17.125" style="54" customWidth="1"/>
    <col min="7429" max="7429" width="8.125" style="54" customWidth="1"/>
    <col min="7430" max="7430" width="4" style="54" customWidth="1"/>
    <col min="7431" max="7431" width="0" style="54" hidden="1" customWidth="1"/>
    <col min="7432" max="7432" width="23.25" style="54" customWidth="1"/>
    <col min="7433" max="7433" width="17.125" style="54" customWidth="1"/>
    <col min="7434" max="7434" width="8.125" style="54" customWidth="1"/>
    <col min="7435" max="7435" width="4" style="54" customWidth="1"/>
    <col min="7436" max="7436" width="0" style="54" hidden="1" customWidth="1"/>
    <col min="7437" max="7437" width="8.25" style="54" customWidth="1"/>
    <col min="7438" max="7438" width="0" style="54" hidden="1" customWidth="1"/>
    <col min="7439" max="7439" width="97.75" style="54" customWidth="1"/>
    <col min="7440" max="7440" width="14.125" style="54" customWidth="1"/>
    <col min="7441" max="7441" width="16" style="54" customWidth="1"/>
    <col min="7442" max="7444" width="10.125" style="54" customWidth="1"/>
    <col min="7445" max="7445" width="5.125" style="54" customWidth="1"/>
    <col min="7446" max="7680" width="9" style="54"/>
    <col min="7681" max="7681" width="4.125" style="54" customWidth="1"/>
    <col min="7682" max="7682" width="22.5" style="54" customWidth="1"/>
    <col min="7683" max="7683" width="26.625" style="54" customWidth="1"/>
    <col min="7684" max="7684" width="17.125" style="54" customWidth="1"/>
    <col min="7685" max="7685" width="8.125" style="54" customWidth="1"/>
    <col min="7686" max="7686" width="4" style="54" customWidth="1"/>
    <col min="7687" max="7687" width="0" style="54" hidden="1" customWidth="1"/>
    <col min="7688" max="7688" width="23.25" style="54" customWidth="1"/>
    <col min="7689" max="7689" width="17.125" style="54" customWidth="1"/>
    <col min="7690" max="7690" width="8.125" style="54" customWidth="1"/>
    <col min="7691" max="7691" width="4" style="54" customWidth="1"/>
    <col min="7692" max="7692" width="0" style="54" hidden="1" customWidth="1"/>
    <col min="7693" max="7693" width="8.25" style="54" customWidth="1"/>
    <col min="7694" max="7694" width="0" style="54" hidden="1" customWidth="1"/>
    <col min="7695" max="7695" width="97.75" style="54" customWidth="1"/>
    <col min="7696" max="7696" width="14.125" style="54" customWidth="1"/>
    <col min="7697" max="7697" width="16" style="54" customWidth="1"/>
    <col min="7698" max="7700" width="10.125" style="54" customWidth="1"/>
    <col min="7701" max="7701" width="5.125" style="54" customWidth="1"/>
    <col min="7702" max="7936" width="9" style="54"/>
    <col min="7937" max="7937" width="4.125" style="54" customWidth="1"/>
    <col min="7938" max="7938" width="22.5" style="54" customWidth="1"/>
    <col min="7939" max="7939" width="26.625" style="54" customWidth="1"/>
    <col min="7940" max="7940" width="17.125" style="54" customWidth="1"/>
    <col min="7941" max="7941" width="8.125" style="54" customWidth="1"/>
    <col min="7942" max="7942" width="4" style="54" customWidth="1"/>
    <col min="7943" max="7943" width="0" style="54" hidden="1" customWidth="1"/>
    <col min="7944" max="7944" width="23.25" style="54" customWidth="1"/>
    <col min="7945" max="7945" width="17.125" style="54" customWidth="1"/>
    <col min="7946" max="7946" width="8.125" style="54" customWidth="1"/>
    <col min="7947" max="7947" width="4" style="54" customWidth="1"/>
    <col min="7948" max="7948" width="0" style="54" hidden="1" customWidth="1"/>
    <col min="7949" max="7949" width="8.25" style="54" customWidth="1"/>
    <col min="7950" max="7950" width="0" style="54" hidden="1" customWidth="1"/>
    <col min="7951" max="7951" width="97.75" style="54" customWidth="1"/>
    <col min="7952" max="7952" width="14.125" style="54" customWidth="1"/>
    <col min="7953" max="7953" width="16" style="54" customWidth="1"/>
    <col min="7954" max="7956" width="10.125" style="54" customWidth="1"/>
    <col min="7957" max="7957" width="5.125" style="54" customWidth="1"/>
    <col min="7958" max="8192" width="9" style="54"/>
    <col min="8193" max="8193" width="4.125" style="54" customWidth="1"/>
    <col min="8194" max="8194" width="22.5" style="54" customWidth="1"/>
    <col min="8195" max="8195" width="26.625" style="54" customWidth="1"/>
    <col min="8196" max="8196" width="17.125" style="54" customWidth="1"/>
    <col min="8197" max="8197" width="8.125" style="54" customWidth="1"/>
    <col min="8198" max="8198" width="4" style="54" customWidth="1"/>
    <col min="8199" max="8199" width="0" style="54" hidden="1" customWidth="1"/>
    <col min="8200" max="8200" width="23.25" style="54" customWidth="1"/>
    <col min="8201" max="8201" width="17.125" style="54" customWidth="1"/>
    <col min="8202" max="8202" width="8.125" style="54" customWidth="1"/>
    <col min="8203" max="8203" width="4" style="54" customWidth="1"/>
    <col min="8204" max="8204" width="0" style="54" hidden="1" customWidth="1"/>
    <col min="8205" max="8205" width="8.25" style="54" customWidth="1"/>
    <col min="8206" max="8206" width="0" style="54" hidden="1" customWidth="1"/>
    <col min="8207" max="8207" width="97.75" style="54" customWidth="1"/>
    <col min="8208" max="8208" width="14.125" style="54" customWidth="1"/>
    <col min="8209" max="8209" width="16" style="54" customWidth="1"/>
    <col min="8210" max="8212" width="10.125" style="54" customWidth="1"/>
    <col min="8213" max="8213" width="5.125" style="54" customWidth="1"/>
    <col min="8214" max="8448" width="9" style="54"/>
    <col min="8449" max="8449" width="4.125" style="54" customWidth="1"/>
    <col min="8450" max="8450" width="22.5" style="54" customWidth="1"/>
    <col min="8451" max="8451" width="26.625" style="54" customWidth="1"/>
    <col min="8452" max="8452" width="17.125" style="54" customWidth="1"/>
    <col min="8453" max="8453" width="8.125" style="54" customWidth="1"/>
    <col min="8454" max="8454" width="4" style="54" customWidth="1"/>
    <col min="8455" max="8455" width="0" style="54" hidden="1" customWidth="1"/>
    <col min="8456" max="8456" width="23.25" style="54" customWidth="1"/>
    <col min="8457" max="8457" width="17.125" style="54" customWidth="1"/>
    <col min="8458" max="8458" width="8.125" style="54" customWidth="1"/>
    <col min="8459" max="8459" width="4" style="54" customWidth="1"/>
    <col min="8460" max="8460" width="0" style="54" hidden="1" customWidth="1"/>
    <col min="8461" max="8461" width="8.25" style="54" customWidth="1"/>
    <col min="8462" max="8462" width="0" style="54" hidden="1" customWidth="1"/>
    <col min="8463" max="8463" width="97.75" style="54" customWidth="1"/>
    <col min="8464" max="8464" width="14.125" style="54" customWidth="1"/>
    <col min="8465" max="8465" width="16" style="54" customWidth="1"/>
    <col min="8466" max="8468" width="10.125" style="54" customWidth="1"/>
    <col min="8469" max="8469" width="5.125" style="54" customWidth="1"/>
    <col min="8470" max="8704" width="9" style="54"/>
    <col min="8705" max="8705" width="4.125" style="54" customWidth="1"/>
    <col min="8706" max="8706" width="22.5" style="54" customWidth="1"/>
    <col min="8707" max="8707" width="26.625" style="54" customWidth="1"/>
    <col min="8708" max="8708" width="17.125" style="54" customWidth="1"/>
    <col min="8709" max="8709" width="8.125" style="54" customWidth="1"/>
    <col min="8710" max="8710" width="4" style="54" customWidth="1"/>
    <col min="8711" max="8711" width="0" style="54" hidden="1" customWidth="1"/>
    <col min="8712" max="8712" width="23.25" style="54" customWidth="1"/>
    <col min="8713" max="8713" width="17.125" style="54" customWidth="1"/>
    <col min="8714" max="8714" width="8.125" style="54" customWidth="1"/>
    <col min="8715" max="8715" width="4" style="54" customWidth="1"/>
    <col min="8716" max="8716" width="0" style="54" hidden="1" customWidth="1"/>
    <col min="8717" max="8717" width="8.25" style="54" customWidth="1"/>
    <col min="8718" max="8718" width="0" style="54" hidden="1" customWidth="1"/>
    <col min="8719" max="8719" width="97.75" style="54" customWidth="1"/>
    <col min="8720" max="8720" width="14.125" style="54" customWidth="1"/>
    <col min="8721" max="8721" width="16" style="54" customWidth="1"/>
    <col min="8722" max="8724" width="10.125" style="54" customWidth="1"/>
    <col min="8725" max="8725" width="5.125" style="54" customWidth="1"/>
    <col min="8726" max="8960" width="9" style="54"/>
    <col min="8961" max="8961" width="4.125" style="54" customWidth="1"/>
    <col min="8962" max="8962" width="22.5" style="54" customWidth="1"/>
    <col min="8963" max="8963" width="26.625" style="54" customWidth="1"/>
    <col min="8964" max="8964" width="17.125" style="54" customWidth="1"/>
    <col min="8965" max="8965" width="8.125" style="54" customWidth="1"/>
    <col min="8966" max="8966" width="4" style="54" customWidth="1"/>
    <col min="8967" max="8967" width="0" style="54" hidden="1" customWidth="1"/>
    <col min="8968" max="8968" width="23.25" style="54" customWidth="1"/>
    <col min="8969" max="8969" width="17.125" style="54" customWidth="1"/>
    <col min="8970" max="8970" width="8.125" style="54" customWidth="1"/>
    <col min="8971" max="8971" width="4" style="54" customWidth="1"/>
    <col min="8972" max="8972" width="0" style="54" hidden="1" customWidth="1"/>
    <col min="8973" max="8973" width="8.25" style="54" customWidth="1"/>
    <col min="8974" max="8974" width="0" style="54" hidden="1" customWidth="1"/>
    <col min="8975" max="8975" width="97.75" style="54" customWidth="1"/>
    <col min="8976" max="8976" width="14.125" style="54" customWidth="1"/>
    <col min="8977" max="8977" width="16" style="54" customWidth="1"/>
    <col min="8978" max="8980" width="10.125" style="54" customWidth="1"/>
    <col min="8981" max="8981" width="5.125" style="54" customWidth="1"/>
    <col min="8982" max="9216" width="9" style="54"/>
    <col min="9217" max="9217" width="4.125" style="54" customWidth="1"/>
    <col min="9218" max="9218" width="22.5" style="54" customWidth="1"/>
    <col min="9219" max="9219" width="26.625" style="54" customWidth="1"/>
    <col min="9220" max="9220" width="17.125" style="54" customWidth="1"/>
    <col min="9221" max="9221" width="8.125" style="54" customWidth="1"/>
    <col min="9222" max="9222" width="4" style="54" customWidth="1"/>
    <col min="9223" max="9223" width="0" style="54" hidden="1" customWidth="1"/>
    <col min="9224" max="9224" width="23.25" style="54" customWidth="1"/>
    <col min="9225" max="9225" width="17.125" style="54" customWidth="1"/>
    <col min="9226" max="9226" width="8.125" style="54" customWidth="1"/>
    <col min="9227" max="9227" width="4" style="54" customWidth="1"/>
    <col min="9228" max="9228" width="0" style="54" hidden="1" customWidth="1"/>
    <col min="9229" max="9229" width="8.25" style="54" customWidth="1"/>
    <col min="9230" max="9230" width="0" style="54" hidden="1" customWidth="1"/>
    <col min="9231" max="9231" width="97.75" style="54" customWidth="1"/>
    <col min="9232" max="9232" width="14.125" style="54" customWidth="1"/>
    <col min="9233" max="9233" width="16" style="54" customWidth="1"/>
    <col min="9234" max="9236" width="10.125" style="54" customWidth="1"/>
    <col min="9237" max="9237" width="5.125" style="54" customWidth="1"/>
    <col min="9238" max="9472" width="9" style="54"/>
    <col min="9473" max="9473" width="4.125" style="54" customWidth="1"/>
    <col min="9474" max="9474" width="22.5" style="54" customWidth="1"/>
    <col min="9475" max="9475" width="26.625" style="54" customWidth="1"/>
    <col min="9476" max="9476" width="17.125" style="54" customWidth="1"/>
    <col min="9477" max="9477" width="8.125" style="54" customWidth="1"/>
    <col min="9478" max="9478" width="4" style="54" customWidth="1"/>
    <col min="9479" max="9479" width="0" style="54" hidden="1" customWidth="1"/>
    <col min="9480" max="9480" width="23.25" style="54" customWidth="1"/>
    <col min="9481" max="9481" width="17.125" style="54" customWidth="1"/>
    <col min="9482" max="9482" width="8.125" style="54" customWidth="1"/>
    <col min="9483" max="9483" width="4" style="54" customWidth="1"/>
    <col min="9484" max="9484" width="0" style="54" hidden="1" customWidth="1"/>
    <col min="9485" max="9485" width="8.25" style="54" customWidth="1"/>
    <col min="9486" max="9486" width="0" style="54" hidden="1" customWidth="1"/>
    <col min="9487" max="9487" width="97.75" style="54" customWidth="1"/>
    <col min="9488" max="9488" width="14.125" style="54" customWidth="1"/>
    <col min="9489" max="9489" width="16" style="54" customWidth="1"/>
    <col min="9490" max="9492" width="10.125" style="54" customWidth="1"/>
    <col min="9493" max="9493" width="5.125" style="54" customWidth="1"/>
    <col min="9494" max="9728" width="9" style="54"/>
    <col min="9729" max="9729" width="4.125" style="54" customWidth="1"/>
    <col min="9730" max="9730" width="22.5" style="54" customWidth="1"/>
    <col min="9731" max="9731" width="26.625" style="54" customWidth="1"/>
    <col min="9732" max="9732" width="17.125" style="54" customWidth="1"/>
    <col min="9733" max="9733" width="8.125" style="54" customWidth="1"/>
    <col min="9734" max="9734" width="4" style="54" customWidth="1"/>
    <col min="9735" max="9735" width="0" style="54" hidden="1" customWidth="1"/>
    <col min="9736" max="9736" width="23.25" style="54" customWidth="1"/>
    <col min="9737" max="9737" width="17.125" style="54" customWidth="1"/>
    <col min="9738" max="9738" width="8.125" style="54" customWidth="1"/>
    <col min="9739" max="9739" width="4" style="54" customWidth="1"/>
    <col min="9740" max="9740" width="0" style="54" hidden="1" customWidth="1"/>
    <col min="9741" max="9741" width="8.25" style="54" customWidth="1"/>
    <col min="9742" max="9742" width="0" style="54" hidden="1" customWidth="1"/>
    <col min="9743" max="9743" width="97.75" style="54" customWidth="1"/>
    <col min="9744" max="9744" width="14.125" style="54" customWidth="1"/>
    <col min="9745" max="9745" width="16" style="54" customWidth="1"/>
    <col min="9746" max="9748" width="10.125" style="54" customWidth="1"/>
    <col min="9749" max="9749" width="5.125" style="54" customWidth="1"/>
    <col min="9750" max="9984" width="9" style="54"/>
    <col min="9985" max="9985" width="4.125" style="54" customWidth="1"/>
    <col min="9986" max="9986" width="22.5" style="54" customWidth="1"/>
    <col min="9987" max="9987" width="26.625" style="54" customWidth="1"/>
    <col min="9988" max="9988" width="17.125" style="54" customWidth="1"/>
    <col min="9989" max="9989" width="8.125" style="54" customWidth="1"/>
    <col min="9990" max="9990" width="4" style="54" customWidth="1"/>
    <col min="9991" max="9991" width="0" style="54" hidden="1" customWidth="1"/>
    <col min="9992" max="9992" width="23.25" style="54" customWidth="1"/>
    <col min="9993" max="9993" width="17.125" style="54" customWidth="1"/>
    <col min="9994" max="9994" width="8.125" style="54" customWidth="1"/>
    <col min="9995" max="9995" width="4" style="54" customWidth="1"/>
    <col min="9996" max="9996" width="0" style="54" hidden="1" customWidth="1"/>
    <col min="9997" max="9997" width="8.25" style="54" customWidth="1"/>
    <col min="9998" max="9998" width="0" style="54" hidden="1" customWidth="1"/>
    <col min="9999" max="9999" width="97.75" style="54" customWidth="1"/>
    <col min="10000" max="10000" width="14.125" style="54" customWidth="1"/>
    <col min="10001" max="10001" width="16" style="54" customWidth="1"/>
    <col min="10002" max="10004" width="10.125" style="54" customWidth="1"/>
    <col min="10005" max="10005" width="5.125" style="54" customWidth="1"/>
    <col min="10006" max="10240" width="9" style="54"/>
    <col min="10241" max="10241" width="4.125" style="54" customWidth="1"/>
    <col min="10242" max="10242" width="22.5" style="54" customWidth="1"/>
    <col min="10243" max="10243" width="26.625" style="54" customWidth="1"/>
    <col min="10244" max="10244" width="17.125" style="54" customWidth="1"/>
    <col min="10245" max="10245" width="8.125" style="54" customWidth="1"/>
    <col min="10246" max="10246" width="4" style="54" customWidth="1"/>
    <col min="10247" max="10247" width="0" style="54" hidden="1" customWidth="1"/>
    <col min="10248" max="10248" width="23.25" style="54" customWidth="1"/>
    <col min="10249" max="10249" width="17.125" style="54" customWidth="1"/>
    <col min="10250" max="10250" width="8.125" style="54" customWidth="1"/>
    <col min="10251" max="10251" width="4" style="54" customWidth="1"/>
    <col min="10252" max="10252" width="0" style="54" hidden="1" customWidth="1"/>
    <col min="10253" max="10253" width="8.25" style="54" customWidth="1"/>
    <col min="10254" max="10254" width="0" style="54" hidden="1" customWidth="1"/>
    <col min="10255" max="10255" width="97.75" style="54" customWidth="1"/>
    <col min="10256" max="10256" width="14.125" style="54" customWidth="1"/>
    <col min="10257" max="10257" width="16" style="54" customWidth="1"/>
    <col min="10258" max="10260" width="10.125" style="54" customWidth="1"/>
    <col min="10261" max="10261" width="5.125" style="54" customWidth="1"/>
    <col min="10262" max="10496" width="9" style="54"/>
    <col min="10497" max="10497" width="4.125" style="54" customWidth="1"/>
    <col min="10498" max="10498" width="22.5" style="54" customWidth="1"/>
    <col min="10499" max="10499" width="26.625" style="54" customWidth="1"/>
    <col min="10500" max="10500" width="17.125" style="54" customWidth="1"/>
    <col min="10501" max="10501" width="8.125" style="54" customWidth="1"/>
    <col min="10502" max="10502" width="4" style="54" customWidth="1"/>
    <col min="10503" max="10503" width="0" style="54" hidden="1" customWidth="1"/>
    <col min="10504" max="10504" width="23.25" style="54" customWidth="1"/>
    <col min="10505" max="10505" width="17.125" style="54" customWidth="1"/>
    <col min="10506" max="10506" width="8.125" style="54" customWidth="1"/>
    <col min="10507" max="10507" width="4" style="54" customWidth="1"/>
    <col min="10508" max="10508" width="0" style="54" hidden="1" customWidth="1"/>
    <col min="10509" max="10509" width="8.25" style="54" customWidth="1"/>
    <col min="10510" max="10510" width="0" style="54" hidden="1" customWidth="1"/>
    <col min="10511" max="10511" width="97.75" style="54" customWidth="1"/>
    <col min="10512" max="10512" width="14.125" style="54" customWidth="1"/>
    <col min="10513" max="10513" width="16" style="54" customWidth="1"/>
    <col min="10514" max="10516" width="10.125" style="54" customWidth="1"/>
    <col min="10517" max="10517" width="5.125" style="54" customWidth="1"/>
    <col min="10518" max="10752" width="9" style="54"/>
    <col min="10753" max="10753" width="4.125" style="54" customWidth="1"/>
    <col min="10754" max="10754" width="22.5" style="54" customWidth="1"/>
    <col min="10755" max="10755" width="26.625" style="54" customWidth="1"/>
    <col min="10756" max="10756" width="17.125" style="54" customWidth="1"/>
    <col min="10757" max="10757" width="8.125" style="54" customWidth="1"/>
    <col min="10758" max="10758" width="4" style="54" customWidth="1"/>
    <col min="10759" max="10759" width="0" style="54" hidden="1" customWidth="1"/>
    <col min="10760" max="10760" width="23.25" style="54" customWidth="1"/>
    <col min="10761" max="10761" width="17.125" style="54" customWidth="1"/>
    <col min="10762" max="10762" width="8.125" style="54" customWidth="1"/>
    <col min="10763" max="10763" width="4" style="54" customWidth="1"/>
    <col min="10764" max="10764" width="0" style="54" hidden="1" customWidth="1"/>
    <col min="10765" max="10765" width="8.25" style="54" customWidth="1"/>
    <col min="10766" max="10766" width="0" style="54" hidden="1" customWidth="1"/>
    <col min="10767" max="10767" width="97.75" style="54" customWidth="1"/>
    <col min="10768" max="10768" width="14.125" style="54" customWidth="1"/>
    <col min="10769" max="10769" width="16" style="54" customWidth="1"/>
    <col min="10770" max="10772" width="10.125" style="54" customWidth="1"/>
    <col min="10773" max="10773" width="5.125" style="54" customWidth="1"/>
    <col min="10774" max="11008" width="9" style="54"/>
    <col min="11009" max="11009" width="4.125" style="54" customWidth="1"/>
    <col min="11010" max="11010" width="22.5" style="54" customWidth="1"/>
    <col min="11011" max="11011" width="26.625" style="54" customWidth="1"/>
    <col min="11012" max="11012" width="17.125" style="54" customWidth="1"/>
    <col min="11013" max="11013" width="8.125" style="54" customWidth="1"/>
    <col min="11014" max="11014" width="4" style="54" customWidth="1"/>
    <col min="11015" max="11015" width="0" style="54" hidden="1" customWidth="1"/>
    <col min="11016" max="11016" width="23.25" style="54" customWidth="1"/>
    <col min="11017" max="11017" width="17.125" style="54" customWidth="1"/>
    <col min="11018" max="11018" width="8.125" style="54" customWidth="1"/>
    <col min="11019" max="11019" width="4" style="54" customWidth="1"/>
    <col min="11020" max="11020" width="0" style="54" hidden="1" customWidth="1"/>
    <col min="11021" max="11021" width="8.25" style="54" customWidth="1"/>
    <col min="11022" max="11022" width="0" style="54" hidden="1" customWidth="1"/>
    <col min="11023" max="11023" width="97.75" style="54" customWidth="1"/>
    <col min="11024" max="11024" width="14.125" style="54" customWidth="1"/>
    <col min="11025" max="11025" width="16" style="54" customWidth="1"/>
    <col min="11026" max="11028" width="10.125" style="54" customWidth="1"/>
    <col min="11029" max="11029" width="5.125" style="54" customWidth="1"/>
    <col min="11030" max="11264" width="9" style="54"/>
    <col min="11265" max="11265" width="4.125" style="54" customWidth="1"/>
    <col min="11266" max="11266" width="22.5" style="54" customWidth="1"/>
    <col min="11267" max="11267" width="26.625" style="54" customWidth="1"/>
    <col min="11268" max="11268" width="17.125" style="54" customWidth="1"/>
    <col min="11269" max="11269" width="8.125" style="54" customWidth="1"/>
    <col min="11270" max="11270" width="4" style="54" customWidth="1"/>
    <col min="11271" max="11271" width="0" style="54" hidden="1" customWidth="1"/>
    <col min="11272" max="11272" width="23.25" style="54" customWidth="1"/>
    <col min="11273" max="11273" width="17.125" style="54" customWidth="1"/>
    <col min="11274" max="11274" width="8.125" style="54" customWidth="1"/>
    <col min="11275" max="11275" width="4" style="54" customWidth="1"/>
    <col min="11276" max="11276" width="0" style="54" hidden="1" customWidth="1"/>
    <col min="11277" max="11277" width="8.25" style="54" customWidth="1"/>
    <col min="11278" max="11278" width="0" style="54" hidden="1" customWidth="1"/>
    <col min="11279" max="11279" width="97.75" style="54" customWidth="1"/>
    <col min="11280" max="11280" width="14.125" style="54" customWidth="1"/>
    <col min="11281" max="11281" width="16" style="54" customWidth="1"/>
    <col min="11282" max="11284" width="10.125" style="54" customWidth="1"/>
    <col min="11285" max="11285" width="5.125" style="54" customWidth="1"/>
    <col min="11286" max="11520" width="9" style="54"/>
    <col min="11521" max="11521" width="4.125" style="54" customWidth="1"/>
    <col min="11522" max="11522" width="22.5" style="54" customWidth="1"/>
    <col min="11523" max="11523" width="26.625" style="54" customWidth="1"/>
    <col min="11524" max="11524" width="17.125" style="54" customWidth="1"/>
    <col min="11525" max="11525" width="8.125" style="54" customWidth="1"/>
    <col min="11526" max="11526" width="4" style="54" customWidth="1"/>
    <col min="11527" max="11527" width="0" style="54" hidden="1" customWidth="1"/>
    <col min="11528" max="11528" width="23.25" style="54" customWidth="1"/>
    <col min="11529" max="11529" width="17.125" style="54" customWidth="1"/>
    <col min="11530" max="11530" width="8.125" style="54" customWidth="1"/>
    <col min="11531" max="11531" width="4" style="54" customWidth="1"/>
    <col min="11532" max="11532" width="0" style="54" hidden="1" customWidth="1"/>
    <col min="11533" max="11533" width="8.25" style="54" customWidth="1"/>
    <col min="11534" max="11534" width="0" style="54" hidden="1" customWidth="1"/>
    <col min="11535" max="11535" width="97.75" style="54" customWidth="1"/>
    <col min="11536" max="11536" width="14.125" style="54" customWidth="1"/>
    <col min="11537" max="11537" width="16" style="54" customWidth="1"/>
    <col min="11538" max="11540" width="10.125" style="54" customWidth="1"/>
    <col min="11541" max="11541" width="5.125" style="54" customWidth="1"/>
    <col min="11542" max="11776" width="9" style="54"/>
    <col min="11777" max="11777" width="4.125" style="54" customWidth="1"/>
    <col min="11778" max="11778" width="22.5" style="54" customWidth="1"/>
    <col min="11779" max="11779" width="26.625" style="54" customWidth="1"/>
    <col min="11780" max="11780" width="17.125" style="54" customWidth="1"/>
    <col min="11781" max="11781" width="8.125" style="54" customWidth="1"/>
    <col min="11782" max="11782" width="4" style="54" customWidth="1"/>
    <col min="11783" max="11783" width="0" style="54" hidden="1" customWidth="1"/>
    <col min="11784" max="11784" width="23.25" style="54" customWidth="1"/>
    <col min="11785" max="11785" width="17.125" style="54" customWidth="1"/>
    <col min="11786" max="11786" width="8.125" style="54" customWidth="1"/>
    <col min="11787" max="11787" width="4" style="54" customWidth="1"/>
    <col min="11788" max="11788" width="0" style="54" hidden="1" customWidth="1"/>
    <col min="11789" max="11789" width="8.25" style="54" customWidth="1"/>
    <col min="11790" max="11790" width="0" style="54" hidden="1" customWidth="1"/>
    <col min="11791" max="11791" width="97.75" style="54" customWidth="1"/>
    <col min="11792" max="11792" width="14.125" style="54" customWidth="1"/>
    <col min="11793" max="11793" width="16" style="54" customWidth="1"/>
    <col min="11794" max="11796" width="10.125" style="54" customWidth="1"/>
    <col min="11797" max="11797" width="5.125" style="54" customWidth="1"/>
    <col min="11798" max="12032" width="9" style="54"/>
    <col min="12033" max="12033" width="4.125" style="54" customWidth="1"/>
    <col min="12034" max="12034" width="22.5" style="54" customWidth="1"/>
    <col min="12035" max="12035" width="26.625" style="54" customWidth="1"/>
    <col min="12036" max="12036" width="17.125" style="54" customWidth="1"/>
    <col min="12037" max="12037" width="8.125" style="54" customWidth="1"/>
    <col min="12038" max="12038" width="4" style="54" customWidth="1"/>
    <col min="12039" max="12039" width="0" style="54" hidden="1" customWidth="1"/>
    <col min="12040" max="12040" width="23.25" style="54" customWidth="1"/>
    <col min="12041" max="12041" width="17.125" style="54" customWidth="1"/>
    <col min="12042" max="12042" width="8.125" style="54" customWidth="1"/>
    <col min="12043" max="12043" width="4" style="54" customWidth="1"/>
    <col min="12044" max="12044" width="0" style="54" hidden="1" customWidth="1"/>
    <col min="12045" max="12045" width="8.25" style="54" customWidth="1"/>
    <col min="12046" max="12046" width="0" style="54" hidden="1" customWidth="1"/>
    <col min="12047" max="12047" width="97.75" style="54" customWidth="1"/>
    <col min="12048" max="12048" width="14.125" style="54" customWidth="1"/>
    <col min="12049" max="12049" width="16" style="54" customWidth="1"/>
    <col min="12050" max="12052" width="10.125" style="54" customWidth="1"/>
    <col min="12053" max="12053" width="5.125" style="54" customWidth="1"/>
    <col min="12054" max="12288" width="9" style="54"/>
    <col min="12289" max="12289" width="4.125" style="54" customWidth="1"/>
    <col min="12290" max="12290" width="22.5" style="54" customWidth="1"/>
    <col min="12291" max="12291" width="26.625" style="54" customWidth="1"/>
    <col min="12292" max="12292" width="17.125" style="54" customWidth="1"/>
    <col min="12293" max="12293" width="8.125" style="54" customWidth="1"/>
    <col min="12294" max="12294" width="4" style="54" customWidth="1"/>
    <col min="12295" max="12295" width="0" style="54" hidden="1" customWidth="1"/>
    <col min="12296" max="12296" width="23.25" style="54" customWidth="1"/>
    <col min="12297" max="12297" width="17.125" style="54" customWidth="1"/>
    <col min="12298" max="12298" width="8.125" style="54" customWidth="1"/>
    <col min="12299" max="12299" width="4" style="54" customWidth="1"/>
    <col min="12300" max="12300" width="0" style="54" hidden="1" customWidth="1"/>
    <col min="12301" max="12301" width="8.25" style="54" customWidth="1"/>
    <col min="12302" max="12302" width="0" style="54" hidden="1" customWidth="1"/>
    <col min="12303" max="12303" width="97.75" style="54" customWidth="1"/>
    <col min="12304" max="12304" width="14.125" style="54" customWidth="1"/>
    <col min="12305" max="12305" width="16" style="54" customWidth="1"/>
    <col min="12306" max="12308" width="10.125" style="54" customWidth="1"/>
    <col min="12309" max="12309" width="5.125" style="54" customWidth="1"/>
    <col min="12310" max="12544" width="9" style="54"/>
    <col min="12545" max="12545" width="4.125" style="54" customWidth="1"/>
    <col min="12546" max="12546" width="22.5" style="54" customWidth="1"/>
    <col min="12547" max="12547" width="26.625" style="54" customWidth="1"/>
    <col min="12548" max="12548" width="17.125" style="54" customWidth="1"/>
    <col min="12549" max="12549" width="8.125" style="54" customWidth="1"/>
    <col min="12550" max="12550" width="4" style="54" customWidth="1"/>
    <col min="12551" max="12551" width="0" style="54" hidden="1" customWidth="1"/>
    <col min="12552" max="12552" width="23.25" style="54" customWidth="1"/>
    <col min="12553" max="12553" width="17.125" style="54" customWidth="1"/>
    <col min="12554" max="12554" width="8.125" style="54" customWidth="1"/>
    <col min="12555" max="12555" width="4" style="54" customWidth="1"/>
    <col min="12556" max="12556" width="0" style="54" hidden="1" customWidth="1"/>
    <col min="12557" max="12557" width="8.25" style="54" customWidth="1"/>
    <col min="12558" max="12558" width="0" style="54" hidden="1" customWidth="1"/>
    <col min="12559" max="12559" width="97.75" style="54" customWidth="1"/>
    <col min="12560" max="12560" width="14.125" style="54" customWidth="1"/>
    <col min="12561" max="12561" width="16" style="54" customWidth="1"/>
    <col min="12562" max="12564" width="10.125" style="54" customWidth="1"/>
    <col min="12565" max="12565" width="5.125" style="54" customWidth="1"/>
    <col min="12566" max="12800" width="9" style="54"/>
    <col min="12801" max="12801" width="4.125" style="54" customWidth="1"/>
    <col min="12802" max="12802" width="22.5" style="54" customWidth="1"/>
    <col min="12803" max="12803" width="26.625" style="54" customWidth="1"/>
    <col min="12804" max="12804" width="17.125" style="54" customWidth="1"/>
    <col min="12805" max="12805" width="8.125" style="54" customWidth="1"/>
    <col min="12806" max="12806" width="4" style="54" customWidth="1"/>
    <col min="12807" max="12807" width="0" style="54" hidden="1" customWidth="1"/>
    <col min="12808" max="12808" width="23.25" style="54" customWidth="1"/>
    <col min="12809" max="12809" width="17.125" style="54" customWidth="1"/>
    <col min="12810" max="12810" width="8.125" style="54" customWidth="1"/>
    <col min="12811" max="12811" width="4" style="54" customWidth="1"/>
    <col min="12812" max="12812" width="0" style="54" hidden="1" customWidth="1"/>
    <col min="12813" max="12813" width="8.25" style="54" customWidth="1"/>
    <col min="12814" max="12814" width="0" style="54" hidden="1" customWidth="1"/>
    <col min="12815" max="12815" width="97.75" style="54" customWidth="1"/>
    <col min="12816" max="12816" width="14.125" style="54" customWidth="1"/>
    <col min="12817" max="12817" width="16" style="54" customWidth="1"/>
    <col min="12818" max="12820" width="10.125" style="54" customWidth="1"/>
    <col min="12821" max="12821" width="5.125" style="54" customWidth="1"/>
    <col min="12822" max="13056" width="9" style="54"/>
    <col min="13057" max="13057" width="4.125" style="54" customWidth="1"/>
    <col min="13058" max="13058" width="22.5" style="54" customWidth="1"/>
    <col min="13059" max="13059" width="26.625" style="54" customWidth="1"/>
    <col min="13060" max="13060" width="17.125" style="54" customWidth="1"/>
    <col min="13061" max="13061" width="8.125" style="54" customWidth="1"/>
    <col min="13062" max="13062" width="4" style="54" customWidth="1"/>
    <col min="13063" max="13063" width="0" style="54" hidden="1" customWidth="1"/>
    <col min="13064" max="13064" width="23.25" style="54" customWidth="1"/>
    <col min="13065" max="13065" width="17.125" style="54" customWidth="1"/>
    <col min="13066" max="13066" width="8.125" style="54" customWidth="1"/>
    <col min="13067" max="13067" width="4" style="54" customWidth="1"/>
    <col min="13068" max="13068" width="0" style="54" hidden="1" customWidth="1"/>
    <col min="13069" max="13069" width="8.25" style="54" customWidth="1"/>
    <col min="13070" max="13070" width="0" style="54" hidden="1" customWidth="1"/>
    <col min="13071" max="13071" width="97.75" style="54" customWidth="1"/>
    <col min="13072" max="13072" width="14.125" style="54" customWidth="1"/>
    <col min="13073" max="13073" width="16" style="54" customWidth="1"/>
    <col min="13074" max="13076" width="10.125" style="54" customWidth="1"/>
    <col min="13077" max="13077" width="5.125" style="54" customWidth="1"/>
    <col min="13078" max="13312" width="9" style="54"/>
    <col min="13313" max="13313" width="4.125" style="54" customWidth="1"/>
    <col min="13314" max="13314" width="22.5" style="54" customWidth="1"/>
    <col min="13315" max="13315" width="26.625" style="54" customWidth="1"/>
    <col min="13316" max="13316" width="17.125" style="54" customWidth="1"/>
    <col min="13317" max="13317" width="8.125" style="54" customWidth="1"/>
    <col min="13318" max="13318" width="4" style="54" customWidth="1"/>
    <col min="13319" max="13319" width="0" style="54" hidden="1" customWidth="1"/>
    <col min="13320" max="13320" width="23.25" style="54" customWidth="1"/>
    <col min="13321" max="13321" width="17.125" style="54" customWidth="1"/>
    <col min="13322" max="13322" width="8.125" style="54" customWidth="1"/>
    <col min="13323" max="13323" width="4" style="54" customWidth="1"/>
    <col min="13324" max="13324" width="0" style="54" hidden="1" customWidth="1"/>
    <col min="13325" max="13325" width="8.25" style="54" customWidth="1"/>
    <col min="13326" max="13326" width="0" style="54" hidden="1" customWidth="1"/>
    <col min="13327" max="13327" width="97.75" style="54" customWidth="1"/>
    <col min="13328" max="13328" width="14.125" style="54" customWidth="1"/>
    <col min="13329" max="13329" width="16" style="54" customWidth="1"/>
    <col min="13330" max="13332" width="10.125" style="54" customWidth="1"/>
    <col min="13333" max="13333" width="5.125" style="54" customWidth="1"/>
    <col min="13334" max="13568" width="9" style="54"/>
    <col min="13569" max="13569" width="4.125" style="54" customWidth="1"/>
    <col min="13570" max="13570" width="22.5" style="54" customWidth="1"/>
    <col min="13571" max="13571" width="26.625" style="54" customWidth="1"/>
    <col min="13572" max="13572" width="17.125" style="54" customWidth="1"/>
    <col min="13573" max="13573" width="8.125" style="54" customWidth="1"/>
    <col min="13574" max="13574" width="4" style="54" customWidth="1"/>
    <col min="13575" max="13575" width="0" style="54" hidden="1" customWidth="1"/>
    <col min="13576" max="13576" width="23.25" style="54" customWidth="1"/>
    <col min="13577" max="13577" width="17.125" style="54" customWidth="1"/>
    <col min="13578" max="13578" width="8.125" style="54" customWidth="1"/>
    <col min="13579" max="13579" width="4" style="54" customWidth="1"/>
    <col min="13580" max="13580" width="0" style="54" hidden="1" customWidth="1"/>
    <col min="13581" max="13581" width="8.25" style="54" customWidth="1"/>
    <col min="13582" max="13582" width="0" style="54" hidden="1" customWidth="1"/>
    <col min="13583" max="13583" width="97.75" style="54" customWidth="1"/>
    <col min="13584" max="13584" width="14.125" style="54" customWidth="1"/>
    <col min="13585" max="13585" width="16" style="54" customWidth="1"/>
    <col min="13586" max="13588" width="10.125" style="54" customWidth="1"/>
    <col min="13589" max="13589" width="5.125" style="54" customWidth="1"/>
    <col min="13590" max="13824" width="9" style="54"/>
    <col min="13825" max="13825" width="4.125" style="54" customWidth="1"/>
    <col min="13826" max="13826" width="22.5" style="54" customWidth="1"/>
    <col min="13827" max="13827" width="26.625" style="54" customWidth="1"/>
    <col min="13828" max="13828" width="17.125" style="54" customWidth="1"/>
    <col min="13829" max="13829" width="8.125" style="54" customWidth="1"/>
    <col min="13830" max="13830" width="4" style="54" customWidth="1"/>
    <col min="13831" max="13831" width="0" style="54" hidden="1" customWidth="1"/>
    <col min="13832" max="13832" width="23.25" style="54" customWidth="1"/>
    <col min="13833" max="13833" width="17.125" style="54" customWidth="1"/>
    <col min="13834" max="13834" width="8.125" style="54" customWidth="1"/>
    <col min="13835" max="13835" width="4" style="54" customWidth="1"/>
    <col min="13836" max="13836" width="0" style="54" hidden="1" customWidth="1"/>
    <col min="13837" max="13837" width="8.25" style="54" customWidth="1"/>
    <col min="13838" max="13838" width="0" style="54" hidden="1" customWidth="1"/>
    <col min="13839" max="13839" width="97.75" style="54" customWidth="1"/>
    <col min="13840" max="13840" width="14.125" style="54" customWidth="1"/>
    <col min="13841" max="13841" width="16" style="54" customWidth="1"/>
    <col min="13842" max="13844" width="10.125" style="54" customWidth="1"/>
    <col min="13845" max="13845" width="5.125" style="54" customWidth="1"/>
    <col min="13846" max="14080" width="9" style="54"/>
    <col min="14081" max="14081" width="4.125" style="54" customWidth="1"/>
    <col min="14082" max="14082" width="22.5" style="54" customWidth="1"/>
    <col min="14083" max="14083" width="26.625" style="54" customWidth="1"/>
    <col min="14084" max="14084" width="17.125" style="54" customWidth="1"/>
    <col min="14085" max="14085" width="8.125" style="54" customWidth="1"/>
    <col min="14086" max="14086" width="4" style="54" customWidth="1"/>
    <col min="14087" max="14087" width="0" style="54" hidden="1" customWidth="1"/>
    <col min="14088" max="14088" width="23.25" style="54" customWidth="1"/>
    <col min="14089" max="14089" width="17.125" style="54" customWidth="1"/>
    <col min="14090" max="14090" width="8.125" style="54" customWidth="1"/>
    <col min="14091" max="14091" width="4" style="54" customWidth="1"/>
    <col min="14092" max="14092" width="0" style="54" hidden="1" customWidth="1"/>
    <col min="14093" max="14093" width="8.25" style="54" customWidth="1"/>
    <col min="14094" max="14094" width="0" style="54" hidden="1" customWidth="1"/>
    <col min="14095" max="14095" width="97.75" style="54" customWidth="1"/>
    <col min="14096" max="14096" width="14.125" style="54" customWidth="1"/>
    <col min="14097" max="14097" width="16" style="54" customWidth="1"/>
    <col min="14098" max="14100" width="10.125" style="54" customWidth="1"/>
    <col min="14101" max="14101" width="5.125" style="54" customWidth="1"/>
    <col min="14102" max="14336" width="9" style="54"/>
    <col min="14337" max="14337" width="4.125" style="54" customWidth="1"/>
    <col min="14338" max="14338" width="22.5" style="54" customWidth="1"/>
    <col min="14339" max="14339" width="26.625" style="54" customWidth="1"/>
    <col min="14340" max="14340" width="17.125" style="54" customWidth="1"/>
    <col min="14341" max="14341" width="8.125" style="54" customWidth="1"/>
    <col min="14342" max="14342" width="4" style="54" customWidth="1"/>
    <col min="14343" max="14343" width="0" style="54" hidden="1" customWidth="1"/>
    <col min="14344" max="14344" width="23.25" style="54" customWidth="1"/>
    <col min="14345" max="14345" width="17.125" style="54" customWidth="1"/>
    <col min="14346" max="14346" width="8.125" style="54" customWidth="1"/>
    <col min="14347" max="14347" width="4" style="54" customWidth="1"/>
    <col min="14348" max="14348" width="0" style="54" hidden="1" customWidth="1"/>
    <col min="14349" max="14349" width="8.25" style="54" customWidth="1"/>
    <col min="14350" max="14350" width="0" style="54" hidden="1" customWidth="1"/>
    <col min="14351" max="14351" width="97.75" style="54" customWidth="1"/>
    <col min="14352" max="14352" width="14.125" style="54" customWidth="1"/>
    <col min="14353" max="14353" width="16" style="54" customWidth="1"/>
    <col min="14354" max="14356" width="10.125" style="54" customWidth="1"/>
    <col min="14357" max="14357" width="5.125" style="54" customWidth="1"/>
    <col min="14358" max="14592" width="9" style="54"/>
    <col min="14593" max="14593" width="4.125" style="54" customWidth="1"/>
    <col min="14594" max="14594" width="22.5" style="54" customWidth="1"/>
    <col min="14595" max="14595" width="26.625" style="54" customWidth="1"/>
    <col min="14596" max="14596" width="17.125" style="54" customWidth="1"/>
    <col min="14597" max="14597" width="8.125" style="54" customWidth="1"/>
    <col min="14598" max="14598" width="4" style="54" customWidth="1"/>
    <col min="14599" max="14599" width="0" style="54" hidden="1" customWidth="1"/>
    <col min="14600" max="14600" width="23.25" style="54" customWidth="1"/>
    <col min="14601" max="14601" width="17.125" style="54" customWidth="1"/>
    <col min="14602" max="14602" width="8.125" style="54" customWidth="1"/>
    <col min="14603" max="14603" width="4" style="54" customWidth="1"/>
    <col min="14604" max="14604" width="0" style="54" hidden="1" customWidth="1"/>
    <col min="14605" max="14605" width="8.25" style="54" customWidth="1"/>
    <col min="14606" max="14606" width="0" style="54" hidden="1" customWidth="1"/>
    <col min="14607" max="14607" width="97.75" style="54" customWidth="1"/>
    <col min="14608" max="14608" width="14.125" style="54" customWidth="1"/>
    <col min="14609" max="14609" width="16" style="54" customWidth="1"/>
    <col min="14610" max="14612" width="10.125" style="54" customWidth="1"/>
    <col min="14613" max="14613" width="5.125" style="54" customWidth="1"/>
    <col min="14614" max="14848" width="9" style="54"/>
    <col min="14849" max="14849" width="4.125" style="54" customWidth="1"/>
    <col min="14850" max="14850" width="22.5" style="54" customWidth="1"/>
    <col min="14851" max="14851" width="26.625" style="54" customWidth="1"/>
    <col min="14852" max="14852" width="17.125" style="54" customWidth="1"/>
    <col min="14853" max="14853" width="8.125" style="54" customWidth="1"/>
    <col min="14854" max="14854" width="4" style="54" customWidth="1"/>
    <col min="14855" max="14855" width="0" style="54" hidden="1" customWidth="1"/>
    <col min="14856" max="14856" width="23.25" style="54" customWidth="1"/>
    <col min="14857" max="14857" width="17.125" style="54" customWidth="1"/>
    <col min="14858" max="14858" width="8.125" style="54" customWidth="1"/>
    <col min="14859" max="14859" width="4" style="54" customWidth="1"/>
    <col min="14860" max="14860" width="0" style="54" hidden="1" customWidth="1"/>
    <col min="14861" max="14861" width="8.25" style="54" customWidth="1"/>
    <col min="14862" max="14862" width="0" style="54" hidden="1" customWidth="1"/>
    <col min="14863" max="14863" width="97.75" style="54" customWidth="1"/>
    <col min="14864" max="14864" width="14.125" style="54" customWidth="1"/>
    <col min="14865" max="14865" width="16" style="54" customWidth="1"/>
    <col min="14866" max="14868" width="10.125" style="54" customWidth="1"/>
    <col min="14869" max="14869" width="5.125" style="54" customWidth="1"/>
    <col min="14870" max="15104" width="9" style="54"/>
    <col min="15105" max="15105" width="4.125" style="54" customWidth="1"/>
    <col min="15106" max="15106" width="22.5" style="54" customWidth="1"/>
    <col min="15107" max="15107" width="26.625" style="54" customWidth="1"/>
    <col min="15108" max="15108" width="17.125" style="54" customWidth="1"/>
    <col min="15109" max="15109" width="8.125" style="54" customWidth="1"/>
    <col min="15110" max="15110" width="4" style="54" customWidth="1"/>
    <col min="15111" max="15111" width="0" style="54" hidden="1" customWidth="1"/>
    <col min="15112" max="15112" width="23.25" style="54" customWidth="1"/>
    <col min="15113" max="15113" width="17.125" style="54" customWidth="1"/>
    <col min="15114" max="15114" width="8.125" style="54" customWidth="1"/>
    <col min="15115" max="15115" width="4" style="54" customWidth="1"/>
    <col min="15116" max="15116" width="0" style="54" hidden="1" customWidth="1"/>
    <col min="15117" max="15117" width="8.25" style="54" customWidth="1"/>
    <col min="15118" max="15118" width="0" style="54" hidden="1" customWidth="1"/>
    <col min="15119" max="15119" width="97.75" style="54" customWidth="1"/>
    <col min="15120" max="15120" width="14.125" style="54" customWidth="1"/>
    <col min="15121" max="15121" width="16" style="54" customWidth="1"/>
    <col min="15122" max="15124" width="10.125" style="54" customWidth="1"/>
    <col min="15125" max="15125" width="5.125" style="54" customWidth="1"/>
    <col min="15126" max="15360" width="9" style="54"/>
    <col min="15361" max="15361" width="4.125" style="54" customWidth="1"/>
    <col min="15362" max="15362" width="22.5" style="54" customWidth="1"/>
    <col min="15363" max="15363" width="26.625" style="54" customWidth="1"/>
    <col min="15364" max="15364" width="17.125" style="54" customWidth="1"/>
    <col min="15365" max="15365" width="8.125" style="54" customWidth="1"/>
    <col min="15366" max="15366" width="4" style="54" customWidth="1"/>
    <col min="15367" max="15367" width="0" style="54" hidden="1" customWidth="1"/>
    <col min="15368" max="15368" width="23.25" style="54" customWidth="1"/>
    <col min="15369" max="15369" width="17.125" style="54" customWidth="1"/>
    <col min="15370" max="15370" width="8.125" style="54" customWidth="1"/>
    <col min="15371" max="15371" width="4" style="54" customWidth="1"/>
    <col min="15372" max="15372" width="0" style="54" hidden="1" customWidth="1"/>
    <col min="15373" max="15373" width="8.25" style="54" customWidth="1"/>
    <col min="15374" max="15374" width="0" style="54" hidden="1" customWidth="1"/>
    <col min="15375" max="15375" width="97.75" style="54" customWidth="1"/>
    <col min="15376" max="15376" width="14.125" style="54" customWidth="1"/>
    <col min="15377" max="15377" width="16" style="54" customWidth="1"/>
    <col min="15378" max="15380" width="10.125" style="54" customWidth="1"/>
    <col min="15381" max="15381" width="5.125" style="54" customWidth="1"/>
    <col min="15382" max="15616" width="9" style="54"/>
    <col min="15617" max="15617" width="4.125" style="54" customWidth="1"/>
    <col min="15618" max="15618" width="22.5" style="54" customWidth="1"/>
    <col min="15619" max="15619" width="26.625" style="54" customWidth="1"/>
    <col min="15620" max="15620" width="17.125" style="54" customWidth="1"/>
    <col min="15621" max="15621" width="8.125" style="54" customWidth="1"/>
    <col min="15622" max="15622" width="4" style="54" customWidth="1"/>
    <col min="15623" max="15623" width="0" style="54" hidden="1" customWidth="1"/>
    <col min="15624" max="15624" width="23.25" style="54" customWidth="1"/>
    <col min="15625" max="15625" width="17.125" style="54" customWidth="1"/>
    <col min="15626" max="15626" width="8.125" style="54" customWidth="1"/>
    <col min="15627" max="15627" width="4" style="54" customWidth="1"/>
    <col min="15628" max="15628" width="0" style="54" hidden="1" customWidth="1"/>
    <col min="15629" max="15629" width="8.25" style="54" customWidth="1"/>
    <col min="15630" max="15630" width="0" style="54" hidden="1" customWidth="1"/>
    <col min="15631" max="15631" width="97.75" style="54" customWidth="1"/>
    <col min="15632" max="15632" width="14.125" style="54" customWidth="1"/>
    <col min="15633" max="15633" width="16" style="54" customWidth="1"/>
    <col min="15634" max="15636" width="10.125" style="54" customWidth="1"/>
    <col min="15637" max="15637" width="5.125" style="54" customWidth="1"/>
    <col min="15638" max="15872" width="9" style="54"/>
    <col min="15873" max="15873" width="4.125" style="54" customWidth="1"/>
    <col min="15874" max="15874" width="22.5" style="54" customWidth="1"/>
    <col min="15875" max="15875" width="26.625" style="54" customWidth="1"/>
    <col min="15876" max="15876" width="17.125" style="54" customWidth="1"/>
    <col min="15877" max="15877" width="8.125" style="54" customWidth="1"/>
    <col min="15878" max="15878" width="4" style="54" customWidth="1"/>
    <col min="15879" max="15879" width="0" style="54" hidden="1" customWidth="1"/>
    <col min="15880" max="15880" width="23.25" style="54" customWidth="1"/>
    <col min="15881" max="15881" width="17.125" style="54" customWidth="1"/>
    <col min="15882" max="15882" width="8.125" style="54" customWidth="1"/>
    <col min="15883" max="15883" width="4" style="54" customWidth="1"/>
    <col min="15884" max="15884" width="0" style="54" hidden="1" customWidth="1"/>
    <col min="15885" max="15885" width="8.25" style="54" customWidth="1"/>
    <col min="15886" max="15886" width="0" style="54" hidden="1" customWidth="1"/>
    <col min="15887" max="15887" width="97.75" style="54" customWidth="1"/>
    <col min="15888" max="15888" width="14.125" style="54" customWidth="1"/>
    <col min="15889" max="15889" width="16" style="54" customWidth="1"/>
    <col min="15890" max="15892" width="10.125" style="54" customWidth="1"/>
    <col min="15893" max="15893" width="5.125" style="54" customWidth="1"/>
    <col min="15894" max="16128" width="9" style="54"/>
    <col min="16129" max="16129" width="4.125" style="54" customWidth="1"/>
    <col min="16130" max="16130" width="22.5" style="54" customWidth="1"/>
    <col min="16131" max="16131" width="26.625" style="54" customWidth="1"/>
    <col min="16132" max="16132" width="17.125" style="54" customWidth="1"/>
    <col min="16133" max="16133" width="8.125" style="54" customWidth="1"/>
    <col min="16134" max="16134" width="4" style="54" customWidth="1"/>
    <col min="16135" max="16135" width="0" style="54" hidden="1" customWidth="1"/>
    <col min="16136" max="16136" width="23.25" style="54" customWidth="1"/>
    <col min="16137" max="16137" width="17.125" style="54" customWidth="1"/>
    <col min="16138" max="16138" width="8.125" style="54" customWidth="1"/>
    <col min="16139" max="16139" width="4" style="54" customWidth="1"/>
    <col min="16140" max="16140" width="0" style="54" hidden="1" customWidth="1"/>
    <col min="16141" max="16141" width="8.25" style="54" customWidth="1"/>
    <col min="16142" max="16142" width="0" style="54" hidden="1" customWidth="1"/>
    <col min="16143" max="16143" width="97.75" style="54" customWidth="1"/>
    <col min="16144" max="16144" width="14.125" style="54" customWidth="1"/>
    <col min="16145" max="16145" width="16" style="54" customWidth="1"/>
    <col min="16146" max="16148" width="10.125" style="54" customWidth="1"/>
    <col min="16149" max="16149" width="5.125" style="54" customWidth="1"/>
    <col min="16150" max="16384" width="9" style="54"/>
  </cols>
  <sheetData>
    <row r="1" spans="1:21" ht="36.75" customHeight="1" x14ac:dyDescent="0.4">
      <c r="A1" s="52" t="s">
        <v>0</v>
      </c>
      <c r="B1" s="52"/>
      <c r="C1" s="53"/>
      <c r="D1" s="54"/>
      <c r="E1" s="53"/>
      <c r="F1" s="53"/>
      <c r="G1" s="53"/>
      <c r="H1" s="213"/>
      <c r="I1" s="213"/>
      <c r="J1" s="214"/>
      <c r="K1" s="214"/>
      <c r="L1" s="214"/>
      <c r="M1" s="214"/>
      <c r="N1" s="214"/>
      <c r="O1" s="214"/>
      <c r="P1" s="53"/>
      <c r="Q1" s="53"/>
      <c r="R1" s="54"/>
      <c r="S1" s="54"/>
      <c r="T1" s="54"/>
      <c r="U1" s="54"/>
    </row>
    <row r="2" spans="1:21" ht="36.75" customHeight="1" x14ac:dyDescent="0.4">
      <c r="A2" s="213" t="s">
        <v>161</v>
      </c>
      <c r="B2" s="213"/>
      <c r="C2" s="214"/>
      <c r="D2" s="214"/>
      <c r="E2" s="214"/>
      <c r="F2" s="214"/>
      <c r="G2" s="214"/>
      <c r="H2" s="214"/>
      <c r="I2" s="214"/>
      <c r="J2" s="214"/>
      <c r="K2" s="214"/>
      <c r="L2" s="214"/>
      <c r="M2" s="214"/>
      <c r="N2" s="214"/>
      <c r="O2" s="214"/>
      <c r="P2" s="214"/>
      <c r="Q2" s="214"/>
      <c r="R2" s="214"/>
      <c r="S2" s="214"/>
      <c r="T2" s="214"/>
      <c r="U2" s="54"/>
    </row>
    <row r="3" spans="1:21" ht="18.75" customHeight="1" x14ac:dyDescent="0.4">
      <c r="A3" s="55"/>
      <c r="B3" s="55"/>
      <c r="C3" s="53"/>
      <c r="D3" s="54"/>
      <c r="E3" s="56"/>
      <c r="F3" s="53"/>
      <c r="G3" s="53"/>
      <c r="H3" s="53"/>
      <c r="I3" s="54"/>
      <c r="J3" s="53"/>
      <c r="K3" s="56"/>
      <c r="L3" s="56"/>
      <c r="M3" s="56"/>
      <c r="N3" s="56"/>
      <c r="O3" s="53"/>
      <c r="P3" s="57"/>
      <c r="Q3" s="215" t="s">
        <v>162</v>
      </c>
      <c r="R3" s="216"/>
      <c r="S3" s="216"/>
      <c r="T3" s="217"/>
      <c r="U3" s="54"/>
    </row>
    <row r="4" spans="1:21" ht="15.75" customHeight="1" x14ac:dyDescent="0.4">
      <c r="A4" s="55"/>
      <c r="B4" s="55"/>
      <c r="C4" s="53"/>
      <c r="D4" s="54"/>
      <c r="E4" s="56"/>
      <c r="F4" s="53"/>
      <c r="G4" s="53"/>
      <c r="H4" s="53"/>
      <c r="I4" s="54"/>
      <c r="J4" s="53"/>
      <c r="K4" s="56"/>
      <c r="L4" s="56"/>
      <c r="M4" s="56"/>
      <c r="N4" s="58"/>
      <c r="O4" s="53"/>
      <c r="P4" s="59"/>
      <c r="Q4" s="60"/>
      <c r="R4" s="61" t="s">
        <v>163</v>
      </c>
      <c r="S4" s="61" t="s">
        <v>6</v>
      </c>
      <c r="T4" s="61" t="s">
        <v>164</v>
      </c>
      <c r="U4" s="54"/>
    </row>
    <row r="5" spans="1:21" ht="22.5" customHeight="1" x14ac:dyDescent="0.4">
      <c r="A5" s="55"/>
      <c r="B5" s="55"/>
      <c r="C5" s="53"/>
      <c r="D5" s="54"/>
      <c r="E5" s="56"/>
      <c r="F5" s="53"/>
      <c r="G5" s="53"/>
      <c r="H5" s="53"/>
      <c r="I5" s="54"/>
      <c r="J5" s="53"/>
      <c r="K5" s="56"/>
      <c r="L5" s="56"/>
      <c r="M5" s="56"/>
      <c r="N5" s="58"/>
      <c r="O5" s="53"/>
      <c r="P5" s="62"/>
      <c r="Q5" s="63" t="s">
        <v>165</v>
      </c>
      <c r="R5" s="61"/>
      <c r="S5" s="61"/>
      <c r="T5" s="61"/>
      <c r="U5" s="54"/>
    </row>
    <row r="6" spans="1:21" ht="22.5" customHeight="1" x14ac:dyDescent="0.15">
      <c r="A6" s="55"/>
      <c r="B6" s="55"/>
      <c r="C6" s="53"/>
      <c r="D6" s="64"/>
      <c r="E6" s="56"/>
      <c r="F6" s="53"/>
      <c r="G6" s="53"/>
      <c r="H6" s="53"/>
      <c r="I6" s="64"/>
      <c r="J6" s="53"/>
      <c r="K6" s="56"/>
      <c r="L6" s="56"/>
      <c r="M6" s="56"/>
      <c r="N6" s="58"/>
      <c r="O6" s="53"/>
      <c r="P6" s="62"/>
      <c r="Q6" s="63" t="s">
        <v>166</v>
      </c>
      <c r="R6" s="61"/>
      <c r="S6" s="61"/>
      <c r="T6" s="61"/>
      <c r="U6" s="54"/>
    </row>
    <row r="7" spans="1:21" ht="22.5" customHeight="1" x14ac:dyDescent="0.15">
      <c r="A7" s="55"/>
      <c r="B7" s="55"/>
      <c r="C7" s="53"/>
      <c r="D7" s="65"/>
      <c r="E7" s="56"/>
      <c r="F7" s="53"/>
      <c r="G7" s="53"/>
      <c r="I7" s="65"/>
      <c r="J7" s="53"/>
      <c r="K7" s="56"/>
      <c r="L7" s="56"/>
      <c r="M7" s="56"/>
      <c r="N7" s="67"/>
      <c r="O7" s="53"/>
      <c r="P7" s="62"/>
      <c r="Q7" s="63" t="s">
        <v>167</v>
      </c>
      <c r="R7" s="61"/>
      <c r="S7" s="61"/>
      <c r="T7" s="61"/>
      <c r="U7" s="68"/>
    </row>
    <row r="8" spans="1:21" ht="27.75" customHeight="1" thickBot="1" x14ac:dyDescent="0.3">
      <c r="A8" s="218" t="s">
        <v>286</v>
      </c>
      <c r="B8" s="219"/>
      <c r="C8" s="219"/>
      <c r="D8" s="219"/>
      <c r="E8" s="219"/>
      <c r="F8" s="219"/>
      <c r="G8" s="53"/>
      <c r="H8" s="53"/>
      <c r="I8" s="69"/>
      <c r="J8" s="53"/>
      <c r="K8" s="56"/>
      <c r="L8" s="56"/>
      <c r="M8" s="56"/>
      <c r="N8" s="67"/>
      <c r="O8" s="53"/>
      <c r="P8" s="70"/>
      <c r="Q8" s="69"/>
      <c r="R8" s="70"/>
      <c r="S8" s="70"/>
      <c r="T8" s="71"/>
      <c r="U8" s="68"/>
    </row>
    <row r="9" spans="1:21" customFormat="1" ht="42" customHeight="1" thickBot="1" x14ac:dyDescent="0.45">
      <c r="A9" s="72"/>
      <c r="B9" s="73" t="s">
        <v>169</v>
      </c>
      <c r="C9" s="74" t="s">
        <v>170</v>
      </c>
      <c r="D9" s="75" t="s">
        <v>171</v>
      </c>
      <c r="E9" s="76" t="s">
        <v>172</v>
      </c>
      <c r="F9" s="76" t="s">
        <v>173</v>
      </c>
      <c r="G9" s="74" t="s">
        <v>174</v>
      </c>
      <c r="H9" s="73" t="s">
        <v>170</v>
      </c>
      <c r="I9" s="75" t="s">
        <v>171</v>
      </c>
      <c r="J9" s="76" t="s">
        <v>175</v>
      </c>
      <c r="K9" s="76" t="s">
        <v>173</v>
      </c>
      <c r="L9" s="76" t="s">
        <v>174</v>
      </c>
      <c r="M9" s="76" t="s">
        <v>176</v>
      </c>
      <c r="N9" s="77" t="s">
        <v>177</v>
      </c>
      <c r="O9" s="78" t="s">
        <v>178</v>
      </c>
      <c r="P9" s="76" t="s">
        <v>179</v>
      </c>
      <c r="Q9" s="79" t="s">
        <v>171</v>
      </c>
      <c r="R9" s="76" t="s">
        <v>180</v>
      </c>
      <c r="S9" s="74" t="s">
        <v>181</v>
      </c>
      <c r="T9" s="77" t="s">
        <v>182</v>
      </c>
      <c r="U9" s="80"/>
    </row>
    <row r="10" spans="1:21" ht="18.75" customHeight="1" x14ac:dyDescent="0.4">
      <c r="A10" s="220" t="s">
        <v>183</v>
      </c>
      <c r="B10" s="81" t="s">
        <v>82</v>
      </c>
      <c r="C10" s="82" t="s">
        <v>287</v>
      </c>
      <c r="D10" s="83" t="s">
        <v>288</v>
      </c>
      <c r="E10" s="84">
        <v>0.5</v>
      </c>
      <c r="F10" s="85" t="s">
        <v>186</v>
      </c>
      <c r="G10" s="86"/>
      <c r="H10" s="87" t="s">
        <v>287</v>
      </c>
      <c r="I10" s="83" t="s">
        <v>288</v>
      </c>
      <c r="J10" s="85">
        <f>ROUNDUP(E10*0.75,2)</f>
        <v>0.38</v>
      </c>
      <c r="K10" s="85" t="s">
        <v>186</v>
      </c>
      <c r="L10" s="85"/>
      <c r="M10" s="85">
        <f>ROUNDUP((R5*E10)+(R6*J10)+(R7*(E10*2)),2)</f>
        <v>0</v>
      </c>
      <c r="N10" s="88">
        <f>M10</f>
        <v>0</v>
      </c>
      <c r="O10" s="81"/>
      <c r="P10" s="89" t="s">
        <v>22</v>
      </c>
      <c r="Q10" s="83"/>
      <c r="R10" s="90">
        <v>110</v>
      </c>
      <c r="S10" s="91">
        <f>ROUNDUP(R10*0.75,2)</f>
        <v>82.5</v>
      </c>
      <c r="T10" s="92">
        <f>ROUNDUP((R5*R10)+(R6*S10)+(R7*(R10*2)),2)</f>
        <v>0</v>
      </c>
    </row>
    <row r="11" spans="1:21" ht="18.75" customHeight="1" x14ac:dyDescent="0.4">
      <c r="A11" s="221"/>
      <c r="B11" s="94"/>
      <c r="C11" s="95"/>
      <c r="D11" s="96"/>
      <c r="E11" s="97"/>
      <c r="F11" s="98"/>
      <c r="G11" s="99"/>
      <c r="H11" s="100"/>
      <c r="I11" s="96"/>
      <c r="J11" s="98"/>
      <c r="K11" s="98"/>
      <c r="L11" s="98"/>
      <c r="M11" s="98"/>
      <c r="N11" s="101"/>
      <c r="O11" s="94"/>
      <c r="P11" s="102"/>
      <c r="Q11" s="96"/>
      <c r="R11" s="103"/>
      <c r="S11" s="97"/>
      <c r="T11" s="104"/>
    </row>
    <row r="12" spans="1:21" ht="18.75" customHeight="1" x14ac:dyDescent="0.4">
      <c r="A12" s="221"/>
      <c r="B12" s="105" t="s">
        <v>88</v>
      </c>
      <c r="C12" s="106" t="s">
        <v>264</v>
      </c>
      <c r="D12" s="107"/>
      <c r="E12" s="108">
        <v>1</v>
      </c>
      <c r="F12" s="109" t="s">
        <v>218</v>
      </c>
      <c r="G12" s="110" t="s">
        <v>219</v>
      </c>
      <c r="H12" s="111" t="s">
        <v>264</v>
      </c>
      <c r="I12" s="107"/>
      <c r="J12" s="109">
        <f>ROUNDUP(E12*0.75,2)</f>
        <v>0.75</v>
      </c>
      <c r="K12" s="109" t="s">
        <v>218</v>
      </c>
      <c r="L12" s="109" t="s">
        <v>219</v>
      </c>
      <c r="M12" s="109">
        <f>ROUNDUP((R5*E12)+(R6*J12)+(R7*(E12*2)),2)</f>
        <v>0</v>
      </c>
      <c r="N12" s="112">
        <f>M12</f>
        <v>0</v>
      </c>
      <c r="O12" s="105" t="s">
        <v>289</v>
      </c>
      <c r="P12" s="113" t="s">
        <v>290</v>
      </c>
      <c r="Q12" s="107" t="s">
        <v>40</v>
      </c>
      <c r="R12" s="114">
        <v>3</v>
      </c>
      <c r="S12" s="108">
        <f t="shared" ref="S12:S19" si="0">ROUNDUP(R12*0.75,2)</f>
        <v>2.25</v>
      </c>
      <c r="T12" s="115">
        <f>ROUNDUP((R5*R12)+(R6*S12)+(R7*(R12*2)),2)</f>
        <v>0</v>
      </c>
    </row>
    <row r="13" spans="1:21" ht="18.75" customHeight="1" x14ac:dyDescent="0.4">
      <c r="A13" s="221"/>
      <c r="B13" s="105"/>
      <c r="C13" s="106" t="s">
        <v>291</v>
      </c>
      <c r="D13" s="107"/>
      <c r="E13" s="108">
        <v>20</v>
      </c>
      <c r="F13" s="109" t="s">
        <v>189</v>
      </c>
      <c r="G13" s="110"/>
      <c r="H13" s="111" t="s">
        <v>291</v>
      </c>
      <c r="I13" s="107"/>
      <c r="J13" s="109">
        <f>ROUNDUP(E13*0.75,2)</f>
        <v>15</v>
      </c>
      <c r="K13" s="109" t="s">
        <v>189</v>
      </c>
      <c r="L13" s="109"/>
      <c r="M13" s="109">
        <f>ROUNDUP((R5*E13)+(R6*J13)+(R7*(E13*2)),2)</f>
        <v>0</v>
      </c>
      <c r="N13" s="112">
        <f>ROUND(M13+(M13*15/100),2)</f>
        <v>0</v>
      </c>
      <c r="O13" s="105" t="s">
        <v>292</v>
      </c>
      <c r="P13" s="113" t="s">
        <v>192</v>
      </c>
      <c r="Q13" s="107"/>
      <c r="R13" s="114">
        <v>2</v>
      </c>
      <c r="S13" s="108">
        <f t="shared" si="0"/>
        <v>1.5</v>
      </c>
      <c r="T13" s="115">
        <f>ROUNDUP((R5*R13)+(R6*S13)+(R7*(R13*2)),2)</f>
        <v>0</v>
      </c>
    </row>
    <row r="14" spans="1:21" ht="18.75" customHeight="1" x14ac:dyDescent="0.4">
      <c r="A14" s="221"/>
      <c r="B14" s="105"/>
      <c r="C14" s="106"/>
      <c r="D14" s="107"/>
      <c r="E14" s="108"/>
      <c r="F14" s="109"/>
      <c r="G14" s="110"/>
      <c r="H14" s="111"/>
      <c r="I14" s="107"/>
      <c r="J14" s="109"/>
      <c r="K14" s="109"/>
      <c r="L14" s="109"/>
      <c r="M14" s="109"/>
      <c r="N14" s="112"/>
      <c r="O14" s="105" t="s">
        <v>293</v>
      </c>
      <c r="P14" s="113" t="s">
        <v>21</v>
      </c>
      <c r="Q14" s="107"/>
      <c r="R14" s="114">
        <v>3</v>
      </c>
      <c r="S14" s="108">
        <f t="shared" si="0"/>
        <v>2.25</v>
      </c>
      <c r="T14" s="115">
        <f>ROUNDUP((R5*R14)+(R6*S14)+(R7*(R14*2)),2)</f>
        <v>0</v>
      </c>
    </row>
    <row r="15" spans="1:21" ht="18.75" customHeight="1" x14ac:dyDescent="0.4">
      <c r="A15" s="221"/>
      <c r="B15" s="105"/>
      <c r="C15" s="106"/>
      <c r="D15" s="107"/>
      <c r="E15" s="108"/>
      <c r="F15" s="109"/>
      <c r="G15" s="110"/>
      <c r="H15" s="111"/>
      <c r="I15" s="107"/>
      <c r="J15" s="109"/>
      <c r="K15" s="109"/>
      <c r="L15" s="109"/>
      <c r="M15" s="109"/>
      <c r="N15" s="112"/>
      <c r="O15" s="105" t="s">
        <v>202</v>
      </c>
      <c r="P15" s="113" t="s">
        <v>209</v>
      </c>
      <c r="Q15" s="107"/>
      <c r="R15" s="114">
        <v>1.5</v>
      </c>
      <c r="S15" s="108">
        <f t="shared" si="0"/>
        <v>1.1300000000000001</v>
      </c>
      <c r="T15" s="115">
        <f>ROUNDUP((R5*R15)+(R6*S15)+(R7*(R15*2)),2)</f>
        <v>0</v>
      </c>
    </row>
    <row r="16" spans="1:21" ht="18.75" customHeight="1" x14ac:dyDescent="0.4">
      <c r="A16" s="221"/>
      <c r="B16" s="105"/>
      <c r="C16" s="106"/>
      <c r="D16" s="107"/>
      <c r="E16" s="108"/>
      <c r="F16" s="109"/>
      <c r="G16" s="110"/>
      <c r="H16" s="111"/>
      <c r="I16" s="107"/>
      <c r="J16" s="109"/>
      <c r="K16" s="109"/>
      <c r="L16" s="109"/>
      <c r="M16" s="109"/>
      <c r="N16" s="112"/>
      <c r="O16" s="105"/>
      <c r="P16" s="113" t="s">
        <v>213</v>
      </c>
      <c r="Q16" s="107" t="s">
        <v>40</v>
      </c>
      <c r="R16" s="114">
        <v>1</v>
      </c>
      <c r="S16" s="108">
        <f t="shared" si="0"/>
        <v>0.75</v>
      </c>
      <c r="T16" s="115">
        <f>ROUNDUP((R5*R16)+(R6*S16)+(R7*(R16*2)),2)</f>
        <v>0</v>
      </c>
    </row>
    <row r="17" spans="1:20" ht="18.75" customHeight="1" x14ac:dyDescent="0.4">
      <c r="A17" s="221"/>
      <c r="B17" s="105"/>
      <c r="C17" s="106"/>
      <c r="D17" s="107"/>
      <c r="E17" s="108"/>
      <c r="F17" s="109"/>
      <c r="G17" s="110"/>
      <c r="H17" s="111"/>
      <c r="I17" s="107"/>
      <c r="J17" s="109"/>
      <c r="K17" s="109"/>
      <c r="L17" s="109"/>
      <c r="M17" s="109"/>
      <c r="N17" s="112"/>
      <c r="O17" s="105"/>
      <c r="P17" s="113" t="s">
        <v>221</v>
      </c>
      <c r="Q17" s="107"/>
      <c r="R17" s="114">
        <v>1</v>
      </c>
      <c r="S17" s="108">
        <f t="shared" si="0"/>
        <v>0.75</v>
      </c>
      <c r="T17" s="115">
        <f>ROUNDUP((R5*R17)+(R6*S17)+(R7*(R17*2)),2)</f>
        <v>0</v>
      </c>
    </row>
    <row r="18" spans="1:20" ht="18.75" customHeight="1" x14ac:dyDescent="0.4">
      <c r="A18" s="221"/>
      <c r="B18" s="105"/>
      <c r="C18" s="106"/>
      <c r="D18" s="107"/>
      <c r="E18" s="108"/>
      <c r="F18" s="109"/>
      <c r="G18" s="110"/>
      <c r="H18" s="111"/>
      <c r="I18" s="107"/>
      <c r="J18" s="109"/>
      <c r="K18" s="109"/>
      <c r="L18" s="109"/>
      <c r="M18" s="109"/>
      <c r="N18" s="112"/>
      <c r="O18" s="105"/>
      <c r="P18" s="113" t="s">
        <v>192</v>
      </c>
      <c r="Q18" s="107"/>
      <c r="R18" s="114">
        <v>1</v>
      </c>
      <c r="S18" s="108">
        <f t="shared" si="0"/>
        <v>0.75</v>
      </c>
      <c r="T18" s="115">
        <f>ROUNDUP((R5*R18)+(R6*S18)+(R7*(R18*2)),2)</f>
        <v>0</v>
      </c>
    </row>
    <row r="19" spans="1:20" ht="18.75" customHeight="1" x14ac:dyDescent="0.4">
      <c r="A19" s="221"/>
      <c r="B19" s="105"/>
      <c r="C19" s="106"/>
      <c r="D19" s="107"/>
      <c r="E19" s="108"/>
      <c r="F19" s="109"/>
      <c r="G19" s="110"/>
      <c r="H19" s="111"/>
      <c r="I19" s="107"/>
      <c r="J19" s="109"/>
      <c r="K19" s="109"/>
      <c r="L19" s="109"/>
      <c r="M19" s="109"/>
      <c r="N19" s="112"/>
      <c r="O19" s="105"/>
      <c r="P19" s="113" t="s">
        <v>227</v>
      </c>
      <c r="Q19" s="107"/>
      <c r="R19" s="114">
        <v>0.05</v>
      </c>
      <c r="S19" s="108">
        <f t="shared" si="0"/>
        <v>0.04</v>
      </c>
      <c r="T19" s="115">
        <f>ROUNDUP((R5*R19)+(R6*S19)+(R7*(R19*2)),2)</f>
        <v>0</v>
      </c>
    </row>
    <row r="20" spans="1:20" ht="18.75" customHeight="1" x14ac:dyDescent="0.4">
      <c r="A20" s="221"/>
      <c r="B20" s="94"/>
      <c r="C20" s="95"/>
      <c r="D20" s="96"/>
      <c r="E20" s="97"/>
      <c r="F20" s="98"/>
      <c r="G20" s="99"/>
      <c r="H20" s="100"/>
      <c r="I20" s="96"/>
      <c r="J20" s="98"/>
      <c r="K20" s="98"/>
      <c r="L20" s="98"/>
      <c r="M20" s="98"/>
      <c r="N20" s="101"/>
      <c r="O20" s="94"/>
      <c r="P20" s="102"/>
      <c r="Q20" s="96"/>
      <c r="R20" s="103"/>
      <c r="S20" s="97"/>
      <c r="T20" s="104"/>
    </row>
    <row r="21" spans="1:20" ht="18.75" customHeight="1" x14ac:dyDescent="0.4">
      <c r="A21" s="221"/>
      <c r="B21" s="105" t="s">
        <v>89</v>
      </c>
      <c r="C21" s="106" t="s">
        <v>294</v>
      </c>
      <c r="D21" s="107"/>
      <c r="E21" s="108">
        <v>5</v>
      </c>
      <c r="F21" s="109" t="s">
        <v>189</v>
      </c>
      <c r="G21" s="110"/>
      <c r="H21" s="111" t="s">
        <v>294</v>
      </c>
      <c r="I21" s="107"/>
      <c r="J21" s="109">
        <f>ROUNDUP(E21*0.75,2)</f>
        <v>3.75</v>
      </c>
      <c r="K21" s="109" t="s">
        <v>189</v>
      </c>
      <c r="L21" s="109"/>
      <c r="M21" s="109">
        <f>ROUNDUP((R5*E21)+(R6*J21)+(R7*(E21*2)),2)</f>
        <v>0</v>
      </c>
      <c r="N21" s="112">
        <f>M21</f>
        <v>0</v>
      </c>
      <c r="O21" s="133" t="s">
        <v>295</v>
      </c>
      <c r="P21" s="113" t="s">
        <v>225</v>
      </c>
      <c r="Q21" s="107"/>
      <c r="R21" s="114">
        <v>0.5</v>
      </c>
      <c r="S21" s="108">
        <f t="shared" ref="S21:S26" si="1">ROUNDUP(R21*0.75,2)</f>
        <v>0.38</v>
      </c>
      <c r="T21" s="115">
        <f>ROUNDUP((R5*R21)+(R6*S21)+(R7*(R21*2)),2)</f>
        <v>0</v>
      </c>
    </row>
    <row r="22" spans="1:20" ht="18.75" customHeight="1" x14ac:dyDescent="0.4">
      <c r="A22" s="221"/>
      <c r="B22" s="105"/>
      <c r="C22" s="106" t="s">
        <v>296</v>
      </c>
      <c r="D22" s="107"/>
      <c r="E22" s="108">
        <v>10</v>
      </c>
      <c r="F22" s="109" t="s">
        <v>189</v>
      </c>
      <c r="G22" s="110"/>
      <c r="H22" s="111" t="s">
        <v>296</v>
      </c>
      <c r="I22" s="107"/>
      <c r="J22" s="109">
        <f>ROUNDUP(E22*0.75,2)</f>
        <v>7.5</v>
      </c>
      <c r="K22" s="109" t="s">
        <v>189</v>
      </c>
      <c r="L22" s="109"/>
      <c r="M22" s="109">
        <f>ROUNDUP((R5*E22)+(R6*J22)+(R7*(E22*2)),2)</f>
        <v>0</v>
      </c>
      <c r="N22" s="112">
        <f>M22</f>
        <v>0</v>
      </c>
      <c r="O22" s="128" t="s">
        <v>297</v>
      </c>
      <c r="P22" s="113" t="s">
        <v>192</v>
      </c>
      <c r="Q22" s="107"/>
      <c r="R22" s="114">
        <v>1.5</v>
      </c>
      <c r="S22" s="108">
        <f t="shared" si="1"/>
        <v>1.1300000000000001</v>
      </c>
      <c r="T22" s="115">
        <f>ROUNDUP((R5*R22)+(R6*S22)+(R7*(R22*2)),2)</f>
        <v>0</v>
      </c>
    </row>
    <row r="23" spans="1:20" ht="18.75" customHeight="1" x14ac:dyDescent="0.4">
      <c r="A23" s="221"/>
      <c r="B23" s="105"/>
      <c r="C23" s="106" t="s">
        <v>268</v>
      </c>
      <c r="D23" s="107"/>
      <c r="E23" s="108">
        <v>5</v>
      </c>
      <c r="F23" s="109" t="s">
        <v>189</v>
      </c>
      <c r="G23" s="110"/>
      <c r="H23" s="111" t="s">
        <v>268</v>
      </c>
      <c r="I23" s="107"/>
      <c r="J23" s="109">
        <f>ROUNDUP(E23*0.75,2)</f>
        <v>3.75</v>
      </c>
      <c r="K23" s="109" t="s">
        <v>189</v>
      </c>
      <c r="L23" s="109"/>
      <c r="M23" s="109">
        <f>ROUNDUP((R5*E23)+(R6*J23)+(R7*(E23*2)),2)</f>
        <v>0</v>
      </c>
      <c r="N23" s="112">
        <f>ROUND(M23+(M23*10/100),2)</f>
        <v>0</v>
      </c>
      <c r="O23" s="105" t="s">
        <v>298</v>
      </c>
      <c r="P23" s="113" t="s">
        <v>233</v>
      </c>
      <c r="Q23" s="107"/>
      <c r="R23" s="114">
        <v>20</v>
      </c>
      <c r="S23" s="108">
        <f t="shared" si="1"/>
        <v>15</v>
      </c>
      <c r="T23" s="115">
        <f>ROUNDUP((R5*R23)+(R6*S23)+(R7*(R23*2)),2)</f>
        <v>0</v>
      </c>
    </row>
    <row r="24" spans="1:20" ht="18.75" customHeight="1" x14ac:dyDescent="0.4">
      <c r="A24" s="221"/>
      <c r="B24" s="105"/>
      <c r="C24" s="106" t="s">
        <v>255</v>
      </c>
      <c r="D24" s="107"/>
      <c r="E24" s="108">
        <v>5</v>
      </c>
      <c r="F24" s="109" t="s">
        <v>189</v>
      </c>
      <c r="G24" s="110"/>
      <c r="H24" s="111" t="s">
        <v>255</v>
      </c>
      <c r="I24" s="107"/>
      <c r="J24" s="109">
        <f>ROUNDUP(E24*0.75,2)</f>
        <v>3.75</v>
      </c>
      <c r="K24" s="109" t="s">
        <v>189</v>
      </c>
      <c r="L24" s="109"/>
      <c r="M24" s="109">
        <f>ROUNDUP((R5*E24)+(R6*J24)+(R7*(E24*2)),2)</f>
        <v>0</v>
      </c>
      <c r="N24" s="112">
        <f>M24</f>
        <v>0</v>
      </c>
      <c r="O24" s="105" t="s">
        <v>256</v>
      </c>
      <c r="P24" s="113" t="s">
        <v>209</v>
      </c>
      <c r="Q24" s="107"/>
      <c r="R24" s="114">
        <v>1</v>
      </c>
      <c r="S24" s="108">
        <f t="shared" si="1"/>
        <v>0.75</v>
      </c>
      <c r="T24" s="115">
        <f>ROUNDUP((R5*R24)+(R6*S24)+(R7*(R24*2)),2)</f>
        <v>0</v>
      </c>
    </row>
    <row r="25" spans="1:20" ht="18.75" customHeight="1" x14ac:dyDescent="0.4">
      <c r="A25" s="221"/>
      <c r="B25" s="105"/>
      <c r="C25" s="106"/>
      <c r="D25" s="107"/>
      <c r="E25" s="108"/>
      <c r="F25" s="109"/>
      <c r="G25" s="110"/>
      <c r="H25" s="111"/>
      <c r="I25" s="107"/>
      <c r="J25" s="109"/>
      <c r="K25" s="109"/>
      <c r="L25" s="109"/>
      <c r="M25" s="109"/>
      <c r="N25" s="112"/>
      <c r="O25" s="105" t="s">
        <v>202</v>
      </c>
      <c r="P25" s="113" t="s">
        <v>213</v>
      </c>
      <c r="Q25" s="107" t="s">
        <v>40</v>
      </c>
      <c r="R25" s="114">
        <v>1</v>
      </c>
      <c r="S25" s="108">
        <f t="shared" si="1"/>
        <v>0.75</v>
      </c>
      <c r="T25" s="115">
        <f>ROUNDUP((R5*R25)+(R6*S25)+(R7*(R25*2)),2)</f>
        <v>0</v>
      </c>
    </row>
    <row r="26" spans="1:20" ht="18.75" customHeight="1" x14ac:dyDescent="0.4">
      <c r="A26" s="221"/>
      <c r="B26" s="105"/>
      <c r="C26" s="106"/>
      <c r="D26" s="107"/>
      <c r="E26" s="108"/>
      <c r="F26" s="109"/>
      <c r="G26" s="110"/>
      <c r="H26" s="111"/>
      <c r="I26" s="107"/>
      <c r="J26" s="109"/>
      <c r="K26" s="109"/>
      <c r="L26" s="109"/>
      <c r="M26" s="109"/>
      <c r="N26" s="112"/>
      <c r="O26" s="105"/>
      <c r="P26" s="113" t="s">
        <v>221</v>
      </c>
      <c r="Q26" s="107"/>
      <c r="R26" s="114">
        <v>1</v>
      </c>
      <c r="S26" s="108">
        <f t="shared" si="1"/>
        <v>0.75</v>
      </c>
      <c r="T26" s="115">
        <f>ROUNDUP((R5*R26)+(R6*S26)+(R7*(R26*2)),2)</f>
        <v>0</v>
      </c>
    </row>
    <row r="27" spans="1:20" ht="18.75" customHeight="1" x14ac:dyDescent="0.4">
      <c r="A27" s="221"/>
      <c r="B27" s="94"/>
      <c r="C27" s="95"/>
      <c r="D27" s="96"/>
      <c r="E27" s="97"/>
      <c r="F27" s="98"/>
      <c r="G27" s="99"/>
      <c r="H27" s="100"/>
      <c r="I27" s="96"/>
      <c r="J27" s="98"/>
      <c r="K27" s="98"/>
      <c r="L27" s="98"/>
      <c r="M27" s="98"/>
      <c r="N27" s="101"/>
      <c r="O27" s="94"/>
      <c r="P27" s="102"/>
      <c r="Q27" s="96"/>
      <c r="R27" s="103"/>
      <c r="S27" s="97"/>
      <c r="T27" s="104"/>
    </row>
    <row r="28" spans="1:20" ht="18.75" customHeight="1" x14ac:dyDescent="0.4">
      <c r="A28" s="221"/>
      <c r="B28" s="105" t="s">
        <v>34</v>
      </c>
      <c r="C28" s="106" t="s">
        <v>194</v>
      </c>
      <c r="D28" s="107"/>
      <c r="E28" s="108">
        <v>20</v>
      </c>
      <c r="F28" s="109" t="s">
        <v>189</v>
      </c>
      <c r="G28" s="110"/>
      <c r="H28" s="111" t="s">
        <v>194</v>
      </c>
      <c r="I28" s="107"/>
      <c r="J28" s="109">
        <f>ROUNDUP(E28*0.75,2)</f>
        <v>15</v>
      </c>
      <c r="K28" s="109" t="s">
        <v>189</v>
      </c>
      <c r="L28" s="109"/>
      <c r="M28" s="109">
        <f>ROUNDUP((R5*E28)+(R6*J28)+(R7*(E28*2)),2)</f>
        <v>0</v>
      </c>
      <c r="N28" s="112">
        <f>ROUND(M28+(M28*6/100),2)</f>
        <v>0</v>
      </c>
      <c r="O28" s="105" t="s">
        <v>202</v>
      </c>
      <c r="P28" s="113" t="s">
        <v>233</v>
      </c>
      <c r="Q28" s="107"/>
      <c r="R28" s="114">
        <v>100</v>
      </c>
      <c r="S28" s="108">
        <f>ROUNDUP(R28*0.75,2)</f>
        <v>75</v>
      </c>
      <c r="T28" s="115">
        <f>ROUNDUP((R5*R28)+(R6*S28)+(R7*(R28*2)),2)</f>
        <v>0</v>
      </c>
    </row>
    <row r="29" spans="1:20" ht="18.75" customHeight="1" x14ac:dyDescent="0.4">
      <c r="A29" s="221"/>
      <c r="B29" s="105"/>
      <c r="C29" s="106" t="s">
        <v>299</v>
      </c>
      <c r="D29" s="107"/>
      <c r="E29" s="108">
        <v>0.5</v>
      </c>
      <c r="F29" s="109" t="s">
        <v>189</v>
      </c>
      <c r="G29" s="110"/>
      <c r="H29" s="111" t="s">
        <v>299</v>
      </c>
      <c r="I29" s="107"/>
      <c r="J29" s="109">
        <f>ROUNDUP(E29*0.75,2)</f>
        <v>0.38</v>
      </c>
      <c r="K29" s="109" t="s">
        <v>189</v>
      </c>
      <c r="L29" s="109"/>
      <c r="M29" s="109">
        <f>ROUNDUP((R5*E29)+(R6*J29)+(R7*(E29*2)),2)</f>
        <v>0</v>
      </c>
      <c r="N29" s="112">
        <f>M29</f>
        <v>0</v>
      </c>
      <c r="O29" s="105"/>
      <c r="P29" s="113" t="s">
        <v>237</v>
      </c>
      <c r="Q29" s="107"/>
      <c r="R29" s="114">
        <v>3</v>
      </c>
      <c r="S29" s="108">
        <f>ROUNDUP(R29*0.75,2)</f>
        <v>2.25</v>
      </c>
      <c r="T29" s="115">
        <f>ROUNDUP((R5*R29)+(R6*S29)+(R7*(R29*2)),2)</f>
        <v>0</v>
      </c>
    </row>
    <row r="30" spans="1:20" ht="18.75" customHeight="1" x14ac:dyDescent="0.4">
      <c r="A30" s="221"/>
      <c r="B30" s="94"/>
      <c r="C30" s="95"/>
      <c r="D30" s="96"/>
      <c r="E30" s="97"/>
      <c r="F30" s="98"/>
      <c r="G30" s="99"/>
      <c r="H30" s="100"/>
      <c r="I30" s="96"/>
      <c r="J30" s="98"/>
      <c r="K30" s="98"/>
      <c r="L30" s="98"/>
      <c r="M30" s="98"/>
      <c r="N30" s="101"/>
      <c r="O30" s="94"/>
      <c r="P30" s="102"/>
      <c r="Q30" s="96"/>
      <c r="R30" s="103"/>
      <c r="S30" s="97"/>
      <c r="T30" s="104"/>
    </row>
    <row r="31" spans="1:20" ht="18.75" customHeight="1" x14ac:dyDescent="0.4">
      <c r="A31" s="221"/>
      <c r="B31" s="105" t="s">
        <v>90</v>
      </c>
      <c r="C31" s="106" t="s">
        <v>300</v>
      </c>
      <c r="D31" s="107"/>
      <c r="E31" s="137">
        <v>0.16666666666666666</v>
      </c>
      <c r="F31" s="109" t="s">
        <v>272</v>
      </c>
      <c r="G31" s="110"/>
      <c r="H31" s="111" t="s">
        <v>300</v>
      </c>
      <c r="I31" s="107"/>
      <c r="J31" s="109">
        <f>ROUNDUP(E31*0.75,2)</f>
        <v>0.13</v>
      </c>
      <c r="K31" s="109" t="s">
        <v>272</v>
      </c>
      <c r="L31" s="109"/>
      <c r="M31" s="109">
        <f>ROUNDUP((R5*E31)+(R6*J31)+(R7*(E31*2)),2)</f>
        <v>0</v>
      </c>
      <c r="N31" s="112">
        <f>M31</f>
        <v>0</v>
      </c>
      <c r="O31" s="105" t="s">
        <v>285</v>
      </c>
      <c r="P31" s="113"/>
      <c r="Q31" s="107"/>
      <c r="R31" s="114"/>
      <c r="S31" s="108"/>
      <c r="T31" s="115"/>
    </row>
    <row r="32" spans="1:20" ht="18.75" customHeight="1" thickBot="1" x14ac:dyDescent="0.45">
      <c r="A32" s="222"/>
      <c r="B32" s="116"/>
      <c r="C32" s="117"/>
      <c r="D32" s="118"/>
      <c r="E32" s="119"/>
      <c r="F32" s="120"/>
      <c r="G32" s="121"/>
      <c r="H32" s="122"/>
      <c r="I32" s="118"/>
      <c r="J32" s="120"/>
      <c r="K32" s="120"/>
      <c r="L32" s="120"/>
      <c r="M32" s="120"/>
      <c r="N32" s="123"/>
      <c r="O32" s="116"/>
      <c r="P32" s="124"/>
      <c r="Q32" s="118"/>
      <c r="R32" s="125"/>
      <c r="S32" s="119"/>
      <c r="T32" s="126"/>
    </row>
  </sheetData>
  <mergeCells count="5">
    <mergeCell ref="H1:O1"/>
    <mergeCell ref="A2:T2"/>
    <mergeCell ref="Q3:T3"/>
    <mergeCell ref="A8:F8"/>
    <mergeCell ref="A10:A32"/>
  </mergeCells>
  <phoneticPr fontId="17"/>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2EDC0-7250-4A72-AC69-68D2C6DFB896}">
  <sheetPr>
    <pageSetUpPr fitToPage="1"/>
  </sheetPr>
  <dimension ref="A1:AB25"/>
  <sheetViews>
    <sheetView showZeros="0" zoomScale="60" zoomScaleNormal="60" zoomScaleSheetLayoutView="80" workbookViewId="0"/>
  </sheetViews>
  <sheetFormatPr defaultRowHeight="18.75" customHeight="1" x14ac:dyDescent="0.4"/>
  <cols>
    <col min="1" max="1" width="4.125" style="127" customWidth="1"/>
    <col min="2" max="2" width="22.5" style="128" customWidth="1"/>
    <col min="3" max="3" width="26.625" style="128" customWidth="1"/>
    <col min="4" max="4" width="17.125" style="93" customWidth="1"/>
    <col min="5" max="5" width="8.125" style="129" customWidth="1"/>
    <col min="6" max="6" width="4" style="130" customWidth="1"/>
    <col min="7" max="7" width="10.25" style="130" hidden="1" customWidth="1"/>
    <col min="8" max="8" width="23.25" style="66" customWidth="1"/>
    <col min="9" max="9" width="17.125" style="93" customWidth="1"/>
    <col min="10" max="10" width="8.125" style="130" customWidth="1"/>
    <col min="11" max="11" width="4" style="130" customWidth="1"/>
    <col min="12" max="12" width="10.25" style="130" hidden="1" customWidth="1"/>
    <col min="13" max="13" width="8.25" style="130" customWidth="1"/>
    <col min="14" max="14" width="8.625" style="131" hidden="1" customWidth="1"/>
    <col min="15" max="15" width="97.75" style="128" customWidth="1"/>
    <col min="16" max="16" width="14.125" style="66" customWidth="1"/>
    <col min="17" max="17" width="16" style="93" customWidth="1"/>
    <col min="18" max="18" width="10.125" style="131" customWidth="1"/>
    <col min="19" max="19" width="10.125" style="129" customWidth="1"/>
    <col min="20" max="20" width="10.125" style="93" customWidth="1"/>
    <col min="21" max="21" width="5.125" style="93" customWidth="1"/>
    <col min="29" max="256" width="9" style="54"/>
    <col min="257" max="257" width="4.125" style="54" customWidth="1"/>
    <col min="258" max="258" width="22.5" style="54" customWidth="1"/>
    <col min="259" max="259" width="26.625" style="54" customWidth="1"/>
    <col min="260" max="260" width="17.125" style="54" customWidth="1"/>
    <col min="261" max="261" width="8.125" style="54" customWidth="1"/>
    <col min="262" max="262" width="4" style="54" customWidth="1"/>
    <col min="263" max="263" width="0" style="54" hidden="1" customWidth="1"/>
    <col min="264" max="264" width="23.25" style="54" customWidth="1"/>
    <col min="265" max="265" width="17.125" style="54" customWidth="1"/>
    <col min="266" max="266" width="8.125" style="54" customWidth="1"/>
    <col min="267" max="267" width="4" style="54" customWidth="1"/>
    <col min="268" max="268" width="0" style="54" hidden="1" customWidth="1"/>
    <col min="269" max="269" width="8.25" style="54" customWidth="1"/>
    <col min="270" max="270" width="0" style="54" hidden="1" customWidth="1"/>
    <col min="271" max="271" width="97.75" style="54" customWidth="1"/>
    <col min="272" max="272" width="14.125" style="54" customWidth="1"/>
    <col min="273" max="273" width="16" style="54" customWidth="1"/>
    <col min="274" max="276" width="10.125" style="54" customWidth="1"/>
    <col min="277" max="277" width="5.125" style="54" customWidth="1"/>
    <col min="278" max="512" width="9" style="54"/>
    <col min="513" max="513" width="4.125" style="54" customWidth="1"/>
    <col min="514" max="514" width="22.5" style="54" customWidth="1"/>
    <col min="515" max="515" width="26.625" style="54" customWidth="1"/>
    <col min="516" max="516" width="17.125" style="54" customWidth="1"/>
    <col min="517" max="517" width="8.125" style="54" customWidth="1"/>
    <col min="518" max="518" width="4" style="54" customWidth="1"/>
    <col min="519" max="519" width="0" style="54" hidden="1" customWidth="1"/>
    <col min="520" max="520" width="23.25" style="54" customWidth="1"/>
    <col min="521" max="521" width="17.125" style="54" customWidth="1"/>
    <col min="522" max="522" width="8.125" style="54" customWidth="1"/>
    <col min="523" max="523" width="4" style="54" customWidth="1"/>
    <col min="524" max="524" width="0" style="54" hidden="1" customWidth="1"/>
    <col min="525" max="525" width="8.25" style="54" customWidth="1"/>
    <col min="526" max="526" width="0" style="54" hidden="1" customWidth="1"/>
    <col min="527" max="527" width="97.75" style="54" customWidth="1"/>
    <col min="528" max="528" width="14.125" style="54" customWidth="1"/>
    <col min="529" max="529" width="16" style="54" customWidth="1"/>
    <col min="530" max="532" width="10.125" style="54" customWidth="1"/>
    <col min="533" max="533" width="5.125" style="54" customWidth="1"/>
    <col min="534" max="768" width="9" style="54"/>
    <col min="769" max="769" width="4.125" style="54" customWidth="1"/>
    <col min="770" max="770" width="22.5" style="54" customWidth="1"/>
    <col min="771" max="771" width="26.625" style="54" customWidth="1"/>
    <col min="772" max="772" width="17.125" style="54" customWidth="1"/>
    <col min="773" max="773" width="8.125" style="54" customWidth="1"/>
    <col min="774" max="774" width="4" style="54" customWidth="1"/>
    <col min="775" max="775" width="0" style="54" hidden="1" customWidth="1"/>
    <col min="776" max="776" width="23.25" style="54" customWidth="1"/>
    <col min="777" max="777" width="17.125" style="54" customWidth="1"/>
    <col min="778" max="778" width="8.125" style="54" customWidth="1"/>
    <col min="779" max="779" width="4" style="54" customWidth="1"/>
    <col min="780" max="780" width="0" style="54" hidden="1" customWidth="1"/>
    <col min="781" max="781" width="8.25" style="54" customWidth="1"/>
    <col min="782" max="782" width="0" style="54" hidden="1" customWidth="1"/>
    <col min="783" max="783" width="97.75" style="54" customWidth="1"/>
    <col min="784" max="784" width="14.125" style="54" customWidth="1"/>
    <col min="785" max="785" width="16" style="54" customWidth="1"/>
    <col min="786" max="788" width="10.125" style="54" customWidth="1"/>
    <col min="789" max="789" width="5.125" style="54" customWidth="1"/>
    <col min="790" max="1024" width="9" style="54"/>
    <col min="1025" max="1025" width="4.125" style="54" customWidth="1"/>
    <col min="1026" max="1026" width="22.5" style="54" customWidth="1"/>
    <col min="1027" max="1027" width="26.625" style="54" customWidth="1"/>
    <col min="1028" max="1028" width="17.125" style="54" customWidth="1"/>
    <col min="1029" max="1029" width="8.125" style="54" customWidth="1"/>
    <col min="1030" max="1030" width="4" style="54" customWidth="1"/>
    <col min="1031" max="1031" width="0" style="54" hidden="1" customWidth="1"/>
    <col min="1032" max="1032" width="23.25" style="54" customWidth="1"/>
    <col min="1033" max="1033" width="17.125" style="54" customWidth="1"/>
    <col min="1034" max="1034" width="8.125" style="54" customWidth="1"/>
    <col min="1035" max="1035" width="4" style="54" customWidth="1"/>
    <col min="1036" max="1036" width="0" style="54" hidden="1" customWidth="1"/>
    <col min="1037" max="1037" width="8.25" style="54" customWidth="1"/>
    <col min="1038" max="1038" width="0" style="54" hidden="1" customWidth="1"/>
    <col min="1039" max="1039" width="97.75" style="54" customWidth="1"/>
    <col min="1040" max="1040" width="14.125" style="54" customWidth="1"/>
    <col min="1041" max="1041" width="16" style="54" customWidth="1"/>
    <col min="1042" max="1044" width="10.125" style="54" customWidth="1"/>
    <col min="1045" max="1045" width="5.125" style="54" customWidth="1"/>
    <col min="1046" max="1280" width="9" style="54"/>
    <col min="1281" max="1281" width="4.125" style="54" customWidth="1"/>
    <col min="1282" max="1282" width="22.5" style="54" customWidth="1"/>
    <col min="1283" max="1283" width="26.625" style="54" customWidth="1"/>
    <col min="1284" max="1284" width="17.125" style="54" customWidth="1"/>
    <col min="1285" max="1285" width="8.125" style="54" customWidth="1"/>
    <col min="1286" max="1286" width="4" style="54" customWidth="1"/>
    <col min="1287" max="1287" width="0" style="54" hidden="1" customWidth="1"/>
    <col min="1288" max="1288" width="23.25" style="54" customWidth="1"/>
    <col min="1289" max="1289" width="17.125" style="54" customWidth="1"/>
    <col min="1290" max="1290" width="8.125" style="54" customWidth="1"/>
    <col min="1291" max="1291" width="4" style="54" customWidth="1"/>
    <col min="1292" max="1292" width="0" style="54" hidden="1" customWidth="1"/>
    <col min="1293" max="1293" width="8.25" style="54" customWidth="1"/>
    <col min="1294" max="1294" width="0" style="54" hidden="1" customWidth="1"/>
    <col min="1295" max="1295" width="97.75" style="54" customWidth="1"/>
    <col min="1296" max="1296" width="14.125" style="54" customWidth="1"/>
    <col min="1297" max="1297" width="16" style="54" customWidth="1"/>
    <col min="1298" max="1300" width="10.125" style="54" customWidth="1"/>
    <col min="1301" max="1301" width="5.125" style="54" customWidth="1"/>
    <col min="1302" max="1536" width="9" style="54"/>
    <col min="1537" max="1537" width="4.125" style="54" customWidth="1"/>
    <col min="1538" max="1538" width="22.5" style="54" customWidth="1"/>
    <col min="1539" max="1539" width="26.625" style="54" customWidth="1"/>
    <col min="1540" max="1540" width="17.125" style="54" customWidth="1"/>
    <col min="1541" max="1541" width="8.125" style="54" customWidth="1"/>
    <col min="1542" max="1542" width="4" style="54" customWidth="1"/>
    <col min="1543" max="1543" width="0" style="54" hidden="1" customWidth="1"/>
    <col min="1544" max="1544" width="23.25" style="54" customWidth="1"/>
    <col min="1545" max="1545" width="17.125" style="54" customWidth="1"/>
    <col min="1546" max="1546" width="8.125" style="54" customWidth="1"/>
    <col min="1547" max="1547" width="4" style="54" customWidth="1"/>
    <col min="1548" max="1548" width="0" style="54" hidden="1" customWidth="1"/>
    <col min="1549" max="1549" width="8.25" style="54" customWidth="1"/>
    <col min="1550" max="1550" width="0" style="54" hidden="1" customWidth="1"/>
    <col min="1551" max="1551" width="97.75" style="54" customWidth="1"/>
    <col min="1552" max="1552" width="14.125" style="54" customWidth="1"/>
    <col min="1553" max="1553" width="16" style="54" customWidth="1"/>
    <col min="1554" max="1556" width="10.125" style="54" customWidth="1"/>
    <col min="1557" max="1557" width="5.125" style="54" customWidth="1"/>
    <col min="1558" max="1792" width="9" style="54"/>
    <col min="1793" max="1793" width="4.125" style="54" customWidth="1"/>
    <col min="1794" max="1794" width="22.5" style="54" customWidth="1"/>
    <col min="1795" max="1795" width="26.625" style="54" customWidth="1"/>
    <col min="1796" max="1796" width="17.125" style="54" customWidth="1"/>
    <col min="1797" max="1797" width="8.125" style="54" customWidth="1"/>
    <col min="1798" max="1798" width="4" style="54" customWidth="1"/>
    <col min="1799" max="1799" width="0" style="54" hidden="1" customWidth="1"/>
    <col min="1800" max="1800" width="23.25" style="54" customWidth="1"/>
    <col min="1801" max="1801" width="17.125" style="54" customWidth="1"/>
    <col min="1802" max="1802" width="8.125" style="54" customWidth="1"/>
    <col min="1803" max="1803" width="4" style="54" customWidth="1"/>
    <col min="1804" max="1804" width="0" style="54" hidden="1" customWidth="1"/>
    <col min="1805" max="1805" width="8.25" style="54" customWidth="1"/>
    <col min="1806" max="1806" width="0" style="54" hidden="1" customWidth="1"/>
    <col min="1807" max="1807" width="97.75" style="54" customWidth="1"/>
    <col min="1808" max="1808" width="14.125" style="54" customWidth="1"/>
    <col min="1809" max="1809" width="16" style="54" customWidth="1"/>
    <col min="1810" max="1812" width="10.125" style="54" customWidth="1"/>
    <col min="1813" max="1813" width="5.125" style="54" customWidth="1"/>
    <col min="1814" max="2048" width="9" style="54"/>
    <col min="2049" max="2049" width="4.125" style="54" customWidth="1"/>
    <col min="2050" max="2050" width="22.5" style="54" customWidth="1"/>
    <col min="2051" max="2051" width="26.625" style="54" customWidth="1"/>
    <col min="2052" max="2052" width="17.125" style="54" customWidth="1"/>
    <col min="2053" max="2053" width="8.125" style="54" customWidth="1"/>
    <col min="2054" max="2054" width="4" style="54" customWidth="1"/>
    <col min="2055" max="2055" width="0" style="54" hidden="1" customWidth="1"/>
    <col min="2056" max="2056" width="23.25" style="54" customWidth="1"/>
    <col min="2057" max="2057" width="17.125" style="54" customWidth="1"/>
    <col min="2058" max="2058" width="8.125" style="54" customWidth="1"/>
    <col min="2059" max="2059" width="4" style="54" customWidth="1"/>
    <col min="2060" max="2060" width="0" style="54" hidden="1" customWidth="1"/>
    <col min="2061" max="2061" width="8.25" style="54" customWidth="1"/>
    <col min="2062" max="2062" width="0" style="54" hidden="1" customWidth="1"/>
    <col min="2063" max="2063" width="97.75" style="54" customWidth="1"/>
    <col min="2064" max="2064" width="14.125" style="54" customWidth="1"/>
    <col min="2065" max="2065" width="16" style="54" customWidth="1"/>
    <col min="2066" max="2068" width="10.125" style="54" customWidth="1"/>
    <col min="2069" max="2069" width="5.125" style="54" customWidth="1"/>
    <col min="2070" max="2304" width="9" style="54"/>
    <col min="2305" max="2305" width="4.125" style="54" customWidth="1"/>
    <col min="2306" max="2306" width="22.5" style="54" customWidth="1"/>
    <col min="2307" max="2307" width="26.625" style="54" customWidth="1"/>
    <col min="2308" max="2308" width="17.125" style="54" customWidth="1"/>
    <col min="2309" max="2309" width="8.125" style="54" customWidth="1"/>
    <col min="2310" max="2310" width="4" style="54" customWidth="1"/>
    <col min="2311" max="2311" width="0" style="54" hidden="1" customWidth="1"/>
    <col min="2312" max="2312" width="23.25" style="54" customWidth="1"/>
    <col min="2313" max="2313" width="17.125" style="54" customWidth="1"/>
    <col min="2314" max="2314" width="8.125" style="54" customWidth="1"/>
    <col min="2315" max="2315" width="4" style="54" customWidth="1"/>
    <col min="2316" max="2316" width="0" style="54" hidden="1" customWidth="1"/>
    <col min="2317" max="2317" width="8.25" style="54" customWidth="1"/>
    <col min="2318" max="2318" width="0" style="54" hidden="1" customWidth="1"/>
    <col min="2319" max="2319" width="97.75" style="54" customWidth="1"/>
    <col min="2320" max="2320" width="14.125" style="54" customWidth="1"/>
    <col min="2321" max="2321" width="16" style="54" customWidth="1"/>
    <col min="2322" max="2324" width="10.125" style="54" customWidth="1"/>
    <col min="2325" max="2325" width="5.125" style="54" customWidth="1"/>
    <col min="2326" max="2560" width="9" style="54"/>
    <col min="2561" max="2561" width="4.125" style="54" customWidth="1"/>
    <col min="2562" max="2562" width="22.5" style="54" customWidth="1"/>
    <col min="2563" max="2563" width="26.625" style="54" customWidth="1"/>
    <col min="2564" max="2564" width="17.125" style="54" customWidth="1"/>
    <col min="2565" max="2565" width="8.125" style="54" customWidth="1"/>
    <col min="2566" max="2566" width="4" style="54" customWidth="1"/>
    <col min="2567" max="2567" width="0" style="54" hidden="1" customWidth="1"/>
    <col min="2568" max="2568" width="23.25" style="54" customWidth="1"/>
    <col min="2569" max="2569" width="17.125" style="54" customWidth="1"/>
    <col min="2570" max="2570" width="8.125" style="54" customWidth="1"/>
    <col min="2571" max="2571" width="4" style="54" customWidth="1"/>
    <col min="2572" max="2572" width="0" style="54" hidden="1" customWidth="1"/>
    <col min="2573" max="2573" width="8.25" style="54" customWidth="1"/>
    <col min="2574" max="2574" width="0" style="54" hidden="1" customWidth="1"/>
    <col min="2575" max="2575" width="97.75" style="54" customWidth="1"/>
    <col min="2576" max="2576" width="14.125" style="54" customWidth="1"/>
    <col min="2577" max="2577" width="16" style="54" customWidth="1"/>
    <col min="2578" max="2580" width="10.125" style="54" customWidth="1"/>
    <col min="2581" max="2581" width="5.125" style="54" customWidth="1"/>
    <col min="2582" max="2816" width="9" style="54"/>
    <col min="2817" max="2817" width="4.125" style="54" customWidth="1"/>
    <col min="2818" max="2818" width="22.5" style="54" customWidth="1"/>
    <col min="2819" max="2819" width="26.625" style="54" customWidth="1"/>
    <col min="2820" max="2820" width="17.125" style="54" customWidth="1"/>
    <col min="2821" max="2821" width="8.125" style="54" customWidth="1"/>
    <col min="2822" max="2822" width="4" style="54" customWidth="1"/>
    <col min="2823" max="2823" width="0" style="54" hidden="1" customWidth="1"/>
    <col min="2824" max="2824" width="23.25" style="54" customWidth="1"/>
    <col min="2825" max="2825" width="17.125" style="54" customWidth="1"/>
    <col min="2826" max="2826" width="8.125" style="54" customWidth="1"/>
    <col min="2827" max="2827" width="4" style="54" customWidth="1"/>
    <col min="2828" max="2828" width="0" style="54" hidden="1" customWidth="1"/>
    <col min="2829" max="2829" width="8.25" style="54" customWidth="1"/>
    <col min="2830" max="2830" width="0" style="54" hidden="1" customWidth="1"/>
    <col min="2831" max="2831" width="97.75" style="54" customWidth="1"/>
    <col min="2832" max="2832" width="14.125" style="54" customWidth="1"/>
    <col min="2833" max="2833" width="16" style="54" customWidth="1"/>
    <col min="2834" max="2836" width="10.125" style="54" customWidth="1"/>
    <col min="2837" max="2837" width="5.125" style="54" customWidth="1"/>
    <col min="2838" max="3072" width="9" style="54"/>
    <col min="3073" max="3073" width="4.125" style="54" customWidth="1"/>
    <col min="3074" max="3074" width="22.5" style="54" customWidth="1"/>
    <col min="3075" max="3075" width="26.625" style="54" customWidth="1"/>
    <col min="3076" max="3076" width="17.125" style="54" customWidth="1"/>
    <col min="3077" max="3077" width="8.125" style="54" customWidth="1"/>
    <col min="3078" max="3078" width="4" style="54" customWidth="1"/>
    <col min="3079" max="3079" width="0" style="54" hidden="1" customWidth="1"/>
    <col min="3080" max="3080" width="23.25" style="54" customWidth="1"/>
    <col min="3081" max="3081" width="17.125" style="54" customWidth="1"/>
    <col min="3082" max="3082" width="8.125" style="54" customWidth="1"/>
    <col min="3083" max="3083" width="4" style="54" customWidth="1"/>
    <col min="3084" max="3084" width="0" style="54" hidden="1" customWidth="1"/>
    <col min="3085" max="3085" width="8.25" style="54" customWidth="1"/>
    <col min="3086" max="3086" width="0" style="54" hidden="1" customWidth="1"/>
    <col min="3087" max="3087" width="97.75" style="54" customWidth="1"/>
    <col min="3088" max="3088" width="14.125" style="54" customWidth="1"/>
    <col min="3089" max="3089" width="16" style="54" customWidth="1"/>
    <col min="3090" max="3092" width="10.125" style="54" customWidth="1"/>
    <col min="3093" max="3093" width="5.125" style="54" customWidth="1"/>
    <col min="3094" max="3328" width="9" style="54"/>
    <col min="3329" max="3329" width="4.125" style="54" customWidth="1"/>
    <col min="3330" max="3330" width="22.5" style="54" customWidth="1"/>
    <col min="3331" max="3331" width="26.625" style="54" customWidth="1"/>
    <col min="3332" max="3332" width="17.125" style="54" customWidth="1"/>
    <col min="3333" max="3333" width="8.125" style="54" customWidth="1"/>
    <col min="3334" max="3334" width="4" style="54" customWidth="1"/>
    <col min="3335" max="3335" width="0" style="54" hidden="1" customWidth="1"/>
    <col min="3336" max="3336" width="23.25" style="54" customWidth="1"/>
    <col min="3337" max="3337" width="17.125" style="54" customWidth="1"/>
    <col min="3338" max="3338" width="8.125" style="54" customWidth="1"/>
    <col min="3339" max="3339" width="4" style="54" customWidth="1"/>
    <col min="3340" max="3340" width="0" style="54" hidden="1" customWidth="1"/>
    <col min="3341" max="3341" width="8.25" style="54" customWidth="1"/>
    <col min="3342" max="3342" width="0" style="54" hidden="1" customWidth="1"/>
    <col min="3343" max="3343" width="97.75" style="54" customWidth="1"/>
    <col min="3344" max="3344" width="14.125" style="54" customWidth="1"/>
    <col min="3345" max="3345" width="16" style="54" customWidth="1"/>
    <col min="3346" max="3348" width="10.125" style="54" customWidth="1"/>
    <col min="3349" max="3349" width="5.125" style="54" customWidth="1"/>
    <col min="3350" max="3584" width="9" style="54"/>
    <col min="3585" max="3585" width="4.125" style="54" customWidth="1"/>
    <col min="3586" max="3586" width="22.5" style="54" customWidth="1"/>
    <col min="3587" max="3587" width="26.625" style="54" customWidth="1"/>
    <col min="3588" max="3588" width="17.125" style="54" customWidth="1"/>
    <col min="3589" max="3589" width="8.125" style="54" customWidth="1"/>
    <col min="3590" max="3590" width="4" style="54" customWidth="1"/>
    <col min="3591" max="3591" width="0" style="54" hidden="1" customWidth="1"/>
    <col min="3592" max="3592" width="23.25" style="54" customWidth="1"/>
    <col min="3593" max="3593" width="17.125" style="54" customWidth="1"/>
    <col min="3594" max="3594" width="8.125" style="54" customWidth="1"/>
    <col min="3595" max="3595" width="4" style="54" customWidth="1"/>
    <col min="3596" max="3596" width="0" style="54" hidden="1" customWidth="1"/>
    <col min="3597" max="3597" width="8.25" style="54" customWidth="1"/>
    <col min="3598" max="3598" width="0" style="54" hidden="1" customWidth="1"/>
    <col min="3599" max="3599" width="97.75" style="54" customWidth="1"/>
    <col min="3600" max="3600" width="14.125" style="54" customWidth="1"/>
    <col min="3601" max="3601" width="16" style="54" customWidth="1"/>
    <col min="3602" max="3604" width="10.125" style="54" customWidth="1"/>
    <col min="3605" max="3605" width="5.125" style="54" customWidth="1"/>
    <col min="3606" max="3840" width="9" style="54"/>
    <col min="3841" max="3841" width="4.125" style="54" customWidth="1"/>
    <col min="3842" max="3842" width="22.5" style="54" customWidth="1"/>
    <col min="3843" max="3843" width="26.625" style="54" customWidth="1"/>
    <col min="3844" max="3844" width="17.125" style="54" customWidth="1"/>
    <col min="3845" max="3845" width="8.125" style="54" customWidth="1"/>
    <col min="3846" max="3846" width="4" style="54" customWidth="1"/>
    <col min="3847" max="3847" width="0" style="54" hidden="1" customWidth="1"/>
    <col min="3848" max="3848" width="23.25" style="54" customWidth="1"/>
    <col min="3849" max="3849" width="17.125" style="54" customWidth="1"/>
    <col min="3850" max="3850" width="8.125" style="54" customWidth="1"/>
    <col min="3851" max="3851" width="4" style="54" customWidth="1"/>
    <col min="3852" max="3852" width="0" style="54" hidden="1" customWidth="1"/>
    <col min="3853" max="3853" width="8.25" style="54" customWidth="1"/>
    <col min="3854" max="3854" width="0" style="54" hidden="1" customWidth="1"/>
    <col min="3855" max="3855" width="97.75" style="54" customWidth="1"/>
    <col min="3856" max="3856" width="14.125" style="54" customWidth="1"/>
    <col min="3857" max="3857" width="16" style="54" customWidth="1"/>
    <col min="3858" max="3860" width="10.125" style="54" customWidth="1"/>
    <col min="3861" max="3861" width="5.125" style="54" customWidth="1"/>
    <col min="3862" max="4096" width="9" style="54"/>
    <col min="4097" max="4097" width="4.125" style="54" customWidth="1"/>
    <col min="4098" max="4098" width="22.5" style="54" customWidth="1"/>
    <col min="4099" max="4099" width="26.625" style="54" customWidth="1"/>
    <col min="4100" max="4100" width="17.125" style="54" customWidth="1"/>
    <col min="4101" max="4101" width="8.125" style="54" customWidth="1"/>
    <col min="4102" max="4102" width="4" style="54" customWidth="1"/>
    <col min="4103" max="4103" width="0" style="54" hidden="1" customWidth="1"/>
    <col min="4104" max="4104" width="23.25" style="54" customWidth="1"/>
    <col min="4105" max="4105" width="17.125" style="54" customWidth="1"/>
    <col min="4106" max="4106" width="8.125" style="54" customWidth="1"/>
    <col min="4107" max="4107" width="4" style="54" customWidth="1"/>
    <col min="4108" max="4108" width="0" style="54" hidden="1" customWidth="1"/>
    <col min="4109" max="4109" width="8.25" style="54" customWidth="1"/>
    <col min="4110" max="4110" width="0" style="54" hidden="1" customWidth="1"/>
    <col min="4111" max="4111" width="97.75" style="54" customWidth="1"/>
    <col min="4112" max="4112" width="14.125" style="54" customWidth="1"/>
    <col min="4113" max="4113" width="16" style="54" customWidth="1"/>
    <col min="4114" max="4116" width="10.125" style="54" customWidth="1"/>
    <col min="4117" max="4117" width="5.125" style="54" customWidth="1"/>
    <col min="4118" max="4352" width="9" style="54"/>
    <col min="4353" max="4353" width="4.125" style="54" customWidth="1"/>
    <col min="4354" max="4354" width="22.5" style="54" customWidth="1"/>
    <col min="4355" max="4355" width="26.625" style="54" customWidth="1"/>
    <col min="4356" max="4356" width="17.125" style="54" customWidth="1"/>
    <col min="4357" max="4357" width="8.125" style="54" customWidth="1"/>
    <col min="4358" max="4358" width="4" style="54" customWidth="1"/>
    <col min="4359" max="4359" width="0" style="54" hidden="1" customWidth="1"/>
    <col min="4360" max="4360" width="23.25" style="54" customWidth="1"/>
    <col min="4361" max="4361" width="17.125" style="54" customWidth="1"/>
    <col min="4362" max="4362" width="8.125" style="54" customWidth="1"/>
    <col min="4363" max="4363" width="4" style="54" customWidth="1"/>
    <col min="4364" max="4364" width="0" style="54" hidden="1" customWidth="1"/>
    <col min="4365" max="4365" width="8.25" style="54" customWidth="1"/>
    <col min="4366" max="4366" width="0" style="54" hidden="1" customWidth="1"/>
    <col min="4367" max="4367" width="97.75" style="54" customWidth="1"/>
    <col min="4368" max="4368" width="14.125" style="54" customWidth="1"/>
    <col min="4369" max="4369" width="16" style="54" customWidth="1"/>
    <col min="4370" max="4372" width="10.125" style="54" customWidth="1"/>
    <col min="4373" max="4373" width="5.125" style="54" customWidth="1"/>
    <col min="4374" max="4608" width="9" style="54"/>
    <col min="4609" max="4609" width="4.125" style="54" customWidth="1"/>
    <col min="4610" max="4610" width="22.5" style="54" customWidth="1"/>
    <col min="4611" max="4611" width="26.625" style="54" customWidth="1"/>
    <col min="4612" max="4612" width="17.125" style="54" customWidth="1"/>
    <col min="4613" max="4613" width="8.125" style="54" customWidth="1"/>
    <col min="4614" max="4614" width="4" style="54" customWidth="1"/>
    <col min="4615" max="4615" width="0" style="54" hidden="1" customWidth="1"/>
    <col min="4616" max="4616" width="23.25" style="54" customWidth="1"/>
    <col min="4617" max="4617" width="17.125" style="54" customWidth="1"/>
    <col min="4618" max="4618" width="8.125" style="54" customWidth="1"/>
    <col min="4619" max="4619" width="4" style="54" customWidth="1"/>
    <col min="4620" max="4620" width="0" style="54" hidden="1" customWidth="1"/>
    <col min="4621" max="4621" width="8.25" style="54" customWidth="1"/>
    <col min="4622" max="4622" width="0" style="54" hidden="1" customWidth="1"/>
    <col min="4623" max="4623" width="97.75" style="54" customWidth="1"/>
    <col min="4624" max="4624" width="14.125" style="54" customWidth="1"/>
    <col min="4625" max="4625" width="16" style="54" customWidth="1"/>
    <col min="4626" max="4628" width="10.125" style="54" customWidth="1"/>
    <col min="4629" max="4629" width="5.125" style="54" customWidth="1"/>
    <col min="4630" max="4864" width="9" style="54"/>
    <col min="4865" max="4865" width="4.125" style="54" customWidth="1"/>
    <col min="4866" max="4866" width="22.5" style="54" customWidth="1"/>
    <col min="4867" max="4867" width="26.625" style="54" customWidth="1"/>
    <col min="4868" max="4868" width="17.125" style="54" customWidth="1"/>
    <col min="4869" max="4869" width="8.125" style="54" customWidth="1"/>
    <col min="4870" max="4870" width="4" style="54" customWidth="1"/>
    <col min="4871" max="4871" width="0" style="54" hidden="1" customWidth="1"/>
    <col min="4872" max="4872" width="23.25" style="54" customWidth="1"/>
    <col min="4873" max="4873" width="17.125" style="54" customWidth="1"/>
    <col min="4874" max="4874" width="8.125" style="54" customWidth="1"/>
    <col min="4875" max="4875" width="4" style="54" customWidth="1"/>
    <col min="4876" max="4876" width="0" style="54" hidden="1" customWidth="1"/>
    <col min="4877" max="4877" width="8.25" style="54" customWidth="1"/>
    <col min="4878" max="4878" width="0" style="54" hidden="1" customWidth="1"/>
    <col min="4879" max="4879" width="97.75" style="54" customWidth="1"/>
    <col min="4880" max="4880" width="14.125" style="54" customWidth="1"/>
    <col min="4881" max="4881" width="16" style="54" customWidth="1"/>
    <col min="4882" max="4884" width="10.125" style="54" customWidth="1"/>
    <col min="4885" max="4885" width="5.125" style="54" customWidth="1"/>
    <col min="4886" max="5120" width="9" style="54"/>
    <col min="5121" max="5121" width="4.125" style="54" customWidth="1"/>
    <col min="5122" max="5122" width="22.5" style="54" customWidth="1"/>
    <col min="5123" max="5123" width="26.625" style="54" customWidth="1"/>
    <col min="5124" max="5124" width="17.125" style="54" customWidth="1"/>
    <col min="5125" max="5125" width="8.125" style="54" customWidth="1"/>
    <col min="5126" max="5126" width="4" style="54" customWidth="1"/>
    <col min="5127" max="5127" width="0" style="54" hidden="1" customWidth="1"/>
    <col min="5128" max="5128" width="23.25" style="54" customWidth="1"/>
    <col min="5129" max="5129" width="17.125" style="54" customWidth="1"/>
    <col min="5130" max="5130" width="8.125" style="54" customWidth="1"/>
    <col min="5131" max="5131" width="4" style="54" customWidth="1"/>
    <col min="5132" max="5132" width="0" style="54" hidden="1" customWidth="1"/>
    <col min="5133" max="5133" width="8.25" style="54" customWidth="1"/>
    <col min="5134" max="5134" width="0" style="54" hidden="1" customWidth="1"/>
    <col min="5135" max="5135" width="97.75" style="54" customWidth="1"/>
    <col min="5136" max="5136" width="14.125" style="54" customWidth="1"/>
    <col min="5137" max="5137" width="16" style="54" customWidth="1"/>
    <col min="5138" max="5140" width="10.125" style="54" customWidth="1"/>
    <col min="5141" max="5141" width="5.125" style="54" customWidth="1"/>
    <col min="5142" max="5376" width="9" style="54"/>
    <col min="5377" max="5377" width="4.125" style="54" customWidth="1"/>
    <col min="5378" max="5378" width="22.5" style="54" customWidth="1"/>
    <col min="5379" max="5379" width="26.625" style="54" customWidth="1"/>
    <col min="5380" max="5380" width="17.125" style="54" customWidth="1"/>
    <col min="5381" max="5381" width="8.125" style="54" customWidth="1"/>
    <col min="5382" max="5382" width="4" style="54" customWidth="1"/>
    <col min="5383" max="5383" width="0" style="54" hidden="1" customWidth="1"/>
    <col min="5384" max="5384" width="23.25" style="54" customWidth="1"/>
    <col min="5385" max="5385" width="17.125" style="54" customWidth="1"/>
    <col min="5386" max="5386" width="8.125" style="54" customWidth="1"/>
    <col min="5387" max="5387" width="4" style="54" customWidth="1"/>
    <col min="5388" max="5388" width="0" style="54" hidden="1" customWidth="1"/>
    <col min="5389" max="5389" width="8.25" style="54" customWidth="1"/>
    <col min="5390" max="5390" width="0" style="54" hidden="1" customWidth="1"/>
    <col min="5391" max="5391" width="97.75" style="54" customWidth="1"/>
    <col min="5392" max="5392" width="14.125" style="54" customWidth="1"/>
    <col min="5393" max="5393" width="16" style="54" customWidth="1"/>
    <col min="5394" max="5396" width="10.125" style="54" customWidth="1"/>
    <col min="5397" max="5397" width="5.125" style="54" customWidth="1"/>
    <col min="5398" max="5632" width="9" style="54"/>
    <col min="5633" max="5633" width="4.125" style="54" customWidth="1"/>
    <col min="5634" max="5634" width="22.5" style="54" customWidth="1"/>
    <col min="5635" max="5635" width="26.625" style="54" customWidth="1"/>
    <col min="5636" max="5636" width="17.125" style="54" customWidth="1"/>
    <col min="5637" max="5637" width="8.125" style="54" customWidth="1"/>
    <col min="5638" max="5638" width="4" style="54" customWidth="1"/>
    <col min="5639" max="5639" width="0" style="54" hidden="1" customWidth="1"/>
    <col min="5640" max="5640" width="23.25" style="54" customWidth="1"/>
    <col min="5641" max="5641" width="17.125" style="54" customWidth="1"/>
    <col min="5642" max="5642" width="8.125" style="54" customWidth="1"/>
    <col min="5643" max="5643" width="4" style="54" customWidth="1"/>
    <col min="5644" max="5644" width="0" style="54" hidden="1" customWidth="1"/>
    <col min="5645" max="5645" width="8.25" style="54" customWidth="1"/>
    <col min="5646" max="5646" width="0" style="54" hidden="1" customWidth="1"/>
    <col min="5647" max="5647" width="97.75" style="54" customWidth="1"/>
    <col min="5648" max="5648" width="14.125" style="54" customWidth="1"/>
    <col min="5649" max="5649" width="16" style="54" customWidth="1"/>
    <col min="5650" max="5652" width="10.125" style="54" customWidth="1"/>
    <col min="5653" max="5653" width="5.125" style="54" customWidth="1"/>
    <col min="5654" max="5888" width="9" style="54"/>
    <col min="5889" max="5889" width="4.125" style="54" customWidth="1"/>
    <col min="5890" max="5890" width="22.5" style="54" customWidth="1"/>
    <col min="5891" max="5891" width="26.625" style="54" customWidth="1"/>
    <col min="5892" max="5892" width="17.125" style="54" customWidth="1"/>
    <col min="5893" max="5893" width="8.125" style="54" customWidth="1"/>
    <col min="5894" max="5894" width="4" style="54" customWidth="1"/>
    <col min="5895" max="5895" width="0" style="54" hidden="1" customWidth="1"/>
    <col min="5896" max="5896" width="23.25" style="54" customWidth="1"/>
    <col min="5897" max="5897" width="17.125" style="54" customWidth="1"/>
    <col min="5898" max="5898" width="8.125" style="54" customWidth="1"/>
    <col min="5899" max="5899" width="4" style="54" customWidth="1"/>
    <col min="5900" max="5900" width="0" style="54" hidden="1" customWidth="1"/>
    <col min="5901" max="5901" width="8.25" style="54" customWidth="1"/>
    <col min="5902" max="5902" width="0" style="54" hidden="1" customWidth="1"/>
    <col min="5903" max="5903" width="97.75" style="54" customWidth="1"/>
    <col min="5904" max="5904" width="14.125" style="54" customWidth="1"/>
    <col min="5905" max="5905" width="16" style="54" customWidth="1"/>
    <col min="5906" max="5908" width="10.125" style="54" customWidth="1"/>
    <col min="5909" max="5909" width="5.125" style="54" customWidth="1"/>
    <col min="5910" max="6144" width="9" style="54"/>
    <col min="6145" max="6145" width="4.125" style="54" customWidth="1"/>
    <col min="6146" max="6146" width="22.5" style="54" customWidth="1"/>
    <col min="6147" max="6147" width="26.625" style="54" customWidth="1"/>
    <col min="6148" max="6148" width="17.125" style="54" customWidth="1"/>
    <col min="6149" max="6149" width="8.125" style="54" customWidth="1"/>
    <col min="6150" max="6150" width="4" style="54" customWidth="1"/>
    <col min="6151" max="6151" width="0" style="54" hidden="1" customWidth="1"/>
    <col min="6152" max="6152" width="23.25" style="54" customWidth="1"/>
    <col min="6153" max="6153" width="17.125" style="54" customWidth="1"/>
    <col min="6154" max="6154" width="8.125" style="54" customWidth="1"/>
    <col min="6155" max="6155" width="4" style="54" customWidth="1"/>
    <col min="6156" max="6156" width="0" style="54" hidden="1" customWidth="1"/>
    <col min="6157" max="6157" width="8.25" style="54" customWidth="1"/>
    <col min="6158" max="6158" width="0" style="54" hidden="1" customWidth="1"/>
    <col min="6159" max="6159" width="97.75" style="54" customWidth="1"/>
    <col min="6160" max="6160" width="14.125" style="54" customWidth="1"/>
    <col min="6161" max="6161" width="16" style="54" customWidth="1"/>
    <col min="6162" max="6164" width="10.125" style="54" customWidth="1"/>
    <col min="6165" max="6165" width="5.125" style="54" customWidth="1"/>
    <col min="6166" max="6400" width="9" style="54"/>
    <col min="6401" max="6401" width="4.125" style="54" customWidth="1"/>
    <col min="6402" max="6402" width="22.5" style="54" customWidth="1"/>
    <col min="6403" max="6403" width="26.625" style="54" customWidth="1"/>
    <col min="6404" max="6404" width="17.125" style="54" customWidth="1"/>
    <col min="6405" max="6405" width="8.125" style="54" customWidth="1"/>
    <col min="6406" max="6406" width="4" style="54" customWidth="1"/>
    <col min="6407" max="6407" width="0" style="54" hidden="1" customWidth="1"/>
    <col min="6408" max="6408" width="23.25" style="54" customWidth="1"/>
    <col min="6409" max="6409" width="17.125" style="54" customWidth="1"/>
    <col min="6410" max="6410" width="8.125" style="54" customWidth="1"/>
    <col min="6411" max="6411" width="4" style="54" customWidth="1"/>
    <col min="6412" max="6412" width="0" style="54" hidden="1" customWidth="1"/>
    <col min="6413" max="6413" width="8.25" style="54" customWidth="1"/>
    <col min="6414" max="6414" width="0" style="54" hidden="1" customWidth="1"/>
    <col min="6415" max="6415" width="97.75" style="54" customWidth="1"/>
    <col min="6416" max="6416" width="14.125" style="54" customWidth="1"/>
    <col min="6417" max="6417" width="16" style="54" customWidth="1"/>
    <col min="6418" max="6420" width="10.125" style="54" customWidth="1"/>
    <col min="6421" max="6421" width="5.125" style="54" customWidth="1"/>
    <col min="6422" max="6656" width="9" style="54"/>
    <col min="6657" max="6657" width="4.125" style="54" customWidth="1"/>
    <col min="6658" max="6658" width="22.5" style="54" customWidth="1"/>
    <col min="6659" max="6659" width="26.625" style="54" customWidth="1"/>
    <col min="6660" max="6660" width="17.125" style="54" customWidth="1"/>
    <col min="6661" max="6661" width="8.125" style="54" customWidth="1"/>
    <col min="6662" max="6662" width="4" style="54" customWidth="1"/>
    <col min="6663" max="6663" width="0" style="54" hidden="1" customWidth="1"/>
    <col min="6664" max="6664" width="23.25" style="54" customWidth="1"/>
    <col min="6665" max="6665" width="17.125" style="54" customWidth="1"/>
    <col min="6666" max="6666" width="8.125" style="54" customWidth="1"/>
    <col min="6667" max="6667" width="4" style="54" customWidth="1"/>
    <col min="6668" max="6668" width="0" style="54" hidden="1" customWidth="1"/>
    <col min="6669" max="6669" width="8.25" style="54" customWidth="1"/>
    <col min="6670" max="6670" width="0" style="54" hidden="1" customWidth="1"/>
    <col min="6671" max="6671" width="97.75" style="54" customWidth="1"/>
    <col min="6672" max="6672" width="14.125" style="54" customWidth="1"/>
    <col min="6673" max="6673" width="16" style="54" customWidth="1"/>
    <col min="6674" max="6676" width="10.125" style="54" customWidth="1"/>
    <col min="6677" max="6677" width="5.125" style="54" customWidth="1"/>
    <col min="6678" max="6912" width="9" style="54"/>
    <col min="6913" max="6913" width="4.125" style="54" customWidth="1"/>
    <col min="6914" max="6914" width="22.5" style="54" customWidth="1"/>
    <col min="6915" max="6915" width="26.625" style="54" customWidth="1"/>
    <col min="6916" max="6916" width="17.125" style="54" customWidth="1"/>
    <col min="6917" max="6917" width="8.125" style="54" customWidth="1"/>
    <col min="6918" max="6918" width="4" style="54" customWidth="1"/>
    <col min="6919" max="6919" width="0" style="54" hidden="1" customWidth="1"/>
    <col min="6920" max="6920" width="23.25" style="54" customWidth="1"/>
    <col min="6921" max="6921" width="17.125" style="54" customWidth="1"/>
    <col min="6922" max="6922" width="8.125" style="54" customWidth="1"/>
    <col min="6923" max="6923" width="4" style="54" customWidth="1"/>
    <col min="6924" max="6924" width="0" style="54" hidden="1" customWidth="1"/>
    <col min="6925" max="6925" width="8.25" style="54" customWidth="1"/>
    <col min="6926" max="6926" width="0" style="54" hidden="1" customWidth="1"/>
    <col min="6927" max="6927" width="97.75" style="54" customWidth="1"/>
    <col min="6928" max="6928" width="14.125" style="54" customWidth="1"/>
    <col min="6929" max="6929" width="16" style="54" customWidth="1"/>
    <col min="6930" max="6932" width="10.125" style="54" customWidth="1"/>
    <col min="6933" max="6933" width="5.125" style="54" customWidth="1"/>
    <col min="6934" max="7168" width="9" style="54"/>
    <col min="7169" max="7169" width="4.125" style="54" customWidth="1"/>
    <col min="7170" max="7170" width="22.5" style="54" customWidth="1"/>
    <col min="7171" max="7171" width="26.625" style="54" customWidth="1"/>
    <col min="7172" max="7172" width="17.125" style="54" customWidth="1"/>
    <col min="7173" max="7173" width="8.125" style="54" customWidth="1"/>
    <col min="7174" max="7174" width="4" style="54" customWidth="1"/>
    <col min="7175" max="7175" width="0" style="54" hidden="1" customWidth="1"/>
    <col min="7176" max="7176" width="23.25" style="54" customWidth="1"/>
    <col min="7177" max="7177" width="17.125" style="54" customWidth="1"/>
    <col min="7178" max="7178" width="8.125" style="54" customWidth="1"/>
    <col min="7179" max="7179" width="4" style="54" customWidth="1"/>
    <col min="7180" max="7180" width="0" style="54" hidden="1" customWidth="1"/>
    <col min="7181" max="7181" width="8.25" style="54" customWidth="1"/>
    <col min="7182" max="7182" width="0" style="54" hidden="1" customWidth="1"/>
    <col min="7183" max="7183" width="97.75" style="54" customWidth="1"/>
    <col min="7184" max="7184" width="14.125" style="54" customWidth="1"/>
    <col min="7185" max="7185" width="16" style="54" customWidth="1"/>
    <col min="7186" max="7188" width="10.125" style="54" customWidth="1"/>
    <col min="7189" max="7189" width="5.125" style="54" customWidth="1"/>
    <col min="7190" max="7424" width="9" style="54"/>
    <col min="7425" max="7425" width="4.125" style="54" customWidth="1"/>
    <col min="7426" max="7426" width="22.5" style="54" customWidth="1"/>
    <col min="7427" max="7427" width="26.625" style="54" customWidth="1"/>
    <col min="7428" max="7428" width="17.125" style="54" customWidth="1"/>
    <col min="7429" max="7429" width="8.125" style="54" customWidth="1"/>
    <col min="7430" max="7430" width="4" style="54" customWidth="1"/>
    <col min="7431" max="7431" width="0" style="54" hidden="1" customWidth="1"/>
    <col min="7432" max="7432" width="23.25" style="54" customWidth="1"/>
    <col min="7433" max="7433" width="17.125" style="54" customWidth="1"/>
    <col min="7434" max="7434" width="8.125" style="54" customWidth="1"/>
    <col min="7435" max="7435" width="4" style="54" customWidth="1"/>
    <col min="7436" max="7436" width="0" style="54" hidden="1" customWidth="1"/>
    <col min="7437" max="7437" width="8.25" style="54" customWidth="1"/>
    <col min="7438" max="7438" width="0" style="54" hidden="1" customWidth="1"/>
    <col min="7439" max="7439" width="97.75" style="54" customWidth="1"/>
    <col min="7440" max="7440" width="14.125" style="54" customWidth="1"/>
    <col min="7441" max="7441" width="16" style="54" customWidth="1"/>
    <col min="7442" max="7444" width="10.125" style="54" customWidth="1"/>
    <col min="7445" max="7445" width="5.125" style="54" customWidth="1"/>
    <col min="7446" max="7680" width="9" style="54"/>
    <col min="7681" max="7681" width="4.125" style="54" customWidth="1"/>
    <col min="7682" max="7682" width="22.5" style="54" customWidth="1"/>
    <col min="7683" max="7683" width="26.625" style="54" customWidth="1"/>
    <col min="7684" max="7684" width="17.125" style="54" customWidth="1"/>
    <col min="7685" max="7685" width="8.125" style="54" customWidth="1"/>
    <col min="7686" max="7686" width="4" style="54" customWidth="1"/>
    <col min="7687" max="7687" width="0" style="54" hidden="1" customWidth="1"/>
    <col min="7688" max="7688" width="23.25" style="54" customWidth="1"/>
    <col min="7689" max="7689" width="17.125" style="54" customWidth="1"/>
    <col min="7690" max="7690" width="8.125" style="54" customWidth="1"/>
    <col min="7691" max="7691" width="4" style="54" customWidth="1"/>
    <col min="7692" max="7692" width="0" style="54" hidden="1" customWidth="1"/>
    <col min="7693" max="7693" width="8.25" style="54" customWidth="1"/>
    <col min="7694" max="7694" width="0" style="54" hidden="1" customWidth="1"/>
    <col min="7695" max="7695" width="97.75" style="54" customWidth="1"/>
    <col min="7696" max="7696" width="14.125" style="54" customWidth="1"/>
    <col min="7697" max="7697" width="16" style="54" customWidth="1"/>
    <col min="7698" max="7700" width="10.125" style="54" customWidth="1"/>
    <col min="7701" max="7701" width="5.125" style="54" customWidth="1"/>
    <col min="7702" max="7936" width="9" style="54"/>
    <col min="7937" max="7937" width="4.125" style="54" customWidth="1"/>
    <col min="7938" max="7938" width="22.5" style="54" customWidth="1"/>
    <col min="7939" max="7939" width="26.625" style="54" customWidth="1"/>
    <col min="7940" max="7940" width="17.125" style="54" customWidth="1"/>
    <col min="7941" max="7941" width="8.125" style="54" customWidth="1"/>
    <col min="7942" max="7942" width="4" style="54" customWidth="1"/>
    <col min="7943" max="7943" width="0" style="54" hidden="1" customWidth="1"/>
    <col min="7944" max="7944" width="23.25" style="54" customWidth="1"/>
    <col min="7945" max="7945" width="17.125" style="54" customWidth="1"/>
    <col min="7946" max="7946" width="8.125" style="54" customWidth="1"/>
    <col min="7947" max="7947" width="4" style="54" customWidth="1"/>
    <col min="7948" max="7948" width="0" style="54" hidden="1" customWidth="1"/>
    <col min="7949" max="7949" width="8.25" style="54" customWidth="1"/>
    <col min="7950" max="7950" width="0" style="54" hidden="1" customWidth="1"/>
    <col min="7951" max="7951" width="97.75" style="54" customWidth="1"/>
    <col min="7952" max="7952" width="14.125" style="54" customWidth="1"/>
    <col min="7953" max="7953" width="16" style="54" customWidth="1"/>
    <col min="7954" max="7956" width="10.125" style="54" customWidth="1"/>
    <col min="7957" max="7957" width="5.125" style="54" customWidth="1"/>
    <col min="7958" max="8192" width="9" style="54"/>
    <col min="8193" max="8193" width="4.125" style="54" customWidth="1"/>
    <col min="8194" max="8194" width="22.5" style="54" customWidth="1"/>
    <col min="8195" max="8195" width="26.625" style="54" customWidth="1"/>
    <col min="8196" max="8196" width="17.125" style="54" customWidth="1"/>
    <col min="8197" max="8197" width="8.125" style="54" customWidth="1"/>
    <col min="8198" max="8198" width="4" style="54" customWidth="1"/>
    <col min="8199" max="8199" width="0" style="54" hidden="1" customWidth="1"/>
    <col min="8200" max="8200" width="23.25" style="54" customWidth="1"/>
    <col min="8201" max="8201" width="17.125" style="54" customWidth="1"/>
    <col min="8202" max="8202" width="8.125" style="54" customWidth="1"/>
    <col min="8203" max="8203" width="4" style="54" customWidth="1"/>
    <col min="8204" max="8204" width="0" style="54" hidden="1" customWidth="1"/>
    <col min="8205" max="8205" width="8.25" style="54" customWidth="1"/>
    <col min="8206" max="8206" width="0" style="54" hidden="1" customWidth="1"/>
    <col min="8207" max="8207" width="97.75" style="54" customWidth="1"/>
    <col min="8208" max="8208" width="14.125" style="54" customWidth="1"/>
    <col min="8209" max="8209" width="16" style="54" customWidth="1"/>
    <col min="8210" max="8212" width="10.125" style="54" customWidth="1"/>
    <col min="8213" max="8213" width="5.125" style="54" customWidth="1"/>
    <col min="8214" max="8448" width="9" style="54"/>
    <col min="8449" max="8449" width="4.125" style="54" customWidth="1"/>
    <col min="8450" max="8450" width="22.5" style="54" customWidth="1"/>
    <col min="8451" max="8451" width="26.625" style="54" customWidth="1"/>
    <col min="8452" max="8452" width="17.125" style="54" customWidth="1"/>
    <col min="8453" max="8453" width="8.125" style="54" customWidth="1"/>
    <col min="8454" max="8454" width="4" style="54" customWidth="1"/>
    <col min="8455" max="8455" width="0" style="54" hidden="1" customWidth="1"/>
    <col min="8456" max="8456" width="23.25" style="54" customWidth="1"/>
    <col min="8457" max="8457" width="17.125" style="54" customWidth="1"/>
    <col min="8458" max="8458" width="8.125" style="54" customWidth="1"/>
    <col min="8459" max="8459" width="4" style="54" customWidth="1"/>
    <col min="8460" max="8460" width="0" style="54" hidden="1" customWidth="1"/>
    <col min="8461" max="8461" width="8.25" style="54" customWidth="1"/>
    <col min="8462" max="8462" width="0" style="54" hidden="1" customWidth="1"/>
    <col min="8463" max="8463" width="97.75" style="54" customWidth="1"/>
    <col min="8464" max="8464" width="14.125" style="54" customWidth="1"/>
    <col min="8465" max="8465" width="16" style="54" customWidth="1"/>
    <col min="8466" max="8468" width="10.125" style="54" customWidth="1"/>
    <col min="8469" max="8469" width="5.125" style="54" customWidth="1"/>
    <col min="8470" max="8704" width="9" style="54"/>
    <col min="8705" max="8705" width="4.125" style="54" customWidth="1"/>
    <col min="8706" max="8706" width="22.5" style="54" customWidth="1"/>
    <col min="8707" max="8707" width="26.625" style="54" customWidth="1"/>
    <col min="8708" max="8708" width="17.125" style="54" customWidth="1"/>
    <col min="8709" max="8709" width="8.125" style="54" customWidth="1"/>
    <col min="8710" max="8710" width="4" style="54" customWidth="1"/>
    <col min="8711" max="8711" width="0" style="54" hidden="1" customWidth="1"/>
    <col min="8712" max="8712" width="23.25" style="54" customWidth="1"/>
    <col min="8713" max="8713" width="17.125" style="54" customWidth="1"/>
    <col min="8714" max="8714" width="8.125" style="54" customWidth="1"/>
    <col min="8715" max="8715" width="4" style="54" customWidth="1"/>
    <col min="8716" max="8716" width="0" style="54" hidden="1" customWidth="1"/>
    <col min="8717" max="8717" width="8.25" style="54" customWidth="1"/>
    <col min="8718" max="8718" width="0" style="54" hidden="1" customWidth="1"/>
    <col min="8719" max="8719" width="97.75" style="54" customWidth="1"/>
    <col min="8720" max="8720" width="14.125" style="54" customWidth="1"/>
    <col min="8721" max="8721" width="16" style="54" customWidth="1"/>
    <col min="8722" max="8724" width="10.125" style="54" customWidth="1"/>
    <col min="8725" max="8725" width="5.125" style="54" customWidth="1"/>
    <col min="8726" max="8960" width="9" style="54"/>
    <col min="8961" max="8961" width="4.125" style="54" customWidth="1"/>
    <col min="8962" max="8962" width="22.5" style="54" customWidth="1"/>
    <col min="8963" max="8963" width="26.625" style="54" customWidth="1"/>
    <col min="8964" max="8964" width="17.125" style="54" customWidth="1"/>
    <col min="8965" max="8965" width="8.125" style="54" customWidth="1"/>
    <col min="8966" max="8966" width="4" style="54" customWidth="1"/>
    <col min="8967" max="8967" width="0" style="54" hidden="1" customWidth="1"/>
    <col min="8968" max="8968" width="23.25" style="54" customWidth="1"/>
    <col min="8969" max="8969" width="17.125" style="54" customWidth="1"/>
    <col min="8970" max="8970" width="8.125" style="54" customWidth="1"/>
    <col min="8971" max="8971" width="4" style="54" customWidth="1"/>
    <col min="8972" max="8972" width="0" style="54" hidden="1" customWidth="1"/>
    <col min="8973" max="8973" width="8.25" style="54" customWidth="1"/>
    <col min="8974" max="8974" width="0" style="54" hidden="1" customWidth="1"/>
    <col min="8975" max="8975" width="97.75" style="54" customWidth="1"/>
    <col min="8976" max="8976" width="14.125" style="54" customWidth="1"/>
    <col min="8977" max="8977" width="16" style="54" customWidth="1"/>
    <col min="8978" max="8980" width="10.125" style="54" customWidth="1"/>
    <col min="8981" max="8981" width="5.125" style="54" customWidth="1"/>
    <col min="8982" max="9216" width="9" style="54"/>
    <col min="9217" max="9217" width="4.125" style="54" customWidth="1"/>
    <col min="9218" max="9218" width="22.5" style="54" customWidth="1"/>
    <col min="9219" max="9219" width="26.625" style="54" customWidth="1"/>
    <col min="9220" max="9220" width="17.125" style="54" customWidth="1"/>
    <col min="9221" max="9221" width="8.125" style="54" customWidth="1"/>
    <col min="9222" max="9222" width="4" style="54" customWidth="1"/>
    <col min="9223" max="9223" width="0" style="54" hidden="1" customWidth="1"/>
    <col min="9224" max="9224" width="23.25" style="54" customWidth="1"/>
    <col min="9225" max="9225" width="17.125" style="54" customWidth="1"/>
    <col min="9226" max="9226" width="8.125" style="54" customWidth="1"/>
    <col min="9227" max="9227" width="4" style="54" customWidth="1"/>
    <col min="9228" max="9228" width="0" style="54" hidden="1" customWidth="1"/>
    <col min="9229" max="9229" width="8.25" style="54" customWidth="1"/>
    <col min="9230" max="9230" width="0" style="54" hidden="1" customWidth="1"/>
    <col min="9231" max="9231" width="97.75" style="54" customWidth="1"/>
    <col min="9232" max="9232" width="14.125" style="54" customWidth="1"/>
    <col min="9233" max="9233" width="16" style="54" customWidth="1"/>
    <col min="9234" max="9236" width="10.125" style="54" customWidth="1"/>
    <col min="9237" max="9237" width="5.125" style="54" customWidth="1"/>
    <col min="9238" max="9472" width="9" style="54"/>
    <col min="9473" max="9473" width="4.125" style="54" customWidth="1"/>
    <col min="9474" max="9474" width="22.5" style="54" customWidth="1"/>
    <col min="9475" max="9475" width="26.625" style="54" customWidth="1"/>
    <col min="9476" max="9476" width="17.125" style="54" customWidth="1"/>
    <col min="9477" max="9477" width="8.125" style="54" customWidth="1"/>
    <col min="9478" max="9478" width="4" style="54" customWidth="1"/>
    <col min="9479" max="9479" width="0" style="54" hidden="1" customWidth="1"/>
    <col min="9480" max="9480" width="23.25" style="54" customWidth="1"/>
    <col min="9481" max="9481" width="17.125" style="54" customWidth="1"/>
    <col min="9482" max="9482" width="8.125" style="54" customWidth="1"/>
    <col min="9483" max="9483" width="4" style="54" customWidth="1"/>
    <col min="9484" max="9484" width="0" style="54" hidden="1" customWidth="1"/>
    <col min="9485" max="9485" width="8.25" style="54" customWidth="1"/>
    <col min="9486" max="9486" width="0" style="54" hidden="1" customWidth="1"/>
    <col min="9487" max="9487" width="97.75" style="54" customWidth="1"/>
    <col min="9488" max="9488" width="14.125" style="54" customWidth="1"/>
    <col min="9489" max="9489" width="16" style="54" customWidth="1"/>
    <col min="9490" max="9492" width="10.125" style="54" customWidth="1"/>
    <col min="9493" max="9493" width="5.125" style="54" customWidth="1"/>
    <col min="9494" max="9728" width="9" style="54"/>
    <col min="9729" max="9729" width="4.125" style="54" customWidth="1"/>
    <col min="9730" max="9730" width="22.5" style="54" customWidth="1"/>
    <col min="9731" max="9731" width="26.625" style="54" customWidth="1"/>
    <col min="9732" max="9732" width="17.125" style="54" customWidth="1"/>
    <col min="9733" max="9733" width="8.125" style="54" customWidth="1"/>
    <col min="9734" max="9734" width="4" style="54" customWidth="1"/>
    <col min="9735" max="9735" width="0" style="54" hidden="1" customWidth="1"/>
    <col min="9736" max="9736" width="23.25" style="54" customWidth="1"/>
    <col min="9737" max="9737" width="17.125" style="54" customWidth="1"/>
    <col min="9738" max="9738" width="8.125" style="54" customWidth="1"/>
    <col min="9739" max="9739" width="4" style="54" customWidth="1"/>
    <col min="9740" max="9740" width="0" style="54" hidden="1" customWidth="1"/>
    <col min="9741" max="9741" width="8.25" style="54" customWidth="1"/>
    <col min="9742" max="9742" width="0" style="54" hidden="1" customWidth="1"/>
    <col min="9743" max="9743" width="97.75" style="54" customWidth="1"/>
    <col min="9744" max="9744" width="14.125" style="54" customWidth="1"/>
    <col min="9745" max="9745" width="16" style="54" customWidth="1"/>
    <col min="9746" max="9748" width="10.125" style="54" customWidth="1"/>
    <col min="9749" max="9749" width="5.125" style="54" customWidth="1"/>
    <col min="9750" max="9984" width="9" style="54"/>
    <col min="9985" max="9985" width="4.125" style="54" customWidth="1"/>
    <col min="9986" max="9986" width="22.5" style="54" customWidth="1"/>
    <col min="9987" max="9987" width="26.625" style="54" customWidth="1"/>
    <col min="9988" max="9988" width="17.125" style="54" customWidth="1"/>
    <col min="9989" max="9989" width="8.125" style="54" customWidth="1"/>
    <col min="9990" max="9990" width="4" style="54" customWidth="1"/>
    <col min="9991" max="9991" width="0" style="54" hidden="1" customWidth="1"/>
    <col min="9992" max="9992" width="23.25" style="54" customWidth="1"/>
    <col min="9993" max="9993" width="17.125" style="54" customWidth="1"/>
    <col min="9994" max="9994" width="8.125" style="54" customWidth="1"/>
    <col min="9995" max="9995" width="4" style="54" customWidth="1"/>
    <col min="9996" max="9996" width="0" style="54" hidden="1" customWidth="1"/>
    <col min="9997" max="9997" width="8.25" style="54" customWidth="1"/>
    <col min="9998" max="9998" width="0" style="54" hidden="1" customWidth="1"/>
    <col min="9999" max="9999" width="97.75" style="54" customWidth="1"/>
    <col min="10000" max="10000" width="14.125" style="54" customWidth="1"/>
    <col min="10001" max="10001" width="16" style="54" customWidth="1"/>
    <col min="10002" max="10004" width="10.125" style="54" customWidth="1"/>
    <col min="10005" max="10005" width="5.125" style="54" customWidth="1"/>
    <col min="10006" max="10240" width="9" style="54"/>
    <col min="10241" max="10241" width="4.125" style="54" customWidth="1"/>
    <col min="10242" max="10242" width="22.5" style="54" customWidth="1"/>
    <col min="10243" max="10243" width="26.625" style="54" customWidth="1"/>
    <col min="10244" max="10244" width="17.125" style="54" customWidth="1"/>
    <col min="10245" max="10245" width="8.125" style="54" customWidth="1"/>
    <col min="10246" max="10246" width="4" style="54" customWidth="1"/>
    <col min="10247" max="10247" width="0" style="54" hidden="1" customWidth="1"/>
    <col min="10248" max="10248" width="23.25" style="54" customWidth="1"/>
    <col min="10249" max="10249" width="17.125" style="54" customWidth="1"/>
    <col min="10250" max="10250" width="8.125" style="54" customWidth="1"/>
    <col min="10251" max="10251" width="4" style="54" customWidth="1"/>
    <col min="10252" max="10252" width="0" style="54" hidden="1" customWidth="1"/>
    <col min="10253" max="10253" width="8.25" style="54" customWidth="1"/>
    <col min="10254" max="10254" width="0" style="54" hidden="1" customWidth="1"/>
    <col min="10255" max="10255" width="97.75" style="54" customWidth="1"/>
    <col min="10256" max="10256" width="14.125" style="54" customWidth="1"/>
    <col min="10257" max="10257" width="16" style="54" customWidth="1"/>
    <col min="10258" max="10260" width="10.125" style="54" customWidth="1"/>
    <col min="10261" max="10261" width="5.125" style="54" customWidth="1"/>
    <col min="10262" max="10496" width="9" style="54"/>
    <col min="10497" max="10497" width="4.125" style="54" customWidth="1"/>
    <col min="10498" max="10498" width="22.5" style="54" customWidth="1"/>
    <col min="10499" max="10499" width="26.625" style="54" customWidth="1"/>
    <col min="10500" max="10500" width="17.125" style="54" customWidth="1"/>
    <col min="10501" max="10501" width="8.125" style="54" customWidth="1"/>
    <col min="10502" max="10502" width="4" style="54" customWidth="1"/>
    <col min="10503" max="10503" width="0" style="54" hidden="1" customWidth="1"/>
    <col min="10504" max="10504" width="23.25" style="54" customWidth="1"/>
    <col min="10505" max="10505" width="17.125" style="54" customWidth="1"/>
    <col min="10506" max="10506" width="8.125" style="54" customWidth="1"/>
    <col min="10507" max="10507" width="4" style="54" customWidth="1"/>
    <col min="10508" max="10508" width="0" style="54" hidden="1" customWidth="1"/>
    <col min="10509" max="10509" width="8.25" style="54" customWidth="1"/>
    <col min="10510" max="10510" width="0" style="54" hidden="1" customWidth="1"/>
    <col min="10511" max="10511" width="97.75" style="54" customWidth="1"/>
    <col min="10512" max="10512" width="14.125" style="54" customWidth="1"/>
    <col min="10513" max="10513" width="16" style="54" customWidth="1"/>
    <col min="10514" max="10516" width="10.125" style="54" customWidth="1"/>
    <col min="10517" max="10517" width="5.125" style="54" customWidth="1"/>
    <col min="10518" max="10752" width="9" style="54"/>
    <col min="10753" max="10753" width="4.125" style="54" customWidth="1"/>
    <col min="10754" max="10754" width="22.5" style="54" customWidth="1"/>
    <col min="10755" max="10755" width="26.625" style="54" customWidth="1"/>
    <col min="10756" max="10756" width="17.125" style="54" customWidth="1"/>
    <col min="10757" max="10757" width="8.125" style="54" customWidth="1"/>
    <col min="10758" max="10758" width="4" style="54" customWidth="1"/>
    <col min="10759" max="10759" width="0" style="54" hidden="1" customWidth="1"/>
    <col min="10760" max="10760" width="23.25" style="54" customWidth="1"/>
    <col min="10761" max="10761" width="17.125" style="54" customWidth="1"/>
    <col min="10762" max="10762" width="8.125" style="54" customWidth="1"/>
    <col min="10763" max="10763" width="4" style="54" customWidth="1"/>
    <col min="10764" max="10764" width="0" style="54" hidden="1" customWidth="1"/>
    <col min="10765" max="10765" width="8.25" style="54" customWidth="1"/>
    <col min="10766" max="10766" width="0" style="54" hidden="1" customWidth="1"/>
    <col min="10767" max="10767" width="97.75" style="54" customWidth="1"/>
    <col min="10768" max="10768" width="14.125" style="54" customWidth="1"/>
    <col min="10769" max="10769" width="16" style="54" customWidth="1"/>
    <col min="10770" max="10772" width="10.125" style="54" customWidth="1"/>
    <col min="10773" max="10773" width="5.125" style="54" customWidth="1"/>
    <col min="10774" max="11008" width="9" style="54"/>
    <col min="11009" max="11009" width="4.125" style="54" customWidth="1"/>
    <col min="11010" max="11010" width="22.5" style="54" customWidth="1"/>
    <col min="11011" max="11011" width="26.625" style="54" customWidth="1"/>
    <col min="11012" max="11012" width="17.125" style="54" customWidth="1"/>
    <col min="11013" max="11013" width="8.125" style="54" customWidth="1"/>
    <col min="11014" max="11014" width="4" style="54" customWidth="1"/>
    <col min="11015" max="11015" width="0" style="54" hidden="1" customWidth="1"/>
    <col min="11016" max="11016" width="23.25" style="54" customWidth="1"/>
    <col min="11017" max="11017" width="17.125" style="54" customWidth="1"/>
    <col min="11018" max="11018" width="8.125" style="54" customWidth="1"/>
    <col min="11019" max="11019" width="4" style="54" customWidth="1"/>
    <col min="11020" max="11020" width="0" style="54" hidden="1" customWidth="1"/>
    <col min="11021" max="11021" width="8.25" style="54" customWidth="1"/>
    <col min="11022" max="11022" width="0" style="54" hidden="1" customWidth="1"/>
    <col min="11023" max="11023" width="97.75" style="54" customWidth="1"/>
    <col min="11024" max="11024" width="14.125" style="54" customWidth="1"/>
    <col min="11025" max="11025" width="16" style="54" customWidth="1"/>
    <col min="11026" max="11028" width="10.125" style="54" customWidth="1"/>
    <col min="11029" max="11029" width="5.125" style="54" customWidth="1"/>
    <col min="11030" max="11264" width="9" style="54"/>
    <col min="11265" max="11265" width="4.125" style="54" customWidth="1"/>
    <col min="11266" max="11266" width="22.5" style="54" customWidth="1"/>
    <col min="11267" max="11267" width="26.625" style="54" customWidth="1"/>
    <col min="11268" max="11268" width="17.125" style="54" customWidth="1"/>
    <col min="11269" max="11269" width="8.125" style="54" customWidth="1"/>
    <col min="11270" max="11270" width="4" style="54" customWidth="1"/>
    <col min="11271" max="11271" width="0" style="54" hidden="1" customWidth="1"/>
    <col min="11272" max="11272" width="23.25" style="54" customWidth="1"/>
    <col min="11273" max="11273" width="17.125" style="54" customWidth="1"/>
    <col min="11274" max="11274" width="8.125" style="54" customWidth="1"/>
    <col min="11275" max="11275" width="4" style="54" customWidth="1"/>
    <col min="11276" max="11276" width="0" style="54" hidden="1" customWidth="1"/>
    <col min="11277" max="11277" width="8.25" style="54" customWidth="1"/>
    <col min="11278" max="11278" width="0" style="54" hidden="1" customWidth="1"/>
    <col min="11279" max="11279" width="97.75" style="54" customWidth="1"/>
    <col min="11280" max="11280" width="14.125" style="54" customWidth="1"/>
    <col min="11281" max="11281" width="16" style="54" customWidth="1"/>
    <col min="11282" max="11284" width="10.125" style="54" customWidth="1"/>
    <col min="11285" max="11285" width="5.125" style="54" customWidth="1"/>
    <col min="11286" max="11520" width="9" style="54"/>
    <col min="11521" max="11521" width="4.125" style="54" customWidth="1"/>
    <col min="11522" max="11522" width="22.5" style="54" customWidth="1"/>
    <col min="11523" max="11523" width="26.625" style="54" customWidth="1"/>
    <col min="11524" max="11524" width="17.125" style="54" customWidth="1"/>
    <col min="11525" max="11525" width="8.125" style="54" customWidth="1"/>
    <col min="11526" max="11526" width="4" style="54" customWidth="1"/>
    <col min="11527" max="11527" width="0" style="54" hidden="1" customWidth="1"/>
    <col min="11528" max="11528" width="23.25" style="54" customWidth="1"/>
    <col min="11529" max="11529" width="17.125" style="54" customWidth="1"/>
    <col min="11530" max="11530" width="8.125" style="54" customWidth="1"/>
    <col min="11531" max="11531" width="4" style="54" customWidth="1"/>
    <col min="11532" max="11532" width="0" style="54" hidden="1" customWidth="1"/>
    <col min="11533" max="11533" width="8.25" style="54" customWidth="1"/>
    <col min="11534" max="11534" width="0" style="54" hidden="1" customWidth="1"/>
    <col min="11535" max="11535" width="97.75" style="54" customWidth="1"/>
    <col min="11536" max="11536" width="14.125" style="54" customWidth="1"/>
    <col min="11537" max="11537" width="16" style="54" customWidth="1"/>
    <col min="11538" max="11540" width="10.125" style="54" customWidth="1"/>
    <col min="11541" max="11541" width="5.125" style="54" customWidth="1"/>
    <col min="11542" max="11776" width="9" style="54"/>
    <col min="11777" max="11777" width="4.125" style="54" customWidth="1"/>
    <col min="11778" max="11778" width="22.5" style="54" customWidth="1"/>
    <col min="11779" max="11779" width="26.625" style="54" customWidth="1"/>
    <col min="11780" max="11780" width="17.125" style="54" customWidth="1"/>
    <col min="11781" max="11781" width="8.125" style="54" customWidth="1"/>
    <col min="11782" max="11782" width="4" style="54" customWidth="1"/>
    <col min="11783" max="11783" width="0" style="54" hidden="1" customWidth="1"/>
    <col min="11784" max="11784" width="23.25" style="54" customWidth="1"/>
    <col min="11785" max="11785" width="17.125" style="54" customWidth="1"/>
    <col min="11786" max="11786" width="8.125" style="54" customWidth="1"/>
    <col min="11787" max="11787" width="4" style="54" customWidth="1"/>
    <col min="11788" max="11788" width="0" style="54" hidden="1" customWidth="1"/>
    <col min="11789" max="11789" width="8.25" style="54" customWidth="1"/>
    <col min="11790" max="11790" width="0" style="54" hidden="1" customWidth="1"/>
    <col min="11791" max="11791" width="97.75" style="54" customWidth="1"/>
    <col min="11792" max="11792" width="14.125" style="54" customWidth="1"/>
    <col min="11793" max="11793" width="16" style="54" customWidth="1"/>
    <col min="11794" max="11796" width="10.125" style="54" customWidth="1"/>
    <col min="11797" max="11797" width="5.125" style="54" customWidth="1"/>
    <col min="11798" max="12032" width="9" style="54"/>
    <col min="12033" max="12033" width="4.125" style="54" customWidth="1"/>
    <col min="12034" max="12034" width="22.5" style="54" customWidth="1"/>
    <col min="12035" max="12035" width="26.625" style="54" customWidth="1"/>
    <col min="12036" max="12036" width="17.125" style="54" customWidth="1"/>
    <col min="12037" max="12037" width="8.125" style="54" customWidth="1"/>
    <col min="12038" max="12038" width="4" style="54" customWidth="1"/>
    <col min="12039" max="12039" width="0" style="54" hidden="1" customWidth="1"/>
    <col min="12040" max="12040" width="23.25" style="54" customWidth="1"/>
    <col min="12041" max="12041" width="17.125" style="54" customWidth="1"/>
    <col min="12042" max="12042" width="8.125" style="54" customWidth="1"/>
    <col min="12043" max="12043" width="4" style="54" customWidth="1"/>
    <col min="12044" max="12044" width="0" style="54" hidden="1" customWidth="1"/>
    <col min="12045" max="12045" width="8.25" style="54" customWidth="1"/>
    <col min="12046" max="12046" width="0" style="54" hidden="1" customWidth="1"/>
    <col min="12047" max="12047" width="97.75" style="54" customWidth="1"/>
    <col min="12048" max="12048" width="14.125" style="54" customWidth="1"/>
    <col min="12049" max="12049" width="16" style="54" customWidth="1"/>
    <col min="12050" max="12052" width="10.125" style="54" customWidth="1"/>
    <col min="12053" max="12053" width="5.125" style="54" customWidth="1"/>
    <col min="12054" max="12288" width="9" style="54"/>
    <col min="12289" max="12289" width="4.125" style="54" customWidth="1"/>
    <col min="12290" max="12290" width="22.5" style="54" customWidth="1"/>
    <col min="12291" max="12291" width="26.625" style="54" customWidth="1"/>
    <col min="12292" max="12292" width="17.125" style="54" customWidth="1"/>
    <col min="12293" max="12293" width="8.125" style="54" customWidth="1"/>
    <col min="12294" max="12294" width="4" style="54" customWidth="1"/>
    <col min="12295" max="12295" width="0" style="54" hidden="1" customWidth="1"/>
    <col min="12296" max="12296" width="23.25" style="54" customWidth="1"/>
    <col min="12297" max="12297" width="17.125" style="54" customWidth="1"/>
    <col min="12298" max="12298" width="8.125" style="54" customWidth="1"/>
    <col min="12299" max="12299" width="4" style="54" customWidth="1"/>
    <col min="12300" max="12300" width="0" style="54" hidden="1" customWidth="1"/>
    <col min="12301" max="12301" width="8.25" style="54" customWidth="1"/>
    <col min="12302" max="12302" width="0" style="54" hidden="1" customWidth="1"/>
    <col min="12303" max="12303" width="97.75" style="54" customWidth="1"/>
    <col min="12304" max="12304" width="14.125" style="54" customWidth="1"/>
    <col min="12305" max="12305" width="16" style="54" customWidth="1"/>
    <col min="12306" max="12308" width="10.125" style="54" customWidth="1"/>
    <col min="12309" max="12309" width="5.125" style="54" customWidth="1"/>
    <col min="12310" max="12544" width="9" style="54"/>
    <col min="12545" max="12545" width="4.125" style="54" customWidth="1"/>
    <col min="12546" max="12546" width="22.5" style="54" customWidth="1"/>
    <col min="12547" max="12547" width="26.625" style="54" customWidth="1"/>
    <col min="12548" max="12548" width="17.125" style="54" customWidth="1"/>
    <col min="12549" max="12549" width="8.125" style="54" customWidth="1"/>
    <col min="12550" max="12550" width="4" style="54" customWidth="1"/>
    <col min="12551" max="12551" width="0" style="54" hidden="1" customWidth="1"/>
    <col min="12552" max="12552" width="23.25" style="54" customWidth="1"/>
    <col min="12553" max="12553" width="17.125" style="54" customWidth="1"/>
    <col min="12554" max="12554" width="8.125" style="54" customWidth="1"/>
    <col min="12555" max="12555" width="4" style="54" customWidth="1"/>
    <col min="12556" max="12556" width="0" style="54" hidden="1" customWidth="1"/>
    <col min="12557" max="12557" width="8.25" style="54" customWidth="1"/>
    <col min="12558" max="12558" width="0" style="54" hidden="1" customWidth="1"/>
    <col min="12559" max="12559" width="97.75" style="54" customWidth="1"/>
    <col min="12560" max="12560" width="14.125" style="54" customWidth="1"/>
    <col min="12561" max="12561" width="16" style="54" customWidth="1"/>
    <col min="12562" max="12564" width="10.125" style="54" customWidth="1"/>
    <col min="12565" max="12565" width="5.125" style="54" customWidth="1"/>
    <col min="12566" max="12800" width="9" style="54"/>
    <col min="12801" max="12801" width="4.125" style="54" customWidth="1"/>
    <col min="12802" max="12802" width="22.5" style="54" customWidth="1"/>
    <col min="12803" max="12803" width="26.625" style="54" customWidth="1"/>
    <col min="12804" max="12804" width="17.125" style="54" customWidth="1"/>
    <col min="12805" max="12805" width="8.125" style="54" customWidth="1"/>
    <col min="12806" max="12806" width="4" style="54" customWidth="1"/>
    <col min="12807" max="12807" width="0" style="54" hidden="1" customWidth="1"/>
    <col min="12808" max="12808" width="23.25" style="54" customWidth="1"/>
    <col min="12809" max="12809" width="17.125" style="54" customWidth="1"/>
    <col min="12810" max="12810" width="8.125" style="54" customWidth="1"/>
    <col min="12811" max="12811" width="4" style="54" customWidth="1"/>
    <col min="12812" max="12812" width="0" style="54" hidden="1" customWidth="1"/>
    <col min="12813" max="12813" width="8.25" style="54" customWidth="1"/>
    <col min="12814" max="12814" width="0" style="54" hidden="1" customWidth="1"/>
    <col min="12815" max="12815" width="97.75" style="54" customWidth="1"/>
    <col min="12816" max="12816" width="14.125" style="54" customWidth="1"/>
    <col min="12817" max="12817" width="16" style="54" customWidth="1"/>
    <col min="12818" max="12820" width="10.125" style="54" customWidth="1"/>
    <col min="12821" max="12821" width="5.125" style="54" customWidth="1"/>
    <col min="12822" max="13056" width="9" style="54"/>
    <col min="13057" max="13057" width="4.125" style="54" customWidth="1"/>
    <col min="13058" max="13058" width="22.5" style="54" customWidth="1"/>
    <col min="13059" max="13059" width="26.625" style="54" customWidth="1"/>
    <col min="13060" max="13060" width="17.125" style="54" customWidth="1"/>
    <col min="13061" max="13061" width="8.125" style="54" customWidth="1"/>
    <col min="13062" max="13062" width="4" style="54" customWidth="1"/>
    <col min="13063" max="13063" width="0" style="54" hidden="1" customWidth="1"/>
    <col min="13064" max="13064" width="23.25" style="54" customWidth="1"/>
    <col min="13065" max="13065" width="17.125" style="54" customWidth="1"/>
    <col min="13066" max="13066" width="8.125" style="54" customWidth="1"/>
    <col min="13067" max="13067" width="4" style="54" customWidth="1"/>
    <col min="13068" max="13068" width="0" style="54" hidden="1" customWidth="1"/>
    <col min="13069" max="13069" width="8.25" style="54" customWidth="1"/>
    <col min="13070" max="13070" width="0" style="54" hidden="1" customWidth="1"/>
    <col min="13071" max="13071" width="97.75" style="54" customWidth="1"/>
    <col min="13072" max="13072" width="14.125" style="54" customWidth="1"/>
    <col min="13073" max="13073" width="16" style="54" customWidth="1"/>
    <col min="13074" max="13076" width="10.125" style="54" customWidth="1"/>
    <col min="13077" max="13077" width="5.125" style="54" customWidth="1"/>
    <col min="13078" max="13312" width="9" style="54"/>
    <col min="13313" max="13313" width="4.125" style="54" customWidth="1"/>
    <col min="13314" max="13314" width="22.5" style="54" customWidth="1"/>
    <col min="13315" max="13315" width="26.625" style="54" customWidth="1"/>
    <col min="13316" max="13316" width="17.125" style="54" customWidth="1"/>
    <col min="13317" max="13317" width="8.125" style="54" customWidth="1"/>
    <col min="13318" max="13318" width="4" style="54" customWidth="1"/>
    <col min="13319" max="13319" width="0" style="54" hidden="1" customWidth="1"/>
    <col min="13320" max="13320" width="23.25" style="54" customWidth="1"/>
    <col min="13321" max="13321" width="17.125" style="54" customWidth="1"/>
    <col min="13322" max="13322" width="8.125" style="54" customWidth="1"/>
    <col min="13323" max="13323" width="4" style="54" customWidth="1"/>
    <col min="13324" max="13324" width="0" style="54" hidden="1" customWidth="1"/>
    <col min="13325" max="13325" width="8.25" style="54" customWidth="1"/>
    <col min="13326" max="13326" width="0" style="54" hidden="1" customWidth="1"/>
    <col min="13327" max="13327" width="97.75" style="54" customWidth="1"/>
    <col min="13328" max="13328" width="14.125" style="54" customWidth="1"/>
    <col min="13329" max="13329" width="16" style="54" customWidth="1"/>
    <col min="13330" max="13332" width="10.125" style="54" customWidth="1"/>
    <col min="13333" max="13333" width="5.125" style="54" customWidth="1"/>
    <col min="13334" max="13568" width="9" style="54"/>
    <col min="13569" max="13569" width="4.125" style="54" customWidth="1"/>
    <col min="13570" max="13570" width="22.5" style="54" customWidth="1"/>
    <col min="13571" max="13571" width="26.625" style="54" customWidth="1"/>
    <col min="13572" max="13572" width="17.125" style="54" customWidth="1"/>
    <col min="13573" max="13573" width="8.125" style="54" customWidth="1"/>
    <col min="13574" max="13574" width="4" style="54" customWidth="1"/>
    <col min="13575" max="13575" width="0" style="54" hidden="1" customWidth="1"/>
    <col min="13576" max="13576" width="23.25" style="54" customWidth="1"/>
    <col min="13577" max="13577" width="17.125" style="54" customWidth="1"/>
    <col min="13578" max="13578" width="8.125" style="54" customWidth="1"/>
    <col min="13579" max="13579" width="4" style="54" customWidth="1"/>
    <col min="13580" max="13580" width="0" style="54" hidden="1" customWidth="1"/>
    <col min="13581" max="13581" width="8.25" style="54" customWidth="1"/>
    <col min="13582" max="13582" width="0" style="54" hidden="1" customWidth="1"/>
    <col min="13583" max="13583" width="97.75" style="54" customWidth="1"/>
    <col min="13584" max="13584" width="14.125" style="54" customWidth="1"/>
    <col min="13585" max="13585" width="16" style="54" customWidth="1"/>
    <col min="13586" max="13588" width="10.125" style="54" customWidth="1"/>
    <col min="13589" max="13589" width="5.125" style="54" customWidth="1"/>
    <col min="13590" max="13824" width="9" style="54"/>
    <col min="13825" max="13825" width="4.125" style="54" customWidth="1"/>
    <col min="13826" max="13826" width="22.5" style="54" customWidth="1"/>
    <col min="13827" max="13827" width="26.625" style="54" customWidth="1"/>
    <col min="13828" max="13828" width="17.125" style="54" customWidth="1"/>
    <col min="13829" max="13829" width="8.125" style="54" customWidth="1"/>
    <col min="13830" max="13830" width="4" style="54" customWidth="1"/>
    <col min="13831" max="13831" width="0" style="54" hidden="1" customWidth="1"/>
    <col min="13832" max="13832" width="23.25" style="54" customWidth="1"/>
    <col min="13833" max="13833" width="17.125" style="54" customWidth="1"/>
    <col min="13834" max="13834" width="8.125" style="54" customWidth="1"/>
    <col min="13835" max="13835" width="4" style="54" customWidth="1"/>
    <col min="13836" max="13836" width="0" style="54" hidden="1" customWidth="1"/>
    <col min="13837" max="13837" width="8.25" style="54" customWidth="1"/>
    <col min="13838" max="13838" width="0" style="54" hidden="1" customWidth="1"/>
    <col min="13839" max="13839" width="97.75" style="54" customWidth="1"/>
    <col min="13840" max="13840" width="14.125" style="54" customWidth="1"/>
    <col min="13841" max="13841" width="16" style="54" customWidth="1"/>
    <col min="13842" max="13844" width="10.125" style="54" customWidth="1"/>
    <col min="13845" max="13845" width="5.125" style="54" customWidth="1"/>
    <col min="13846" max="14080" width="9" style="54"/>
    <col min="14081" max="14081" width="4.125" style="54" customWidth="1"/>
    <col min="14082" max="14082" width="22.5" style="54" customWidth="1"/>
    <col min="14083" max="14083" width="26.625" style="54" customWidth="1"/>
    <col min="14084" max="14084" width="17.125" style="54" customWidth="1"/>
    <col min="14085" max="14085" width="8.125" style="54" customWidth="1"/>
    <col min="14086" max="14086" width="4" style="54" customWidth="1"/>
    <col min="14087" max="14087" width="0" style="54" hidden="1" customWidth="1"/>
    <col min="14088" max="14088" width="23.25" style="54" customWidth="1"/>
    <col min="14089" max="14089" width="17.125" style="54" customWidth="1"/>
    <col min="14090" max="14090" width="8.125" style="54" customWidth="1"/>
    <col min="14091" max="14091" width="4" style="54" customWidth="1"/>
    <col min="14092" max="14092" width="0" style="54" hidden="1" customWidth="1"/>
    <col min="14093" max="14093" width="8.25" style="54" customWidth="1"/>
    <col min="14094" max="14094" width="0" style="54" hidden="1" customWidth="1"/>
    <col min="14095" max="14095" width="97.75" style="54" customWidth="1"/>
    <col min="14096" max="14096" width="14.125" style="54" customWidth="1"/>
    <col min="14097" max="14097" width="16" style="54" customWidth="1"/>
    <col min="14098" max="14100" width="10.125" style="54" customWidth="1"/>
    <col min="14101" max="14101" width="5.125" style="54" customWidth="1"/>
    <col min="14102" max="14336" width="9" style="54"/>
    <col min="14337" max="14337" width="4.125" style="54" customWidth="1"/>
    <col min="14338" max="14338" width="22.5" style="54" customWidth="1"/>
    <col min="14339" max="14339" width="26.625" style="54" customWidth="1"/>
    <col min="14340" max="14340" width="17.125" style="54" customWidth="1"/>
    <col min="14341" max="14341" width="8.125" style="54" customWidth="1"/>
    <col min="14342" max="14342" width="4" style="54" customWidth="1"/>
    <col min="14343" max="14343" width="0" style="54" hidden="1" customWidth="1"/>
    <col min="14344" max="14344" width="23.25" style="54" customWidth="1"/>
    <col min="14345" max="14345" width="17.125" style="54" customWidth="1"/>
    <col min="14346" max="14346" width="8.125" style="54" customWidth="1"/>
    <col min="14347" max="14347" width="4" style="54" customWidth="1"/>
    <col min="14348" max="14348" width="0" style="54" hidden="1" customWidth="1"/>
    <col min="14349" max="14349" width="8.25" style="54" customWidth="1"/>
    <col min="14350" max="14350" width="0" style="54" hidden="1" customWidth="1"/>
    <col min="14351" max="14351" width="97.75" style="54" customWidth="1"/>
    <col min="14352" max="14352" width="14.125" style="54" customWidth="1"/>
    <col min="14353" max="14353" width="16" style="54" customWidth="1"/>
    <col min="14354" max="14356" width="10.125" style="54" customWidth="1"/>
    <col min="14357" max="14357" width="5.125" style="54" customWidth="1"/>
    <col min="14358" max="14592" width="9" style="54"/>
    <col min="14593" max="14593" width="4.125" style="54" customWidth="1"/>
    <col min="14594" max="14594" width="22.5" style="54" customWidth="1"/>
    <col min="14595" max="14595" width="26.625" style="54" customWidth="1"/>
    <col min="14596" max="14596" width="17.125" style="54" customWidth="1"/>
    <col min="14597" max="14597" width="8.125" style="54" customWidth="1"/>
    <col min="14598" max="14598" width="4" style="54" customWidth="1"/>
    <col min="14599" max="14599" width="0" style="54" hidden="1" customWidth="1"/>
    <col min="14600" max="14600" width="23.25" style="54" customWidth="1"/>
    <col min="14601" max="14601" width="17.125" style="54" customWidth="1"/>
    <col min="14602" max="14602" width="8.125" style="54" customWidth="1"/>
    <col min="14603" max="14603" width="4" style="54" customWidth="1"/>
    <col min="14604" max="14604" width="0" style="54" hidden="1" customWidth="1"/>
    <col min="14605" max="14605" width="8.25" style="54" customWidth="1"/>
    <col min="14606" max="14606" width="0" style="54" hidden="1" customWidth="1"/>
    <col min="14607" max="14607" width="97.75" style="54" customWidth="1"/>
    <col min="14608" max="14608" width="14.125" style="54" customWidth="1"/>
    <col min="14609" max="14609" width="16" style="54" customWidth="1"/>
    <col min="14610" max="14612" width="10.125" style="54" customWidth="1"/>
    <col min="14613" max="14613" width="5.125" style="54" customWidth="1"/>
    <col min="14614" max="14848" width="9" style="54"/>
    <col min="14849" max="14849" width="4.125" style="54" customWidth="1"/>
    <col min="14850" max="14850" width="22.5" style="54" customWidth="1"/>
    <col min="14851" max="14851" width="26.625" style="54" customWidth="1"/>
    <col min="14852" max="14852" width="17.125" style="54" customWidth="1"/>
    <col min="14853" max="14853" width="8.125" style="54" customWidth="1"/>
    <col min="14854" max="14854" width="4" style="54" customWidth="1"/>
    <col min="14855" max="14855" width="0" style="54" hidden="1" customWidth="1"/>
    <col min="14856" max="14856" width="23.25" style="54" customWidth="1"/>
    <col min="14857" max="14857" width="17.125" style="54" customWidth="1"/>
    <col min="14858" max="14858" width="8.125" style="54" customWidth="1"/>
    <col min="14859" max="14859" width="4" style="54" customWidth="1"/>
    <col min="14860" max="14860" width="0" style="54" hidden="1" customWidth="1"/>
    <col min="14861" max="14861" width="8.25" style="54" customWidth="1"/>
    <col min="14862" max="14862" width="0" style="54" hidden="1" customWidth="1"/>
    <col min="14863" max="14863" width="97.75" style="54" customWidth="1"/>
    <col min="14864" max="14864" width="14.125" style="54" customWidth="1"/>
    <col min="14865" max="14865" width="16" style="54" customWidth="1"/>
    <col min="14866" max="14868" width="10.125" style="54" customWidth="1"/>
    <col min="14869" max="14869" width="5.125" style="54" customWidth="1"/>
    <col min="14870" max="15104" width="9" style="54"/>
    <col min="15105" max="15105" width="4.125" style="54" customWidth="1"/>
    <col min="15106" max="15106" width="22.5" style="54" customWidth="1"/>
    <col min="15107" max="15107" width="26.625" style="54" customWidth="1"/>
    <col min="15108" max="15108" width="17.125" style="54" customWidth="1"/>
    <col min="15109" max="15109" width="8.125" style="54" customWidth="1"/>
    <col min="15110" max="15110" width="4" style="54" customWidth="1"/>
    <col min="15111" max="15111" width="0" style="54" hidden="1" customWidth="1"/>
    <col min="15112" max="15112" width="23.25" style="54" customWidth="1"/>
    <col min="15113" max="15113" width="17.125" style="54" customWidth="1"/>
    <col min="15114" max="15114" width="8.125" style="54" customWidth="1"/>
    <col min="15115" max="15115" width="4" style="54" customWidth="1"/>
    <col min="15116" max="15116" width="0" style="54" hidden="1" customWidth="1"/>
    <col min="15117" max="15117" width="8.25" style="54" customWidth="1"/>
    <col min="15118" max="15118" width="0" style="54" hidden="1" customWidth="1"/>
    <col min="15119" max="15119" width="97.75" style="54" customWidth="1"/>
    <col min="15120" max="15120" width="14.125" style="54" customWidth="1"/>
    <col min="15121" max="15121" width="16" style="54" customWidth="1"/>
    <col min="15122" max="15124" width="10.125" style="54" customWidth="1"/>
    <col min="15125" max="15125" width="5.125" style="54" customWidth="1"/>
    <col min="15126" max="15360" width="9" style="54"/>
    <col min="15361" max="15361" width="4.125" style="54" customWidth="1"/>
    <col min="15362" max="15362" width="22.5" style="54" customWidth="1"/>
    <col min="15363" max="15363" width="26.625" style="54" customWidth="1"/>
    <col min="15364" max="15364" width="17.125" style="54" customWidth="1"/>
    <col min="15365" max="15365" width="8.125" style="54" customWidth="1"/>
    <col min="15366" max="15366" width="4" style="54" customWidth="1"/>
    <col min="15367" max="15367" width="0" style="54" hidden="1" customWidth="1"/>
    <col min="15368" max="15368" width="23.25" style="54" customWidth="1"/>
    <col min="15369" max="15369" width="17.125" style="54" customWidth="1"/>
    <col min="15370" max="15370" width="8.125" style="54" customWidth="1"/>
    <col min="15371" max="15371" width="4" style="54" customWidth="1"/>
    <col min="15372" max="15372" width="0" style="54" hidden="1" customWidth="1"/>
    <col min="15373" max="15373" width="8.25" style="54" customWidth="1"/>
    <col min="15374" max="15374" width="0" style="54" hidden="1" customWidth="1"/>
    <col min="15375" max="15375" width="97.75" style="54" customWidth="1"/>
    <col min="15376" max="15376" width="14.125" style="54" customWidth="1"/>
    <col min="15377" max="15377" width="16" style="54" customWidth="1"/>
    <col min="15378" max="15380" width="10.125" style="54" customWidth="1"/>
    <col min="15381" max="15381" width="5.125" style="54" customWidth="1"/>
    <col min="15382" max="15616" width="9" style="54"/>
    <col min="15617" max="15617" width="4.125" style="54" customWidth="1"/>
    <col min="15618" max="15618" width="22.5" style="54" customWidth="1"/>
    <col min="15619" max="15619" width="26.625" style="54" customWidth="1"/>
    <col min="15620" max="15620" width="17.125" style="54" customWidth="1"/>
    <col min="15621" max="15621" width="8.125" style="54" customWidth="1"/>
    <col min="15622" max="15622" width="4" style="54" customWidth="1"/>
    <col min="15623" max="15623" width="0" style="54" hidden="1" customWidth="1"/>
    <col min="15624" max="15624" width="23.25" style="54" customWidth="1"/>
    <col min="15625" max="15625" width="17.125" style="54" customWidth="1"/>
    <col min="15626" max="15626" width="8.125" style="54" customWidth="1"/>
    <col min="15627" max="15627" width="4" style="54" customWidth="1"/>
    <col min="15628" max="15628" width="0" style="54" hidden="1" customWidth="1"/>
    <col min="15629" max="15629" width="8.25" style="54" customWidth="1"/>
    <col min="15630" max="15630" width="0" style="54" hidden="1" customWidth="1"/>
    <col min="15631" max="15631" width="97.75" style="54" customWidth="1"/>
    <col min="15632" max="15632" width="14.125" style="54" customWidth="1"/>
    <col min="15633" max="15633" width="16" style="54" customWidth="1"/>
    <col min="15634" max="15636" width="10.125" style="54" customWidth="1"/>
    <col min="15637" max="15637" width="5.125" style="54" customWidth="1"/>
    <col min="15638" max="15872" width="9" style="54"/>
    <col min="15873" max="15873" width="4.125" style="54" customWidth="1"/>
    <col min="15874" max="15874" width="22.5" style="54" customWidth="1"/>
    <col min="15875" max="15875" width="26.625" style="54" customWidth="1"/>
    <col min="15876" max="15876" width="17.125" style="54" customWidth="1"/>
    <col min="15877" max="15877" width="8.125" style="54" customWidth="1"/>
    <col min="15878" max="15878" width="4" style="54" customWidth="1"/>
    <col min="15879" max="15879" width="0" style="54" hidden="1" customWidth="1"/>
    <col min="15880" max="15880" width="23.25" style="54" customWidth="1"/>
    <col min="15881" max="15881" width="17.125" style="54" customWidth="1"/>
    <col min="15882" max="15882" width="8.125" style="54" customWidth="1"/>
    <col min="15883" max="15883" width="4" style="54" customWidth="1"/>
    <col min="15884" max="15884" width="0" style="54" hidden="1" customWidth="1"/>
    <col min="15885" max="15885" width="8.25" style="54" customWidth="1"/>
    <col min="15886" max="15886" width="0" style="54" hidden="1" customWidth="1"/>
    <col min="15887" max="15887" width="97.75" style="54" customWidth="1"/>
    <col min="15888" max="15888" width="14.125" style="54" customWidth="1"/>
    <col min="15889" max="15889" width="16" style="54" customWidth="1"/>
    <col min="15890" max="15892" width="10.125" style="54" customWidth="1"/>
    <col min="15893" max="15893" width="5.125" style="54" customWidth="1"/>
    <col min="15894" max="16128" width="9" style="54"/>
    <col min="16129" max="16129" width="4.125" style="54" customWidth="1"/>
    <col min="16130" max="16130" width="22.5" style="54" customWidth="1"/>
    <col min="16131" max="16131" width="26.625" style="54" customWidth="1"/>
    <col min="16132" max="16132" width="17.125" style="54" customWidth="1"/>
    <col min="16133" max="16133" width="8.125" style="54" customWidth="1"/>
    <col min="16134" max="16134" width="4" style="54" customWidth="1"/>
    <col min="16135" max="16135" width="0" style="54" hidden="1" customWidth="1"/>
    <col min="16136" max="16136" width="23.25" style="54" customWidth="1"/>
    <col min="16137" max="16137" width="17.125" style="54" customWidth="1"/>
    <col min="16138" max="16138" width="8.125" style="54" customWidth="1"/>
    <col min="16139" max="16139" width="4" style="54" customWidth="1"/>
    <col min="16140" max="16140" width="0" style="54" hidden="1" customWidth="1"/>
    <col min="16141" max="16141" width="8.25" style="54" customWidth="1"/>
    <col min="16142" max="16142" width="0" style="54" hidden="1" customWidth="1"/>
    <col min="16143" max="16143" width="97.75" style="54" customWidth="1"/>
    <col min="16144" max="16144" width="14.125" style="54" customWidth="1"/>
    <col min="16145" max="16145" width="16" style="54" customWidth="1"/>
    <col min="16146" max="16148" width="10.125" style="54" customWidth="1"/>
    <col min="16149" max="16149" width="5.125" style="54" customWidth="1"/>
    <col min="16150" max="16384" width="9" style="54"/>
  </cols>
  <sheetData>
    <row r="1" spans="1:21" ht="36.75" customHeight="1" x14ac:dyDescent="0.4">
      <c r="A1" s="52" t="s">
        <v>0</v>
      </c>
      <c r="B1" s="52"/>
      <c r="C1" s="53"/>
      <c r="D1" s="54"/>
      <c r="E1" s="53"/>
      <c r="F1" s="53"/>
      <c r="G1" s="53"/>
      <c r="H1" s="213"/>
      <c r="I1" s="213"/>
      <c r="J1" s="214"/>
      <c r="K1" s="214"/>
      <c r="L1" s="214"/>
      <c r="M1" s="214"/>
      <c r="N1" s="214"/>
      <c r="O1" s="214"/>
      <c r="P1" s="53"/>
      <c r="Q1" s="53"/>
      <c r="R1" s="54"/>
      <c r="S1" s="54"/>
      <c r="T1" s="54"/>
      <c r="U1" s="54"/>
    </row>
    <row r="2" spans="1:21" ht="36.75" customHeight="1" x14ac:dyDescent="0.4">
      <c r="A2" s="213" t="s">
        <v>161</v>
      </c>
      <c r="B2" s="213"/>
      <c r="C2" s="214"/>
      <c r="D2" s="214"/>
      <c r="E2" s="214"/>
      <c r="F2" s="214"/>
      <c r="G2" s="214"/>
      <c r="H2" s="214"/>
      <c r="I2" s="214"/>
      <c r="J2" s="214"/>
      <c r="K2" s="214"/>
      <c r="L2" s="214"/>
      <c r="M2" s="214"/>
      <c r="N2" s="214"/>
      <c r="O2" s="214"/>
      <c r="P2" s="214"/>
      <c r="Q2" s="214"/>
      <c r="R2" s="214"/>
      <c r="S2" s="214"/>
      <c r="T2" s="214"/>
      <c r="U2" s="54"/>
    </row>
    <row r="3" spans="1:21" ht="18.75" customHeight="1" x14ac:dyDescent="0.4">
      <c r="A3" s="55"/>
      <c r="B3" s="55"/>
      <c r="C3" s="53"/>
      <c r="D3" s="54"/>
      <c r="E3" s="56"/>
      <c r="F3" s="53"/>
      <c r="G3" s="53"/>
      <c r="H3" s="53"/>
      <c r="I3" s="54"/>
      <c r="J3" s="53"/>
      <c r="K3" s="56"/>
      <c r="L3" s="56"/>
      <c r="M3" s="56"/>
      <c r="N3" s="56"/>
      <c r="O3" s="53"/>
      <c r="P3" s="57"/>
      <c r="Q3" s="215" t="s">
        <v>162</v>
      </c>
      <c r="R3" s="216"/>
      <c r="S3" s="216"/>
      <c r="T3" s="217"/>
      <c r="U3" s="54"/>
    </row>
    <row r="4" spans="1:21" ht="15.75" customHeight="1" x14ac:dyDescent="0.4">
      <c r="A4" s="55"/>
      <c r="B4" s="55"/>
      <c r="C4" s="53"/>
      <c r="D4" s="54"/>
      <c r="E4" s="56"/>
      <c r="F4" s="53"/>
      <c r="G4" s="53"/>
      <c r="H4" s="53"/>
      <c r="I4" s="54"/>
      <c r="J4" s="53"/>
      <c r="K4" s="56"/>
      <c r="L4" s="56"/>
      <c r="M4" s="56"/>
      <c r="N4" s="58"/>
      <c r="O4" s="53"/>
      <c r="P4" s="59"/>
      <c r="Q4" s="60"/>
      <c r="R4" s="61" t="s">
        <v>163</v>
      </c>
      <c r="S4" s="61" t="s">
        <v>6</v>
      </c>
      <c r="T4" s="61" t="s">
        <v>164</v>
      </c>
      <c r="U4" s="54"/>
    </row>
    <row r="5" spans="1:21" ht="22.5" customHeight="1" x14ac:dyDescent="0.4">
      <c r="A5" s="55"/>
      <c r="B5" s="55"/>
      <c r="C5" s="53"/>
      <c r="D5" s="54"/>
      <c r="E5" s="56"/>
      <c r="F5" s="53"/>
      <c r="G5" s="53"/>
      <c r="H5" s="53"/>
      <c r="I5" s="54"/>
      <c r="J5" s="53"/>
      <c r="K5" s="56"/>
      <c r="L5" s="56"/>
      <c r="M5" s="56"/>
      <c r="N5" s="58"/>
      <c r="O5" s="53"/>
      <c r="P5" s="62"/>
      <c r="Q5" s="63" t="s">
        <v>165</v>
      </c>
      <c r="R5" s="61"/>
      <c r="S5" s="61"/>
      <c r="T5" s="61"/>
      <c r="U5" s="54"/>
    </row>
    <row r="6" spans="1:21" ht="22.5" customHeight="1" x14ac:dyDescent="0.15">
      <c r="A6" s="55"/>
      <c r="B6" s="55"/>
      <c r="C6" s="53"/>
      <c r="D6" s="64"/>
      <c r="E6" s="56"/>
      <c r="F6" s="53"/>
      <c r="G6" s="53"/>
      <c r="H6" s="53"/>
      <c r="I6" s="64"/>
      <c r="J6" s="53"/>
      <c r="K6" s="56"/>
      <c r="L6" s="56"/>
      <c r="M6" s="56"/>
      <c r="N6" s="58"/>
      <c r="O6" s="53"/>
      <c r="P6" s="62"/>
      <c r="Q6" s="63" t="s">
        <v>166</v>
      </c>
      <c r="R6" s="61"/>
      <c r="S6" s="61"/>
      <c r="T6" s="61"/>
      <c r="U6" s="54"/>
    </row>
    <row r="7" spans="1:21" ht="22.5" customHeight="1" x14ac:dyDescent="0.15">
      <c r="A7" s="55"/>
      <c r="B7" s="55"/>
      <c r="C7" s="53"/>
      <c r="D7" s="65"/>
      <c r="E7" s="56"/>
      <c r="F7" s="53"/>
      <c r="G7" s="53"/>
      <c r="I7" s="65"/>
      <c r="J7" s="53"/>
      <c r="K7" s="56"/>
      <c r="L7" s="56"/>
      <c r="M7" s="56"/>
      <c r="N7" s="67"/>
      <c r="O7" s="53"/>
      <c r="P7" s="62"/>
      <c r="Q7" s="63" t="s">
        <v>167</v>
      </c>
      <c r="R7" s="61"/>
      <c r="S7" s="61"/>
      <c r="T7" s="61"/>
      <c r="U7" s="68"/>
    </row>
    <row r="8" spans="1:21" ht="27.75" customHeight="1" thickBot="1" x14ac:dyDescent="0.3">
      <c r="A8" s="218" t="s">
        <v>301</v>
      </c>
      <c r="B8" s="219"/>
      <c r="C8" s="219"/>
      <c r="D8" s="219"/>
      <c r="E8" s="219"/>
      <c r="F8" s="219"/>
      <c r="G8" s="53"/>
      <c r="H8" s="53"/>
      <c r="I8" s="69"/>
      <c r="J8" s="53"/>
      <c r="K8" s="56"/>
      <c r="L8" s="56"/>
      <c r="M8" s="56"/>
      <c r="N8" s="67"/>
      <c r="O8" s="53"/>
      <c r="P8" s="70"/>
      <c r="Q8" s="69"/>
      <c r="R8" s="70"/>
      <c r="S8" s="70"/>
      <c r="T8" s="71"/>
      <c r="U8" s="68"/>
    </row>
    <row r="9" spans="1:21" customFormat="1" ht="42" customHeight="1" thickBot="1" x14ac:dyDescent="0.45">
      <c r="A9" s="72"/>
      <c r="B9" s="73" t="s">
        <v>169</v>
      </c>
      <c r="C9" s="74" t="s">
        <v>170</v>
      </c>
      <c r="D9" s="75" t="s">
        <v>171</v>
      </c>
      <c r="E9" s="76" t="s">
        <v>172</v>
      </c>
      <c r="F9" s="76" t="s">
        <v>173</v>
      </c>
      <c r="G9" s="74" t="s">
        <v>174</v>
      </c>
      <c r="H9" s="73" t="s">
        <v>170</v>
      </c>
      <c r="I9" s="75" t="s">
        <v>171</v>
      </c>
      <c r="J9" s="76" t="s">
        <v>175</v>
      </c>
      <c r="K9" s="76" t="s">
        <v>173</v>
      </c>
      <c r="L9" s="76" t="s">
        <v>174</v>
      </c>
      <c r="M9" s="76" t="s">
        <v>176</v>
      </c>
      <c r="N9" s="77" t="s">
        <v>177</v>
      </c>
      <c r="O9" s="78" t="s">
        <v>178</v>
      </c>
      <c r="P9" s="76" t="s">
        <v>179</v>
      </c>
      <c r="Q9" s="79" t="s">
        <v>171</v>
      </c>
      <c r="R9" s="76" t="s">
        <v>180</v>
      </c>
      <c r="S9" s="74" t="s">
        <v>181</v>
      </c>
      <c r="T9" s="77" t="s">
        <v>182</v>
      </c>
      <c r="U9" s="80"/>
    </row>
    <row r="10" spans="1:21" ht="18.75" customHeight="1" x14ac:dyDescent="0.4">
      <c r="A10" s="220" t="s">
        <v>183</v>
      </c>
      <c r="B10" s="81" t="s">
        <v>22</v>
      </c>
      <c r="C10" s="82"/>
      <c r="D10" s="83"/>
      <c r="E10" s="91"/>
      <c r="F10" s="85"/>
      <c r="G10" s="86"/>
      <c r="H10" s="87"/>
      <c r="I10" s="83"/>
      <c r="J10" s="85"/>
      <c r="K10" s="85"/>
      <c r="L10" s="85"/>
      <c r="M10" s="85"/>
      <c r="N10" s="88"/>
      <c r="O10" s="81"/>
      <c r="P10" s="89" t="s">
        <v>22</v>
      </c>
      <c r="Q10" s="83"/>
      <c r="R10" s="90">
        <v>110</v>
      </c>
      <c r="S10" s="91">
        <f>ROUNDUP(R10*0.75,2)</f>
        <v>82.5</v>
      </c>
      <c r="T10" s="92">
        <f>ROUNDUP((R5*R10)+(R6*S10)+(R7*(R10*2)),2)</f>
        <v>0</v>
      </c>
    </row>
    <row r="11" spans="1:21" ht="18.75" customHeight="1" x14ac:dyDescent="0.4">
      <c r="A11" s="221"/>
      <c r="B11" s="94"/>
      <c r="C11" s="95"/>
      <c r="D11" s="96"/>
      <c r="E11" s="97"/>
      <c r="F11" s="98"/>
      <c r="G11" s="99"/>
      <c r="H11" s="100"/>
      <c r="I11" s="96"/>
      <c r="J11" s="98"/>
      <c r="K11" s="98"/>
      <c r="L11" s="98"/>
      <c r="M11" s="98"/>
      <c r="N11" s="101"/>
      <c r="O11" s="94"/>
      <c r="P11" s="102"/>
      <c r="Q11" s="96"/>
      <c r="R11" s="103"/>
      <c r="S11" s="97"/>
      <c r="T11" s="104"/>
    </row>
    <row r="12" spans="1:21" ht="18.75" customHeight="1" x14ac:dyDescent="0.4">
      <c r="A12" s="221"/>
      <c r="B12" s="105" t="s">
        <v>302</v>
      </c>
      <c r="C12" s="106" t="s">
        <v>188</v>
      </c>
      <c r="D12" s="107"/>
      <c r="E12" s="108">
        <v>10</v>
      </c>
      <c r="F12" s="109" t="s">
        <v>189</v>
      </c>
      <c r="G12" s="110" t="s">
        <v>190</v>
      </c>
      <c r="H12" s="111" t="s">
        <v>188</v>
      </c>
      <c r="I12" s="107"/>
      <c r="J12" s="109">
        <f t="shared" ref="J12:J17" si="0">ROUNDUP(E12*0.75,2)</f>
        <v>7.5</v>
      </c>
      <c r="K12" s="109" t="s">
        <v>189</v>
      </c>
      <c r="L12" s="109" t="s">
        <v>190</v>
      </c>
      <c r="M12" s="109">
        <f>ROUNDUP((R5*E12)+(R6*J12)+(R7*(E12*2)),2)</f>
        <v>0</v>
      </c>
      <c r="N12" s="112">
        <f>M12</f>
        <v>0</v>
      </c>
      <c r="O12" s="105" t="s">
        <v>303</v>
      </c>
      <c r="P12" s="113" t="s">
        <v>276</v>
      </c>
      <c r="Q12" s="107"/>
      <c r="R12" s="114">
        <v>1</v>
      </c>
      <c r="S12" s="108">
        <f>ROUNDUP(R12*0.75,2)</f>
        <v>0.75</v>
      </c>
      <c r="T12" s="115">
        <f>ROUNDUP((R5*R12)+(R6*S12)+(R7*(R12*2)),2)</f>
        <v>0</v>
      </c>
    </row>
    <row r="13" spans="1:21" ht="18.75" customHeight="1" x14ac:dyDescent="0.4">
      <c r="A13" s="221"/>
      <c r="B13" s="105" t="s">
        <v>304</v>
      </c>
      <c r="C13" s="106" t="s">
        <v>194</v>
      </c>
      <c r="D13" s="107"/>
      <c r="E13" s="108">
        <v>30</v>
      </c>
      <c r="F13" s="109" t="s">
        <v>189</v>
      </c>
      <c r="G13" s="110"/>
      <c r="H13" s="111" t="s">
        <v>194</v>
      </c>
      <c r="I13" s="107"/>
      <c r="J13" s="109">
        <f t="shared" si="0"/>
        <v>22.5</v>
      </c>
      <c r="K13" s="109" t="s">
        <v>189</v>
      </c>
      <c r="L13" s="109"/>
      <c r="M13" s="109">
        <f>ROUNDUP((R5*E13)+(R6*J13)+(R7*(E13*2)),2)</f>
        <v>0</v>
      </c>
      <c r="N13" s="112">
        <f>ROUND(M13+(M13*6/100),2)</f>
        <v>0</v>
      </c>
      <c r="O13" s="105" t="s">
        <v>305</v>
      </c>
      <c r="P13" s="113" t="s">
        <v>276</v>
      </c>
      <c r="Q13" s="107"/>
      <c r="R13" s="114">
        <v>2</v>
      </c>
      <c r="S13" s="108">
        <f>ROUNDUP(R13*0.75,2)</f>
        <v>1.5</v>
      </c>
      <c r="T13" s="115">
        <f>ROUNDUP((R5*R13)+(R6*S13)+(R7*(R13*2)),2)</f>
        <v>0</v>
      </c>
    </row>
    <row r="14" spans="1:21" ht="18.75" customHeight="1" x14ac:dyDescent="0.4">
      <c r="A14" s="221"/>
      <c r="B14" s="105"/>
      <c r="C14" s="106" t="s">
        <v>268</v>
      </c>
      <c r="D14" s="107"/>
      <c r="E14" s="108">
        <v>10</v>
      </c>
      <c r="F14" s="109" t="s">
        <v>189</v>
      </c>
      <c r="G14" s="110"/>
      <c r="H14" s="111" t="s">
        <v>268</v>
      </c>
      <c r="I14" s="107"/>
      <c r="J14" s="109">
        <f t="shared" si="0"/>
        <v>7.5</v>
      </c>
      <c r="K14" s="109" t="s">
        <v>189</v>
      </c>
      <c r="L14" s="109"/>
      <c r="M14" s="109">
        <f>ROUNDUP((R5*E14)+(R6*J14)+(R7*(E14*2)),2)</f>
        <v>0</v>
      </c>
      <c r="N14" s="112">
        <f>ROUND(M14+(M14*10/100),2)</f>
        <v>0</v>
      </c>
      <c r="O14" s="105" t="s">
        <v>306</v>
      </c>
      <c r="P14" s="113" t="s">
        <v>213</v>
      </c>
      <c r="Q14" s="107" t="s">
        <v>40</v>
      </c>
      <c r="R14" s="114">
        <v>1</v>
      </c>
      <c r="S14" s="108">
        <f>ROUNDUP(R14*0.75,2)</f>
        <v>0.75</v>
      </c>
      <c r="T14" s="115">
        <f>ROUNDUP((R5*R14)+(R6*S14)+(R7*(R14*2)),2)</f>
        <v>0</v>
      </c>
    </row>
    <row r="15" spans="1:21" ht="18.75" customHeight="1" x14ac:dyDescent="0.4">
      <c r="A15" s="221"/>
      <c r="B15" s="105"/>
      <c r="C15" s="106" t="s">
        <v>307</v>
      </c>
      <c r="D15" s="107"/>
      <c r="E15" s="108">
        <v>10</v>
      </c>
      <c r="F15" s="109" t="s">
        <v>189</v>
      </c>
      <c r="G15" s="110"/>
      <c r="H15" s="111" t="s">
        <v>307</v>
      </c>
      <c r="I15" s="107"/>
      <c r="J15" s="109">
        <f t="shared" si="0"/>
        <v>7.5</v>
      </c>
      <c r="K15" s="109" t="s">
        <v>189</v>
      </c>
      <c r="L15" s="109"/>
      <c r="M15" s="109">
        <f>ROUNDUP((R5*E15)+(R6*J15)+(R7*(E15*2)),2)</f>
        <v>0</v>
      </c>
      <c r="N15" s="112">
        <f>ROUND(M15+(M15*15/100),2)</f>
        <v>0</v>
      </c>
      <c r="O15" s="105" t="s">
        <v>308</v>
      </c>
      <c r="P15" s="113"/>
      <c r="Q15" s="107"/>
      <c r="R15" s="114"/>
      <c r="S15" s="108"/>
      <c r="T15" s="115"/>
    </row>
    <row r="16" spans="1:21" ht="18.75" customHeight="1" x14ac:dyDescent="0.4">
      <c r="A16" s="221"/>
      <c r="B16" s="105"/>
      <c r="C16" s="106" t="s">
        <v>270</v>
      </c>
      <c r="D16" s="107" t="s">
        <v>271</v>
      </c>
      <c r="E16" s="108">
        <v>1</v>
      </c>
      <c r="F16" s="109" t="s">
        <v>272</v>
      </c>
      <c r="G16" s="110"/>
      <c r="H16" s="111" t="s">
        <v>270</v>
      </c>
      <c r="I16" s="107" t="s">
        <v>271</v>
      </c>
      <c r="J16" s="109">
        <f t="shared" si="0"/>
        <v>0.75</v>
      </c>
      <c r="K16" s="109" t="s">
        <v>272</v>
      </c>
      <c r="L16" s="109"/>
      <c r="M16" s="109">
        <f>ROUNDUP((R5*E16)+(R6*J16)+(R7*(E16*2)),2)</f>
        <v>0</v>
      </c>
      <c r="N16" s="112">
        <f>M16</f>
        <v>0</v>
      </c>
      <c r="O16" s="105" t="s">
        <v>202</v>
      </c>
      <c r="P16" s="113"/>
      <c r="Q16" s="107"/>
      <c r="R16" s="114"/>
      <c r="S16" s="108"/>
      <c r="T16" s="115"/>
    </row>
    <row r="17" spans="1:20" ht="18.75" customHeight="1" x14ac:dyDescent="0.4">
      <c r="A17" s="221"/>
      <c r="B17" s="105"/>
      <c r="C17" s="106" t="s">
        <v>309</v>
      </c>
      <c r="D17" s="107"/>
      <c r="E17" s="138">
        <v>0.125</v>
      </c>
      <c r="F17" s="109" t="s">
        <v>186</v>
      </c>
      <c r="G17" s="110"/>
      <c r="H17" s="111" t="s">
        <v>309</v>
      </c>
      <c r="I17" s="107"/>
      <c r="J17" s="109">
        <f t="shared" si="0"/>
        <v>9.9999999999999992E-2</v>
      </c>
      <c r="K17" s="109" t="s">
        <v>186</v>
      </c>
      <c r="L17" s="109"/>
      <c r="M17" s="109">
        <f>ROUNDUP((R5*E17)+(R6*J17)+(R7*(E17*2)),2)</f>
        <v>0</v>
      </c>
      <c r="N17" s="112">
        <f>M17</f>
        <v>0</v>
      </c>
      <c r="O17" s="105"/>
      <c r="P17" s="113"/>
      <c r="Q17" s="107"/>
      <c r="R17" s="114"/>
      <c r="S17" s="108"/>
      <c r="T17" s="115"/>
    </row>
    <row r="18" spans="1:20" ht="18.75" customHeight="1" x14ac:dyDescent="0.4">
      <c r="A18" s="221"/>
      <c r="B18" s="94"/>
      <c r="C18" s="95"/>
      <c r="D18" s="96"/>
      <c r="E18" s="97"/>
      <c r="F18" s="98"/>
      <c r="G18" s="99"/>
      <c r="H18" s="100"/>
      <c r="I18" s="96"/>
      <c r="J18" s="98"/>
      <c r="K18" s="98"/>
      <c r="L18" s="98"/>
      <c r="M18" s="98"/>
      <c r="N18" s="101"/>
      <c r="O18" s="94"/>
      <c r="P18" s="102"/>
      <c r="Q18" s="96"/>
      <c r="R18" s="103"/>
      <c r="S18" s="97"/>
      <c r="T18" s="104"/>
    </row>
    <row r="19" spans="1:20" ht="18.75" customHeight="1" x14ac:dyDescent="0.4">
      <c r="A19" s="221"/>
      <c r="B19" s="105" t="s">
        <v>96</v>
      </c>
      <c r="C19" s="106" t="s">
        <v>310</v>
      </c>
      <c r="D19" s="107" t="s">
        <v>40</v>
      </c>
      <c r="E19" s="108">
        <v>10</v>
      </c>
      <c r="F19" s="109" t="s">
        <v>189</v>
      </c>
      <c r="G19" s="110"/>
      <c r="H19" s="111" t="s">
        <v>310</v>
      </c>
      <c r="I19" s="107" t="s">
        <v>40</v>
      </c>
      <c r="J19" s="109">
        <f>ROUNDUP(E19*0.75,2)</f>
        <v>7.5</v>
      </c>
      <c r="K19" s="109" t="s">
        <v>189</v>
      </c>
      <c r="L19" s="109"/>
      <c r="M19" s="109">
        <f>ROUNDUP((R5*E19)+(R6*J19)+(R7*(E19*2)),2)</f>
        <v>0</v>
      </c>
      <c r="N19" s="112">
        <f>M19</f>
        <v>0</v>
      </c>
      <c r="O19" s="105" t="s">
        <v>311</v>
      </c>
      <c r="P19" s="113" t="s">
        <v>252</v>
      </c>
      <c r="Q19" s="107" t="s">
        <v>56</v>
      </c>
      <c r="R19" s="114">
        <v>4</v>
      </c>
      <c r="S19" s="108">
        <f>ROUNDUP(R19*0.75,2)</f>
        <v>3</v>
      </c>
      <c r="T19" s="115">
        <f>ROUNDUP((R5*R19)+(R6*S19)+(R7*(R19*2)),2)</f>
        <v>0</v>
      </c>
    </row>
    <row r="20" spans="1:20" ht="18.75" customHeight="1" x14ac:dyDescent="0.4">
      <c r="A20" s="221"/>
      <c r="B20" s="105"/>
      <c r="C20" s="106" t="s">
        <v>312</v>
      </c>
      <c r="D20" s="107"/>
      <c r="E20" s="108">
        <v>10</v>
      </c>
      <c r="F20" s="109" t="s">
        <v>189</v>
      </c>
      <c r="G20" s="110"/>
      <c r="H20" s="111" t="s">
        <v>312</v>
      </c>
      <c r="I20" s="107"/>
      <c r="J20" s="109">
        <f>ROUNDUP(E20*0.75,2)</f>
        <v>7.5</v>
      </c>
      <c r="K20" s="109" t="s">
        <v>189</v>
      </c>
      <c r="L20" s="109"/>
      <c r="M20" s="109">
        <f>ROUNDUP((R5*E20)+(R6*J20)+(R7*(E20*2)),2)</f>
        <v>0</v>
      </c>
      <c r="N20" s="112">
        <f>ROUND(M20+(M20*2/100),2)</f>
        <v>0</v>
      </c>
      <c r="O20" s="105" t="s">
        <v>212</v>
      </c>
      <c r="P20" s="113" t="s">
        <v>209</v>
      </c>
      <c r="Q20" s="107"/>
      <c r="R20" s="114">
        <v>0.3</v>
      </c>
      <c r="S20" s="108">
        <f>ROUNDUP(R20*0.75,2)</f>
        <v>0.23</v>
      </c>
      <c r="T20" s="115">
        <f>ROUNDUP((R5*R20)+(R6*S20)+(R7*(R20*2)),2)</f>
        <v>0</v>
      </c>
    </row>
    <row r="21" spans="1:20" ht="18.75" customHeight="1" x14ac:dyDescent="0.4">
      <c r="A21" s="221"/>
      <c r="B21" s="105"/>
      <c r="C21" s="106" t="s">
        <v>211</v>
      </c>
      <c r="D21" s="107"/>
      <c r="E21" s="108">
        <v>10</v>
      </c>
      <c r="F21" s="109" t="s">
        <v>189</v>
      </c>
      <c r="G21" s="110"/>
      <c r="H21" s="111" t="s">
        <v>211</v>
      </c>
      <c r="I21" s="107"/>
      <c r="J21" s="109">
        <f>ROUNDUP(E21*0.75,2)</f>
        <v>7.5</v>
      </c>
      <c r="K21" s="109" t="s">
        <v>189</v>
      </c>
      <c r="L21" s="109"/>
      <c r="M21" s="109">
        <f>ROUNDUP((R5*E21)+(R6*J21)+(R7*(E21*2)),2)</f>
        <v>0</v>
      </c>
      <c r="N21" s="112">
        <f>M21</f>
        <v>0</v>
      </c>
      <c r="O21" s="105" t="s">
        <v>202</v>
      </c>
      <c r="P21" s="113" t="s">
        <v>227</v>
      </c>
      <c r="Q21" s="107"/>
      <c r="R21" s="114">
        <v>0.1</v>
      </c>
      <c r="S21" s="108">
        <f>ROUNDUP(R21*0.75,2)</f>
        <v>0.08</v>
      </c>
      <c r="T21" s="115">
        <f>ROUNDUP((R5*R21)+(R6*S21)+(R7*(R21*2)),2)</f>
        <v>0</v>
      </c>
    </row>
    <row r="22" spans="1:20" ht="18.75" customHeight="1" x14ac:dyDescent="0.4">
      <c r="A22" s="221"/>
      <c r="B22" s="94"/>
      <c r="C22" s="95"/>
      <c r="D22" s="96"/>
      <c r="E22" s="97"/>
      <c r="F22" s="98"/>
      <c r="G22" s="99"/>
      <c r="H22" s="100"/>
      <c r="I22" s="96"/>
      <c r="J22" s="98"/>
      <c r="K22" s="98"/>
      <c r="L22" s="98"/>
      <c r="M22" s="98"/>
      <c r="N22" s="101"/>
      <c r="O22" s="94"/>
      <c r="P22" s="102"/>
      <c r="Q22" s="96"/>
      <c r="R22" s="103"/>
      <c r="S22" s="97"/>
      <c r="T22" s="104"/>
    </row>
    <row r="23" spans="1:20" ht="18.75" customHeight="1" x14ac:dyDescent="0.4">
      <c r="A23" s="221"/>
      <c r="B23" s="105" t="s">
        <v>34</v>
      </c>
      <c r="C23" s="106" t="s">
        <v>313</v>
      </c>
      <c r="D23" s="107"/>
      <c r="E23" s="108">
        <v>5</v>
      </c>
      <c r="F23" s="109" t="s">
        <v>189</v>
      </c>
      <c r="G23" s="110"/>
      <c r="H23" s="111" t="s">
        <v>313</v>
      </c>
      <c r="I23" s="107"/>
      <c r="J23" s="109">
        <f>ROUNDUP(E23*0.75,2)</f>
        <v>3.75</v>
      </c>
      <c r="K23" s="109" t="s">
        <v>189</v>
      </c>
      <c r="L23" s="109"/>
      <c r="M23" s="109">
        <f>ROUNDUP((R5*E23)+(R6*J23)+(R7*(E23*2)),2)</f>
        <v>0</v>
      </c>
      <c r="N23" s="112">
        <f>ROUND(M23+(M23*10/100),2)</f>
        <v>0</v>
      </c>
      <c r="O23" s="105" t="s">
        <v>202</v>
      </c>
      <c r="P23" s="113" t="s">
        <v>233</v>
      </c>
      <c r="Q23" s="107"/>
      <c r="R23" s="114">
        <v>100</v>
      </c>
      <c r="S23" s="108">
        <f>ROUNDUP(R23*0.75,2)</f>
        <v>75</v>
      </c>
      <c r="T23" s="115">
        <f>ROUNDUP((R5*R23)+(R6*S23)+(R7*(R23*2)),2)</f>
        <v>0</v>
      </c>
    </row>
    <row r="24" spans="1:20" ht="18.75" customHeight="1" x14ac:dyDescent="0.4">
      <c r="A24" s="221"/>
      <c r="B24" s="105"/>
      <c r="C24" s="106" t="s">
        <v>314</v>
      </c>
      <c r="D24" s="107"/>
      <c r="E24" s="108">
        <v>2</v>
      </c>
      <c r="F24" s="109" t="s">
        <v>189</v>
      </c>
      <c r="G24" s="110"/>
      <c r="H24" s="111" t="s">
        <v>314</v>
      </c>
      <c r="I24" s="107"/>
      <c r="J24" s="109">
        <f>ROUNDUP(E24*0.75,2)</f>
        <v>1.5</v>
      </c>
      <c r="K24" s="109" t="s">
        <v>189</v>
      </c>
      <c r="L24" s="109"/>
      <c r="M24" s="109">
        <f>ROUNDUP((R5*E24)+(R6*J24)+(R7*(E24*2)),2)</f>
        <v>0</v>
      </c>
      <c r="N24" s="112">
        <f>ROUND(M24+(M24*7/100),2)</f>
        <v>0</v>
      </c>
      <c r="O24" s="105"/>
      <c r="P24" s="113" t="s">
        <v>237</v>
      </c>
      <c r="Q24" s="107"/>
      <c r="R24" s="114">
        <v>3</v>
      </c>
      <c r="S24" s="108">
        <f>ROUNDUP(R24*0.75,2)</f>
        <v>2.25</v>
      </c>
      <c r="T24" s="115">
        <f>ROUNDUP((R5*R24)+(R6*S24)+(R7*(R24*2)),2)</f>
        <v>0</v>
      </c>
    </row>
    <row r="25" spans="1:20" ht="18.75" customHeight="1" thickBot="1" x14ac:dyDescent="0.45">
      <c r="A25" s="222"/>
      <c r="B25" s="116"/>
      <c r="C25" s="117"/>
      <c r="D25" s="118"/>
      <c r="E25" s="119"/>
      <c r="F25" s="120"/>
      <c r="G25" s="121"/>
      <c r="H25" s="122"/>
      <c r="I25" s="118"/>
      <c r="J25" s="120"/>
      <c r="K25" s="120"/>
      <c r="L25" s="120"/>
      <c r="M25" s="120"/>
      <c r="N25" s="123"/>
      <c r="O25" s="116"/>
      <c r="P25" s="124"/>
      <c r="Q25" s="118"/>
      <c r="R25" s="125"/>
      <c r="S25" s="119"/>
      <c r="T25" s="126"/>
    </row>
  </sheetData>
  <mergeCells count="5">
    <mergeCell ref="H1:O1"/>
    <mergeCell ref="A2:T2"/>
    <mergeCell ref="Q3:T3"/>
    <mergeCell ref="A8:F8"/>
    <mergeCell ref="A10:A25"/>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C2BDB-33EB-4AF8-9409-AEF1EE81729A}">
  <sheetPr>
    <pageSetUpPr fitToPage="1"/>
  </sheetPr>
  <dimension ref="A1:AB31"/>
  <sheetViews>
    <sheetView showZeros="0" zoomScale="60" zoomScaleNormal="60" zoomScaleSheetLayoutView="80" workbookViewId="0"/>
  </sheetViews>
  <sheetFormatPr defaultRowHeight="18.75" customHeight="1" x14ac:dyDescent="0.4"/>
  <cols>
    <col min="1" max="1" width="4.125" style="127" customWidth="1"/>
    <col min="2" max="2" width="22.5" style="128" customWidth="1"/>
    <col min="3" max="3" width="26.625" style="128" customWidth="1"/>
    <col min="4" max="4" width="17.125" style="93" customWidth="1"/>
    <col min="5" max="5" width="8.125" style="129" customWidth="1"/>
    <col min="6" max="6" width="4" style="130" customWidth="1"/>
    <col min="7" max="7" width="10.25" style="130" hidden="1" customWidth="1"/>
    <col min="8" max="8" width="23.25" style="66" customWidth="1"/>
    <col min="9" max="9" width="17.125" style="93" customWidth="1"/>
    <col min="10" max="10" width="8.125" style="130" customWidth="1"/>
    <col min="11" max="11" width="4" style="130" customWidth="1"/>
    <col min="12" max="12" width="10.25" style="130" hidden="1" customWidth="1"/>
    <col min="13" max="13" width="8.25" style="130" customWidth="1"/>
    <col min="14" max="14" width="8.625" style="131" hidden="1" customWidth="1"/>
    <col min="15" max="15" width="97.75" style="128" customWidth="1"/>
    <col min="16" max="16" width="14.125" style="66" customWidth="1"/>
    <col min="17" max="17" width="16" style="93" customWidth="1"/>
    <col min="18" max="18" width="10.125" style="131" customWidth="1"/>
    <col min="19" max="19" width="10.125" style="129" customWidth="1"/>
    <col min="20" max="20" width="10.125" style="93" customWidth="1"/>
    <col min="21" max="21" width="5.125" style="93" customWidth="1"/>
    <col min="29" max="256" width="9" style="54"/>
    <col min="257" max="257" width="4.125" style="54" customWidth="1"/>
    <col min="258" max="258" width="22.5" style="54" customWidth="1"/>
    <col min="259" max="259" width="26.625" style="54" customWidth="1"/>
    <col min="260" max="260" width="17.125" style="54" customWidth="1"/>
    <col min="261" max="261" width="8.125" style="54" customWidth="1"/>
    <col min="262" max="262" width="4" style="54" customWidth="1"/>
    <col min="263" max="263" width="0" style="54" hidden="1" customWidth="1"/>
    <col min="264" max="264" width="23.25" style="54" customWidth="1"/>
    <col min="265" max="265" width="17.125" style="54" customWidth="1"/>
    <col min="266" max="266" width="8.125" style="54" customWidth="1"/>
    <col min="267" max="267" width="4" style="54" customWidth="1"/>
    <col min="268" max="268" width="0" style="54" hidden="1" customWidth="1"/>
    <col min="269" max="269" width="8.25" style="54" customWidth="1"/>
    <col min="270" max="270" width="0" style="54" hidden="1" customWidth="1"/>
    <col min="271" max="271" width="97.75" style="54" customWidth="1"/>
    <col min="272" max="272" width="14.125" style="54" customWidth="1"/>
    <col min="273" max="273" width="16" style="54" customWidth="1"/>
    <col min="274" max="276" width="10.125" style="54" customWidth="1"/>
    <col min="277" max="277" width="5.125" style="54" customWidth="1"/>
    <col min="278" max="512" width="9" style="54"/>
    <col min="513" max="513" width="4.125" style="54" customWidth="1"/>
    <col min="514" max="514" width="22.5" style="54" customWidth="1"/>
    <col min="515" max="515" width="26.625" style="54" customWidth="1"/>
    <col min="516" max="516" width="17.125" style="54" customWidth="1"/>
    <col min="517" max="517" width="8.125" style="54" customWidth="1"/>
    <col min="518" max="518" width="4" style="54" customWidth="1"/>
    <col min="519" max="519" width="0" style="54" hidden="1" customWidth="1"/>
    <col min="520" max="520" width="23.25" style="54" customWidth="1"/>
    <col min="521" max="521" width="17.125" style="54" customWidth="1"/>
    <col min="522" max="522" width="8.125" style="54" customWidth="1"/>
    <col min="523" max="523" width="4" style="54" customWidth="1"/>
    <col min="524" max="524" width="0" style="54" hidden="1" customWidth="1"/>
    <col min="525" max="525" width="8.25" style="54" customWidth="1"/>
    <col min="526" max="526" width="0" style="54" hidden="1" customWidth="1"/>
    <col min="527" max="527" width="97.75" style="54" customWidth="1"/>
    <col min="528" max="528" width="14.125" style="54" customWidth="1"/>
    <col min="529" max="529" width="16" style="54" customWidth="1"/>
    <col min="530" max="532" width="10.125" style="54" customWidth="1"/>
    <col min="533" max="533" width="5.125" style="54" customWidth="1"/>
    <col min="534" max="768" width="9" style="54"/>
    <col min="769" max="769" width="4.125" style="54" customWidth="1"/>
    <col min="770" max="770" width="22.5" style="54" customWidth="1"/>
    <col min="771" max="771" width="26.625" style="54" customWidth="1"/>
    <col min="772" max="772" width="17.125" style="54" customWidth="1"/>
    <col min="773" max="773" width="8.125" style="54" customWidth="1"/>
    <col min="774" max="774" width="4" style="54" customWidth="1"/>
    <col min="775" max="775" width="0" style="54" hidden="1" customWidth="1"/>
    <col min="776" max="776" width="23.25" style="54" customWidth="1"/>
    <col min="777" max="777" width="17.125" style="54" customWidth="1"/>
    <col min="778" max="778" width="8.125" style="54" customWidth="1"/>
    <col min="779" max="779" width="4" style="54" customWidth="1"/>
    <col min="780" max="780" width="0" style="54" hidden="1" customWidth="1"/>
    <col min="781" max="781" width="8.25" style="54" customWidth="1"/>
    <col min="782" max="782" width="0" style="54" hidden="1" customWidth="1"/>
    <col min="783" max="783" width="97.75" style="54" customWidth="1"/>
    <col min="784" max="784" width="14.125" style="54" customWidth="1"/>
    <col min="785" max="785" width="16" style="54" customWidth="1"/>
    <col min="786" max="788" width="10.125" style="54" customWidth="1"/>
    <col min="789" max="789" width="5.125" style="54" customWidth="1"/>
    <col min="790" max="1024" width="9" style="54"/>
    <col min="1025" max="1025" width="4.125" style="54" customWidth="1"/>
    <col min="1026" max="1026" width="22.5" style="54" customWidth="1"/>
    <col min="1027" max="1027" width="26.625" style="54" customWidth="1"/>
    <col min="1028" max="1028" width="17.125" style="54" customWidth="1"/>
    <col min="1029" max="1029" width="8.125" style="54" customWidth="1"/>
    <col min="1030" max="1030" width="4" style="54" customWidth="1"/>
    <col min="1031" max="1031" width="0" style="54" hidden="1" customWidth="1"/>
    <col min="1032" max="1032" width="23.25" style="54" customWidth="1"/>
    <col min="1033" max="1033" width="17.125" style="54" customWidth="1"/>
    <col min="1034" max="1034" width="8.125" style="54" customWidth="1"/>
    <col min="1035" max="1035" width="4" style="54" customWidth="1"/>
    <col min="1036" max="1036" width="0" style="54" hidden="1" customWidth="1"/>
    <col min="1037" max="1037" width="8.25" style="54" customWidth="1"/>
    <col min="1038" max="1038" width="0" style="54" hidden="1" customWidth="1"/>
    <col min="1039" max="1039" width="97.75" style="54" customWidth="1"/>
    <col min="1040" max="1040" width="14.125" style="54" customWidth="1"/>
    <col min="1041" max="1041" width="16" style="54" customWidth="1"/>
    <col min="1042" max="1044" width="10.125" style="54" customWidth="1"/>
    <col min="1045" max="1045" width="5.125" style="54" customWidth="1"/>
    <col min="1046" max="1280" width="9" style="54"/>
    <col min="1281" max="1281" width="4.125" style="54" customWidth="1"/>
    <col min="1282" max="1282" width="22.5" style="54" customWidth="1"/>
    <col min="1283" max="1283" width="26.625" style="54" customWidth="1"/>
    <col min="1284" max="1284" width="17.125" style="54" customWidth="1"/>
    <col min="1285" max="1285" width="8.125" style="54" customWidth="1"/>
    <col min="1286" max="1286" width="4" style="54" customWidth="1"/>
    <col min="1287" max="1287" width="0" style="54" hidden="1" customWidth="1"/>
    <col min="1288" max="1288" width="23.25" style="54" customWidth="1"/>
    <col min="1289" max="1289" width="17.125" style="54" customWidth="1"/>
    <col min="1290" max="1290" width="8.125" style="54" customWidth="1"/>
    <col min="1291" max="1291" width="4" style="54" customWidth="1"/>
    <col min="1292" max="1292" width="0" style="54" hidden="1" customWidth="1"/>
    <col min="1293" max="1293" width="8.25" style="54" customWidth="1"/>
    <col min="1294" max="1294" width="0" style="54" hidden="1" customWidth="1"/>
    <col min="1295" max="1295" width="97.75" style="54" customWidth="1"/>
    <col min="1296" max="1296" width="14.125" style="54" customWidth="1"/>
    <col min="1297" max="1297" width="16" style="54" customWidth="1"/>
    <col min="1298" max="1300" width="10.125" style="54" customWidth="1"/>
    <col min="1301" max="1301" width="5.125" style="54" customWidth="1"/>
    <col min="1302" max="1536" width="9" style="54"/>
    <col min="1537" max="1537" width="4.125" style="54" customWidth="1"/>
    <col min="1538" max="1538" width="22.5" style="54" customWidth="1"/>
    <col min="1539" max="1539" width="26.625" style="54" customWidth="1"/>
    <col min="1540" max="1540" width="17.125" style="54" customWidth="1"/>
    <col min="1541" max="1541" width="8.125" style="54" customWidth="1"/>
    <col min="1542" max="1542" width="4" style="54" customWidth="1"/>
    <col min="1543" max="1543" width="0" style="54" hidden="1" customWidth="1"/>
    <col min="1544" max="1544" width="23.25" style="54" customWidth="1"/>
    <col min="1545" max="1545" width="17.125" style="54" customWidth="1"/>
    <col min="1546" max="1546" width="8.125" style="54" customWidth="1"/>
    <col min="1547" max="1547" width="4" style="54" customWidth="1"/>
    <col min="1548" max="1548" width="0" style="54" hidden="1" customWidth="1"/>
    <col min="1549" max="1549" width="8.25" style="54" customWidth="1"/>
    <col min="1550" max="1550" width="0" style="54" hidden="1" customWidth="1"/>
    <col min="1551" max="1551" width="97.75" style="54" customWidth="1"/>
    <col min="1552" max="1552" width="14.125" style="54" customWidth="1"/>
    <col min="1553" max="1553" width="16" style="54" customWidth="1"/>
    <col min="1554" max="1556" width="10.125" style="54" customWidth="1"/>
    <col min="1557" max="1557" width="5.125" style="54" customWidth="1"/>
    <col min="1558" max="1792" width="9" style="54"/>
    <col min="1793" max="1793" width="4.125" style="54" customWidth="1"/>
    <col min="1794" max="1794" width="22.5" style="54" customWidth="1"/>
    <col min="1795" max="1795" width="26.625" style="54" customWidth="1"/>
    <col min="1796" max="1796" width="17.125" style="54" customWidth="1"/>
    <col min="1797" max="1797" width="8.125" style="54" customWidth="1"/>
    <col min="1798" max="1798" width="4" style="54" customWidth="1"/>
    <col min="1799" max="1799" width="0" style="54" hidden="1" customWidth="1"/>
    <col min="1800" max="1800" width="23.25" style="54" customWidth="1"/>
    <col min="1801" max="1801" width="17.125" style="54" customWidth="1"/>
    <col min="1802" max="1802" width="8.125" style="54" customWidth="1"/>
    <col min="1803" max="1803" width="4" style="54" customWidth="1"/>
    <col min="1804" max="1804" width="0" style="54" hidden="1" customWidth="1"/>
    <col min="1805" max="1805" width="8.25" style="54" customWidth="1"/>
    <col min="1806" max="1806" width="0" style="54" hidden="1" customWidth="1"/>
    <col min="1807" max="1807" width="97.75" style="54" customWidth="1"/>
    <col min="1808" max="1808" width="14.125" style="54" customWidth="1"/>
    <col min="1809" max="1809" width="16" style="54" customWidth="1"/>
    <col min="1810" max="1812" width="10.125" style="54" customWidth="1"/>
    <col min="1813" max="1813" width="5.125" style="54" customWidth="1"/>
    <col min="1814" max="2048" width="9" style="54"/>
    <col min="2049" max="2049" width="4.125" style="54" customWidth="1"/>
    <col min="2050" max="2050" width="22.5" style="54" customWidth="1"/>
    <col min="2051" max="2051" width="26.625" style="54" customWidth="1"/>
    <col min="2052" max="2052" width="17.125" style="54" customWidth="1"/>
    <col min="2053" max="2053" width="8.125" style="54" customWidth="1"/>
    <col min="2054" max="2054" width="4" style="54" customWidth="1"/>
    <col min="2055" max="2055" width="0" style="54" hidden="1" customWidth="1"/>
    <col min="2056" max="2056" width="23.25" style="54" customWidth="1"/>
    <col min="2057" max="2057" width="17.125" style="54" customWidth="1"/>
    <col min="2058" max="2058" width="8.125" style="54" customWidth="1"/>
    <col min="2059" max="2059" width="4" style="54" customWidth="1"/>
    <col min="2060" max="2060" width="0" style="54" hidden="1" customWidth="1"/>
    <col min="2061" max="2061" width="8.25" style="54" customWidth="1"/>
    <col min="2062" max="2062" width="0" style="54" hidden="1" customWidth="1"/>
    <col min="2063" max="2063" width="97.75" style="54" customWidth="1"/>
    <col min="2064" max="2064" width="14.125" style="54" customWidth="1"/>
    <col min="2065" max="2065" width="16" style="54" customWidth="1"/>
    <col min="2066" max="2068" width="10.125" style="54" customWidth="1"/>
    <col min="2069" max="2069" width="5.125" style="54" customWidth="1"/>
    <col min="2070" max="2304" width="9" style="54"/>
    <col min="2305" max="2305" width="4.125" style="54" customWidth="1"/>
    <col min="2306" max="2306" width="22.5" style="54" customWidth="1"/>
    <col min="2307" max="2307" width="26.625" style="54" customWidth="1"/>
    <col min="2308" max="2308" width="17.125" style="54" customWidth="1"/>
    <col min="2309" max="2309" width="8.125" style="54" customWidth="1"/>
    <col min="2310" max="2310" width="4" style="54" customWidth="1"/>
    <col min="2311" max="2311" width="0" style="54" hidden="1" customWidth="1"/>
    <col min="2312" max="2312" width="23.25" style="54" customWidth="1"/>
    <col min="2313" max="2313" width="17.125" style="54" customWidth="1"/>
    <col min="2314" max="2314" width="8.125" style="54" customWidth="1"/>
    <col min="2315" max="2315" width="4" style="54" customWidth="1"/>
    <col min="2316" max="2316" width="0" style="54" hidden="1" customWidth="1"/>
    <col min="2317" max="2317" width="8.25" style="54" customWidth="1"/>
    <col min="2318" max="2318" width="0" style="54" hidden="1" customWidth="1"/>
    <col min="2319" max="2319" width="97.75" style="54" customWidth="1"/>
    <col min="2320" max="2320" width="14.125" style="54" customWidth="1"/>
    <col min="2321" max="2321" width="16" style="54" customWidth="1"/>
    <col min="2322" max="2324" width="10.125" style="54" customWidth="1"/>
    <col min="2325" max="2325" width="5.125" style="54" customWidth="1"/>
    <col min="2326" max="2560" width="9" style="54"/>
    <col min="2561" max="2561" width="4.125" style="54" customWidth="1"/>
    <col min="2562" max="2562" width="22.5" style="54" customWidth="1"/>
    <col min="2563" max="2563" width="26.625" style="54" customWidth="1"/>
    <col min="2564" max="2564" width="17.125" style="54" customWidth="1"/>
    <col min="2565" max="2565" width="8.125" style="54" customWidth="1"/>
    <col min="2566" max="2566" width="4" style="54" customWidth="1"/>
    <col min="2567" max="2567" width="0" style="54" hidden="1" customWidth="1"/>
    <col min="2568" max="2568" width="23.25" style="54" customWidth="1"/>
    <col min="2569" max="2569" width="17.125" style="54" customWidth="1"/>
    <col min="2570" max="2570" width="8.125" style="54" customWidth="1"/>
    <col min="2571" max="2571" width="4" style="54" customWidth="1"/>
    <col min="2572" max="2572" width="0" style="54" hidden="1" customWidth="1"/>
    <col min="2573" max="2573" width="8.25" style="54" customWidth="1"/>
    <col min="2574" max="2574" width="0" style="54" hidden="1" customWidth="1"/>
    <col min="2575" max="2575" width="97.75" style="54" customWidth="1"/>
    <col min="2576" max="2576" width="14.125" style="54" customWidth="1"/>
    <col min="2577" max="2577" width="16" style="54" customWidth="1"/>
    <col min="2578" max="2580" width="10.125" style="54" customWidth="1"/>
    <col min="2581" max="2581" width="5.125" style="54" customWidth="1"/>
    <col min="2582" max="2816" width="9" style="54"/>
    <col min="2817" max="2817" width="4.125" style="54" customWidth="1"/>
    <col min="2818" max="2818" width="22.5" style="54" customWidth="1"/>
    <col min="2819" max="2819" width="26.625" style="54" customWidth="1"/>
    <col min="2820" max="2820" width="17.125" style="54" customWidth="1"/>
    <col min="2821" max="2821" width="8.125" style="54" customWidth="1"/>
    <col min="2822" max="2822" width="4" style="54" customWidth="1"/>
    <col min="2823" max="2823" width="0" style="54" hidden="1" customWidth="1"/>
    <col min="2824" max="2824" width="23.25" style="54" customWidth="1"/>
    <col min="2825" max="2825" width="17.125" style="54" customWidth="1"/>
    <col min="2826" max="2826" width="8.125" style="54" customWidth="1"/>
    <col min="2827" max="2827" width="4" style="54" customWidth="1"/>
    <col min="2828" max="2828" width="0" style="54" hidden="1" customWidth="1"/>
    <col min="2829" max="2829" width="8.25" style="54" customWidth="1"/>
    <col min="2830" max="2830" width="0" style="54" hidden="1" customWidth="1"/>
    <col min="2831" max="2831" width="97.75" style="54" customWidth="1"/>
    <col min="2832" max="2832" width="14.125" style="54" customWidth="1"/>
    <col min="2833" max="2833" width="16" style="54" customWidth="1"/>
    <col min="2834" max="2836" width="10.125" style="54" customWidth="1"/>
    <col min="2837" max="2837" width="5.125" style="54" customWidth="1"/>
    <col min="2838" max="3072" width="9" style="54"/>
    <col min="3073" max="3073" width="4.125" style="54" customWidth="1"/>
    <col min="3074" max="3074" width="22.5" style="54" customWidth="1"/>
    <col min="3075" max="3075" width="26.625" style="54" customWidth="1"/>
    <col min="3076" max="3076" width="17.125" style="54" customWidth="1"/>
    <col min="3077" max="3077" width="8.125" style="54" customWidth="1"/>
    <col min="3078" max="3078" width="4" style="54" customWidth="1"/>
    <col min="3079" max="3079" width="0" style="54" hidden="1" customWidth="1"/>
    <col min="3080" max="3080" width="23.25" style="54" customWidth="1"/>
    <col min="3081" max="3081" width="17.125" style="54" customWidth="1"/>
    <col min="3082" max="3082" width="8.125" style="54" customWidth="1"/>
    <col min="3083" max="3083" width="4" style="54" customWidth="1"/>
    <col min="3084" max="3084" width="0" style="54" hidden="1" customWidth="1"/>
    <col min="3085" max="3085" width="8.25" style="54" customWidth="1"/>
    <col min="3086" max="3086" width="0" style="54" hidden="1" customWidth="1"/>
    <col min="3087" max="3087" width="97.75" style="54" customWidth="1"/>
    <col min="3088" max="3088" width="14.125" style="54" customWidth="1"/>
    <col min="3089" max="3089" width="16" style="54" customWidth="1"/>
    <col min="3090" max="3092" width="10.125" style="54" customWidth="1"/>
    <col min="3093" max="3093" width="5.125" style="54" customWidth="1"/>
    <col min="3094" max="3328" width="9" style="54"/>
    <col min="3329" max="3329" width="4.125" style="54" customWidth="1"/>
    <col min="3330" max="3330" width="22.5" style="54" customWidth="1"/>
    <col min="3331" max="3331" width="26.625" style="54" customWidth="1"/>
    <col min="3332" max="3332" width="17.125" style="54" customWidth="1"/>
    <col min="3333" max="3333" width="8.125" style="54" customWidth="1"/>
    <col min="3334" max="3334" width="4" style="54" customWidth="1"/>
    <col min="3335" max="3335" width="0" style="54" hidden="1" customWidth="1"/>
    <col min="3336" max="3336" width="23.25" style="54" customWidth="1"/>
    <col min="3337" max="3337" width="17.125" style="54" customWidth="1"/>
    <col min="3338" max="3338" width="8.125" style="54" customWidth="1"/>
    <col min="3339" max="3339" width="4" style="54" customWidth="1"/>
    <col min="3340" max="3340" width="0" style="54" hidden="1" customWidth="1"/>
    <col min="3341" max="3341" width="8.25" style="54" customWidth="1"/>
    <col min="3342" max="3342" width="0" style="54" hidden="1" customWidth="1"/>
    <col min="3343" max="3343" width="97.75" style="54" customWidth="1"/>
    <col min="3344" max="3344" width="14.125" style="54" customWidth="1"/>
    <col min="3345" max="3345" width="16" style="54" customWidth="1"/>
    <col min="3346" max="3348" width="10.125" style="54" customWidth="1"/>
    <col min="3349" max="3349" width="5.125" style="54" customWidth="1"/>
    <col min="3350" max="3584" width="9" style="54"/>
    <col min="3585" max="3585" width="4.125" style="54" customWidth="1"/>
    <col min="3586" max="3586" width="22.5" style="54" customWidth="1"/>
    <col min="3587" max="3587" width="26.625" style="54" customWidth="1"/>
    <col min="3588" max="3588" width="17.125" style="54" customWidth="1"/>
    <col min="3589" max="3589" width="8.125" style="54" customWidth="1"/>
    <col min="3590" max="3590" width="4" style="54" customWidth="1"/>
    <col min="3591" max="3591" width="0" style="54" hidden="1" customWidth="1"/>
    <col min="3592" max="3592" width="23.25" style="54" customWidth="1"/>
    <col min="3593" max="3593" width="17.125" style="54" customWidth="1"/>
    <col min="3594" max="3594" width="8.125" style="54" customWidth="1"/>
    <col min="3595" max="3595" width="4" style="54" customWidth="1"/>
    <col min="3596" max="3596" width="0" style="54" hidden="1" customWidth="1"/>
    <col min="3597" max="3597" width="8.25" style="54" customWidth="1"/>
    <col min="3598" max="3598" width="0" style="54" hidden="1" customWidth="1"/>
    <col min="3599" max="3599" width="97.75" style="54" customWidth="1"/>
    <col min="3600" max="3600" width="14.125" style="54" customWidth="1"/>
    <col min="3601" max="3601" width="16" style="54" customWidth="1"/>
    <col min="3602" max="3604" width="10.125" style="54" customWidth="1"/>
    <col min="3605" max="3605" width="5.125" style="54" customWidth="1"/>
    <col min="3606" max="3840" width="9" style="54"/>
    <col min="3841" max="3841" width="4.125" style="54" customWidth="1"/>
    <col min="3842" max="3842" width="22.5" style="54" customWidth="1"/>
    <col min="3843" max="3843" width="26.625" style="54" customWidth="1"/>
    <col min="3844" max="3844" width="17.125" style="54" customWidth="1"/>
    <col min="3845" max="3845" width="8.125" style="54" customWidth="1"/>
    <col min="3846" max="3846" width="4" style="54" customWidth="1"/>
    <col min="3847" max="3847" width="0" style="54" hidden="1" customWidth="1"/>
    <col min="3848" max="3848" width="23.25" style="54" customWidth="1"/>
    <col min="3849" max="3849" width="17.125" style="54" customWidth="1"/>
    <col min="3850" max="3850" width="8.125" style="54" customWidth="1"/>
    <col min="3851" max="3851" width="4" style="54" customWidth="1"/>
    <col min="3852" max="3852" width="0" style="54" hidden="1" customWidth="1"/>
    <col min="3853" max="3853" width="8.25" style="54" customWidth="1"/>
    <col min="3854" max="3854" width="0" style="54" hidden="1" customWidth="1"/>
    <col min="3855" max="3855" width="97.75" style="54" customWidth="1"/>
    <col min="3856" max="3856" width="14.125" style="54" customWidth="1"/>
    <col min="3857" max="3857" width="16" style="54" customWidth="1"/>
    <col min="3858" max="3860" width="10.125" style="54" customWidth="1"/>
    <col min="3861" max="3861" width="5.125" style="54" customWidth="1"/>
    <col min="3862" max="4096" width="9" style="54"/>
    <col min="4097" max="4097" width="4.125" style="54" customWidth="1"/>
    <col min="4098" max="4098" width="22.5" style="54" customWidth="1"/>
    <col min="4099" max="4099" width="26.625" style="54" customWidth="1"/>
    <col min="4100" max="4100" width="17.125" style="54" customWidth="1"/>
    <col min="4101" max="4101" width="8.125" style="54" customWidth="1"/>
    <col min="4102" max="4102" width="4" style="54" customWidth="1"/>
    <col min="4103" max="4103" width="0" style="54" hidden="1" customWidth="1"/>
    <col min="4104" max="4104" width="23.25" style="54" customWidth="1"/>
    <col min="4105" max="4105" width="17.125" style="54" customWidth="1"/>
    <col min="4106" max="4106" width="8.125" style="54" customWidth="1"/>
    <col min="4107" max="4107" width="4" style="54" customWidth="1"/>
    <col min="4108" max="4108" width="0" style="54" hidden="1" customWidth="1"/>
    <col min="4109" max="4109" width="8.25" style="54" customWidth="1"/>
    <col min="4110" max="4110" width="0" style="54" hidden="1" customWidth="1"/>
    <col min="4111" max="4111" width="97.75" style="54" customWidth="1"/>
    <col min="4112" max="4112" width="14.125" style="54" customWidth="1"/>
    <col min="4113" max="4113" width="16" style="54" customWidth="1"/>
    <col min="4114" max="4116" width="10.125" style="54" customWidth="1"/>
    <col min="4117" max="4117" width="5.125" style="54" customWidth="1"/>
    <col min="4118" max="4352" width="9" style="54"/>
    <col min="4353" max="4353" width="4.125" style="54" customWidth="1"/>
    <col min="4354" max="4354" width="22.5" style="54" customWidth="1"/>
    <col min="4355" max="4355" width="26.625" style="54" customWidth="1"/>
    <col min="4356" max="4356" width="17.125" style="54" customWidth="1"/>
    <col min="4357" max="4357" width="8.125" style="54" customWidth="1"/>
    <col min="4358" max="4358" width="4" style="54" customWidth="1"/>
    <col min="4359" max="4359" width="0" style="54" hidden="1" customWidth="1"/>
    <col min="4360" max="4360" width="23.25" style="54" customWidth="1"/>
    <col min="4361" max="4361" width="17.125" style="54" customWidth="1"/>
    <col min="4362" max="4362" width="8.125" style="54" customWidth="1"/>
    <col min="4363" max="4363" width="4" style="54" customWidth="1"/>
    <col min="4364" max="4364" width="0" style="54" hidden="1" customWidth="1"/>
    <col min="4365" max="4365" width="8.25" style="54" customWidth="1"/>
    <col min="4366" max="4366" width="0" style="54" hidden="1" customWidth="1"/>
    <col min="4367" max="4367" width="97.75" style="54" customWidth="1"/>
    <col min="4368" max="4368" width="14.125" style="54" customWidth="1"/>
    <col min="4369" max="4369" width="16" style="54" customWidth="1"/>
    <col min="4370" max="4372" width="10.125" style="54" customWidth="1"/>
    <col min="4373" max="4373" width="5.125" style="54" customWidth="1"/>
    <col min="4374" max="4608" width="9" style="54"/>
    <col min="4609" max="4609" width="4.125" style="54" customWidth="1"/>
    <col min="4610" max="4610" width="22.5" style="54" customWidth="1"/>
    <col min="4611" max="4611" width="26.625" style="54" customWidth="1"/>
    <col min="4612" max="4612" width="17.125" style="54" customWidth="1"/>
    <col min="4613" max="4613" width="8.125" style="54" customWidth="1"/>
    <col min="4614" max="4614" width="4" style="54" customWidth="1"/>
    <col min="4615" max="4615" width="0" style="54" hidden="1" customWidth="1"/>
    <col min="4616" max="4616" width="23.25" style="54" customWidth="1"/>
    <col min="4617" max="4617" width="17.125" style="54" customWidth="1"/>
    <col min="4618" max="4618" width="8.125" style="54" customWidth="1"/>
    <col min="4619" max="4619" width="4" style="54" customWidth="1"/>
    <col min="4620" max="4620" width="0" style="54" hidden="1" customWidth="1"/>
    <col min="4621" max="4621" width="8.25" style="54" customWidth="1"/>
    <col min="4622" max="4622" width="0" style="54" hidden="1" customWidth="1"/>
    <col min="4623" max="4623" width="97.75" style="54" customWidth="1"/>
    <col min="4624" max="4624" width="14.125" style="54" customWidth="1"/>
    <col min="4625" max="4625" width="16" style="54" customWidth="1"/>
    <col min="4626" max="4628" width="10.125" style="54" customWidth="1"/>
    <col min="4629" max="4629" width="5.125" style="54" customWidth="1"/>
    <col min="4630" max="4864" width="9" style="54"/>
    <col min="4865" max="4865" width="4.125" style="54" customWidth="1"/>
    <col min="4866" max="4866" width="22.5" style="54" customWidth="1"/>
    <col min="4867" max="4867" width="26.625" style="54" customWidth="1"/>
    <col min="4868" max="4868" width="17.125" style="54" customWidth="1"/>
    <col min="4869" max="4869" width="8.125" style="54" customWidth="1"/>
    <col min="4870" max="4870" width="4" style="54" customWidth="1"/>
    <col min="4871" max="4871" width="0" style="54" hidden="1" customWidth="1"/>
    <col min="4872" max="4872" width="23.25" style="54" customWidth="1"/>
    <col min="4873" max="4873" width="17.125" style="54" customWidth="1"/>
    <col min="4874" max="4874" width="8.125" style="54" customWidth="1"/>
    <col min="4875" max="4875" width="4" style="54" customWidth="1"/>
    <col min="4876" max="4876" width="0" style="54" hidden="1" customWidth="1"/>
    <col min="4877" max="4877" width="8.25" style="54" customWidth="1"/>
    <col min="4878" max="4878" width="0" style="54" hidden="1" customWidth="1"/>
    <col min="4879" max="4879" width="97.75" style="54" customWidth="1"/>
    <col min="4880" max="4880" width="14.125" style="54" customWidth="1"/>
    <col min="4881" max="4881" width="16" style="54" customWidth="1"/>
    <col min="4882" max="4884" width="10.125" style="54" customWidth="1"/>
    <col min="4885" max="4885" width="5.125" style="54" customWidth="1"/>
    <col min="4886" max="5120" width="9" style="54"/>
    <col min="5121" max="5121" width="4.125" style="54" customWidth="1"/>
    <col min="5122" max="5122" width="22.5" style="54" customWidth="1"/>
    <col min="5123" max="5123" width="26.625" style="54" customWidth="1"/>
    <col min="5124" max="5124" width="17.125" style="54" customWidth="1"/>
    <col min="5125" max="5125" width="8.125" style="54" customWidth="1"/>
    <col min="5126" max="5126" width="4" style="54" customWidth="1"/>
    <col min="5127" max="5127" width="0" style="54" hidden="1" customWidth="1"/>
    <col min="5128" max="5128" width="23.25" style="54" customWidth="1"/>
    <col min="5129" max="5129" width="17.125" style="54" customWidth="1"/>
    <col min="5130" max="5130" width="8.125" style="54" customWidth="1"/>
    <col min="5131" max="5131" width="4" style="54" customWidth="1"/>
    <col min="5132" max="5132" width="0" style="54" hidden="1" customWidth="1"/>
    <col min="5133" max="5133" width="8.25" style="54" customWidth="1"/>
    <col min="5134" max="5134" width="0" style="54" hidden="1" customWidth="1"/>
    <col min="5135" max="5135" width="97.75" style="54" customWidth="1"/>
    <col min="5136" max="5136" width="14.125" style="54" customWidth="1"/>
    <col min="5137" max="5137" width="16" style="54" customWidth="1"/>
    <col min="5138" max="5140" width="10.125" style="54" customWidth="1"/>
    <col min="5141" max="5141" width="5.125" style="54" customWidth="1"/>
    <col min="5142" max="5376" width="9" style="54"/>
    <col min="5377" max="5377" width="4.125" style="54" customWidth="1"/>
    <col min="5378" max="5378" width="22.5" style="54" customWidth="1"/>
    <col min="5379" max="5379" width="26.625" style="54" customWidth="1"/>
    <col min="5380" max="5380" width="17.125" style="54" customWidth="1"/>
    <col min="5381" max="5381" width="8.125" style="54" customWidth="1"/>
    <col min="5382" max="5382" width="4" style="54" customWidth="1"/>
    <col min="5383" max="5383" width="0" style="54" hidden="1" customWidth="1"/>
    <col min="5384" max="5384" width="23.25" style="54" customWidth="1"/>
    <col min="5385" max="5385" width="17.125" style="54" customWidth="1"/>
    <col min="5386" max="5386" width="8.125" style="54" customWidth="1"/>
    <col min="5387" max="5387" width="4" style="54" customWidth="1"/>
    <col min="5388" max="5388" width="0" style="54" hidden="1" customWidth="1"/>
    <col min="5389" max="5389" width="8.25" style="54" customWidth="1"/>
    <col min="5390" max="5390" width="0" style="54" hidden="1" customWidth="1"/>
    <col min="5391" max="5391" width="97.75" style="54" customWidth="1"/>
    <col min="5392" max="5392" width="14.125" style="54" customWidth="1"/>
    <col min="5393" max="5393" width="16" style="54" customWidth="1"/>
    <col min="5394" max="5396" width="10.125" style="54" customWidth="1"/>
    <col min="5397" max="5397" width="5.125" style="54" customWidth="1"/>
    <col min="5398" max="5632" width="9" style="54"/>
    <col min="5633" max="5633" width="4.125" style="54" customWidth="1"/>
    <col min="5634" max="5634" width="22.5" style="54" customWidth="1"/>
    <col min="5635" max="5635" width="26.625" style="54" customWidth="1"/>
    <col min="5636" max="5636" width="17.125" style="54" customWidth="1"/>
    <col min="5637" max="5637" width="8.125" style="54" customWidth="1"/>
    <col min="5638" max="5638" width="4" style="54" customWidth="1"/>
    <col min="5639" max="5639" width="0" style="54" hidden="1" customWidth="1"/>
    <col min="5640" max="5640" width="23.25" style="54" customWidth="1"/>
    <col min="5641" max="5641" width="17.125" style="54" customWidth="1"/>
    <col min="5642" max="5642" width="8.125" style="54" customWidth="1"/>
    <col min="5643" max="5643" width="4" style="54" customWidth="1"/>
    <col min="5644" max="5644" width="0" style="54" hidden="1" customWidth="1"/>
    <col min="5645" max="5645" width="8.25" style="54" customWidth="1"/>
    <col min="5646" max="5646" width="0" style="54" hidden="1" customWidth="1"/>
    <col min="5647" max="5647" width="97.75" style="54" customWidth="1"/>
    <col min="5648" max="5648" width="14.125" style="54" customWidth="1"/>
    <col min="5649" max="5649" width="16" style="54" customWidth="1"/>
    <col min="5650" max="5652" width="10.125" style="54" customWidth="1"/>
    <col min="5653" max="5653" width="5.125" style="54" customWidth="1"/>
    <col min="5654" max="5888" width="9" style="54"/>
    <col min="5889" max="5889" width="4.125" style="54" customWidth="1"/>
    <col min="5890" max="5890" width="22.5" style="54" customWidth="1"/>
    <col min="5891" max="5891" width="26.625" style="54" customWidth="1"/>
    <col min="5892" max="5892" width="17.125" style="54" customWidth="1"/>
    <col min="5893" max="5893" width="8.125" style="54" customWidth="1"/>
    <col min="5894" max="5894" width="4" style="54" customWidth="1"/>
    <col min="5895" max="5895" width="0" style="54" hidden="1" customWidth="1"/>
    <col min="5896" max="5896" width="23.25" style="54" customWidth="1"/>
    <col min="5897" max="5897" width="17.125" style="54" customWidth="1"/>
    <col min="5898" max="5898" width="8.125" style="54" customWidth="1"/>
    <col min="5899" max="5899" width="4" style="54" customWidth="1"/>
    <col min="5900" max="5900" width="0" style="54" hidden="1" customWidth="1"/>
    <col min="5901" max="5901" width="8.25" style="54" customWidth="1"/>
    <col min="5902" max="5902" width="0" style="54" hidden="1" customWidth="1"/>
    <col min="5903" max="5903" width="97.75" style="54" customWidth="1"/>
    <col min="5904" max="5904" width="14.125" style="54" customWidth="1"/>
    <col min="5905" max="5905" width="16" style="54" customWidth="1"/>
    <col min="5906" max="5908" width="10.125" style="54" customWidth="1"/>
    <col min="5909" max="5909" width="5.125" style="54" customWidth="1"/>
    <col min="5910" max="6144" width="9" style="54"/>
    <col min="6145" max="6145" width="4.125" style="54" customWidth="1"/>
    <col min="6146" max="6146" width="22.5" style="54" customWidth="1"/>
    <col min="6147" max="6147" width="26.625" style="54" customWidth="1"/>
    <col min="6148" max="6148" width="17.125" style="54" customWidth="1"/>
    <col min="6149" max="6149" width="8.125" style="54" customWidth="1"/>
    <col min="6150" max="6150" width="4" style="54" customWidth="1"/>
    <col min="6151" max="6151" width="0" style="54" hidden="1" customWidth="1"/>
    <col min="6152" max="6152" width="23.25" style="54" customWidth="1"/>
    <col min="6153" max="6153" width="17.125" style="54" customWidth="1"/>
    <col min="6154" max="6154" width="8.125" style="54" customWidth="1"/>
    <col min="6155" max="6155" width="4" style="54" customWidth="1"/>
    <col min="6156" max="6156" width="0" style="54" hidden="1" customWidth="1"/>
    <col min="6157" max="6157" width="8.25" style="54" customWidth="1"/>
    <col min="6158" max="6158" width="0" style="54" hidden="1" customWidth="1"/>
    <col min="6159" max="6159" width="97.75" style="54" customWidth="1"/>
    <col min="6160" max="6160" width="14.125" style="54" customWidth="1"/>
    <col min="6161" max="6161" width="16" style="54" customWidth="1"/>
    <col min="6162" max="6164" width="10.125" style="54" customWidth="1"/>
    <col min="6165" max="6165" width="5.125" style="54" customWidth="1"/>
    <col min="6166" max="6400" width="9" style="54"/>
    <col min="6401" max="6401" width="4.125" style="54" customWidth="1"/>
    <col min="6402" max="6402" width="22.5" style="54" customWidth="1"/>
    <col min="6403" max="6403" width="26.625" style="54" customWidth="1"/>
    <col min="6404" max="6404" width="17.125" style="54" customWidth="1"/>
    <col min="6405" max="6405" width="8.125" style="54" customWidth="1"/>
    <col min="6406" max="6406" width="4" style="54" customWidth="1"/>
    <col min="6407" max="6407" width="0" style="54" hidden="1" customWidth="1"/>
    <col min="6408" max="6408" width="23.25" style="54" customWidth="1"/>
    <col min="6409" max="6409" width="17.125" style="54" customWidth="1"/>
    <col min="6410" max="6410" width="8.125" style="54" customWidth="1"/>
    <col min="6411" max="6411" width="4" style="54" customWidth="1"/>
    <col min="6412" max="6412" width="0" style="54" hidden="1" customWidth="1"/>
    <col min="6413" max="6413" width="8.25" style="54" customWidth="1"/>
    <col min="6414" max="6414" width="0" style="54" hidden="1" customWidth="1"/>
    <col min="6415" max="6415" width="97.75" style="54" customWidth="1"/>
    <col min="6416" max="6416" width="14.125" style="54" customWidth="1"/>
    <col min="6417" max="6417" width="16" style="54" customWidth="1"/>
    <col min="6418" max="6420" width="10.125" style="54" customWidth="1"/>
    <col min="6421" max="6421" width="5.125" style="54" customWidth="1"/>
    <col min="6422" max="6656" width="9" style="54"/>
    <col min="6657" max="6657" width="4.125" style="54" customWidth="1"/>
    <col min="6658" max="6658" width="22.5" style="54" customWidth="1"/>
    <col min="6659" max="6659" width="26.625" style="54" customWidth="1"/>
    <col min="6660" max="6660" width="17.125" style="54" customWidth="1"/>
    <col min="6661" max="6661" width="8.125" style="54" customWidth="1"/>
    <col min="6662" max="6662" width="4" style="54" customWidth="1"/>
    <col min="6663" max="6663" width="0" style="54" hidden="1" customWidth="1"/>
    <col min="6664" max="6664" width="23.25" style="54" customWidth="1"/>
    <col min="6665" max="6665" width="17.125" style="54" customWidth="1"/>
    <col min="6666" max="6666" width="8.125" style="54" customWidth="1"/>
    <col min="6667" max="6667" width="4" style="54" customWidth="1"/>
    <col min="6668" max="6668" width="0" style="54" hidden="1" customWidth="1"/>
    <col min="6669" max="6669" width="8.25" style="54" customWidth="1"/>
    <col min="6670" max="6670" width="0" style="54" hidden="1" customWidth="1"/>
    <col min="6671" max="6671" width="97.75" style="54" customWidth="1"/>
    <col min="6672" max="6672" width="14.125" style="54" customWidth="1"/>
    <col min="6673" max="6673" width="16" style="54" customWidth="1"/>
    <col min="6674" max="6676" width="10.125" style="54" customWidth="1"/>
    <col min="6677" max="6677" width="5.125" style="54" customWidth="1"/>
    <col min="6678" max="6912" width="9" style="54"/>
    <col min="6913" max="6913" width="4.125" style="54" customWidth="1"/>
    <col min="6914" max="6914" width="22.5" style="54" customWidth="1"/>
    <col min="6915" max="6915" width="26.625" style="54" customWidth="1"/>
    <col min="6916" max="6916" width="17.125" style="54" customWidth="1"/>
    <col min="6917" max="6917" width="8.125" style="54" customWidth="1"/>
    <col min="6918" max="6918" width="4" style="54" customWidth="1"/>
    <col min="6919" max="6919" width="0" style="54" hidden="1" customWidth="1"/>
    <col min="6920" max="6920" width="23.25" style="54" customWidth="1"/>
    <col min="6921" max="6921" width="17.125" style="54" customWidth="1"/>
    <col min="6922" max="6922" width="8.125" style="54" customWidth="1"/>
    <col min="6923" max="6923" width="4" style="54" customWidth="1"/>
    <col min="6924" max="6924" width="0" style="54" hidden="1" customWidth="1"/>
    <col min="6925" max="6925" width="8.25" style="54" customWidth="1"/>
    <col min="6926" max="6926" width="0" style="54" hidden="1" customWidth="1"/>
    <col min="6927" max="6927" width="97.75" style="54" customWidth="1"/>
    <col min="6928" max="6928" width="14.125" style="54" customWidth="1"/>
    <col min="6929" max="6929" width="16" style="54" customWidth="1"/>
    <col min="6930" max="6932" width="10.125" style="54" customWidth="1"/>
    <col min="6933" max="6933" width="5.125" style="54" customWidth="1"/>
    <col min="6934" max="7168" width="9" style="54"/>
    <col min="7169" max="7169" width="4.125" style="54" customWidth="1"/>
    <col min="7170" max="7170" width="22.5" style="54" customWidth="1"/>
    <col min="7171" max="7171" width="26.625" style="54" customWidth="1"/>
    <col min="7172" max="7172" width="17.125" style="54" customWidth="1"/>
    <col min="7173" max="7173" width="8.125" style="54" customWidth="1"/>
    <col min="7174" max="7174" width="4" style="54" customWidth="1"/>
    <col min="7175" max="7175" width="0" style="54" hidden="1" customWidth="1"/>
    <col min="7176" max="7176" width="23.25" style="54" customWidth="1"/>
    <col min="7177" max="7177" width="17.125" style="54" customWidth="1"/>
    <col min="7178" max="7178" width="8.125" style="54" customWidth="1"/>
    <col min="7179" max="7179" width="4" style="54" customWidth="1"/>
    <col min="7180" max="7180" width="0" style="54" hidden="1" customWidth="1"/>
    <col min="7181" max="7181" width="8.25" style="54" customWidth="1"/>
    <col min="7182" max="7182" width="0" style="54" hidden="1" customWidth="1"/>
    <col min="7183" max="7183" width="97.75" style="54" customWidth="1"/>
    <col min="7184" max="7184" width="14.125" style="54" customWidth="1"/>
    <col min="7185" max="7185" width="16" style="54" customWidth="1"/>
    <col min="7186" max="7188" width="10.125" style="54" customWidth="1"/>
    <col min="7189" max="7189" width="5.125" style="54" customWidth="1"/>
    <col min="7190" max="7424" width="9" style="54"/>
    <col min="7425" max="7425" width="4.125" style="54" customWidth="1"/>
    <col min="7426" max="7426" width="22.5" style="54" customWidth="1"/>
    <col min="7427" max="7427" width="26.625" style="54" customWidth="1"/>
    <col min="7428" max="7428" width="17.125" style="54" customWidth="1"/>
    <col min="7429" max="7429" width="8.125" style="54" customWidth="1"/>
    <col min="7430" max="7430" width="4" style="54" customWidth="1"/>
    <col min="7431" max="7431" width="0" style="54" hidden="1" customWidth="1"/>
    <col min="7432" max="7432" width="23.25" style="54" customWidth="1"/>
    <col min="7433" max="7433" width="17.125" style="54" customWidth="1"/>
    <col min="7434" max="7434" width="8.125" style="54" customWidth="1"/>
    <col min="7435" max="7435" width="4" style="54" customWidth="1"/>
    <col min="7436" max="7436" width="0" style="54" hidden="1" customWidth="1"/>
    <col min="7437" max="7437" width="8.25" style="54" customWidth="1"/>
    <col min="7438" max="7438" width="0" style="54" hidden="1" customWidth="1"/>
    <col min="7439" max="7439" width="97.75" style="54" customWidth="1"/>
    <col min="7440" max="7440" width="14.125" style="54" customWidth="1"/>
    <col min="7441" max="7441" width="16" style="54" customWidth="1"/>
    <col min="7442" max="7444" width="10.125" style="54" customWidth="1"/>
    <col min="7445" max="7445" width="5.125" style="54" customWidth="1"/>
    <col min="7446" max="7680" width="9" style="54"/>
    <col min="7681" max="7681" width="4.125" style="54" customWidth="1"/>
    <col min="7682" max="7682" width="22.5" style="54" customWidth="1"/>
    <col min="7683" max="7683" width="26.625" style="54" customWidth="1"/>
    <col min="7684" max="7684" width="17.125" style="54" customWidth="1"/>
    <col min="7685" max="7685" width="8.125" style="54" customWidth="1"/>
    <col min="7686" max="7686" width="4" style="54" customWidth="1"/>
    <col min="7687" max="7687" width="0" style="54" hidden="1" customWidth="1"/>
    <col min="7688" max="7688" width="23.25" style="54" customWidth="1"/>
    <col min="7689" max="7689" width="17.125" style="54" customWidth="1"/>
    <col min="7690" max="7690" width="8.125" style="54" customWidth="1"/>
    <col min="7691" max="7691" width="4" style="54" customWidth="1"/>
    <col min="7692" max="7692" width="0" style="54" hidden="1" customWidth="1"/>
    <col min="7693" max="7693" width="8.25" style="54" customWidth="1"/>
    <col min="7694" max="7694" width="0" style="54" hidden="1" customWidth="1"/>
    <col min="7695" max="7695" width="97.75" style="54" customWidth="1"/>
    <col min="7696" max="7696" width="14.125" style="54" customWidth="1"/>
    <col min="7697" max="7697" width="16" style="54" customWidth="1"/>
    <col min="7698" max="7700" width="10.125" style="54" customWidth="1"/>
    <col min="7701" max="7701" width="5.125" style="54" customWidth="1"/>
    <col min="7702" max="7936" width="9" style="54"/>
    <col min="7937" max="7937" width="4.125" style="54" customWidth="1"/>
    <col min="7938" max="7938" width="22.5" style="54" customWidth="1"/>
    <col min="7939" max="7939" width="26.625" style="54" customWidth="1"/>
    <col min="7940" max="7940" width="17.125" style="54" customWidth="1"/>
    <col min="7941" max="7941" width="8.125" style="54" customWidth="1"/>
    <col min="7942" max="7942" width="4" style="54" customWidth="1"/>
    <col min="7943" max="7943" width="0" style="54" hidden="1" customWidth="1"/>
    <col min="7944" max="7944" width="23.25" style="54" customWidth="1"/>
    <col min="7945" max="7945" width="17.125" style="54" customWidth="1"/>
    <col min="7946" max="7946" width="8.125" style="54" customWidth="1"/>
    <col min="7947" max="7947" width="4" style="54" customWidth="1"/>
    <col min="7948" max="7948" width="0" style="54" hidden="1" customWidth="1"/>
    <col min="7949" max="7949" width="8.25" style="54" customWidth="1"/>
    <col min="7950" max="7950" width="0" style="54" hidden="1" customWidth="1"/>
    <col min="7951" max="7951" width="97.75" style="54" customWidth="1"/>
    <col min="7952" max="7952" width="14.125" style="54" customWidth="1"/>
    <col min="7953" max="7953" width="16" style="54" customWidth="1"/>
    <col min="7954" max="7956" width="10.125" style="54" customWidth="1"/>
    <col min="7957" max="7957" width="5.125" style="54" customWidth="1"/>
    <col min="7958" max="8192" width="9" style="54"/>
    <col min="8193" max="8193" width="4.125" style="54" customWidth="1"/>
    <col min="8194" max="8194" width="22.5" style="54" customWidth="1"/>
    <col min="8195" max="8195" width="26.625" style="54" customWidth="1"/>
    <col min="8196" max="8196" width="17.125" style="54" customWidth="1"/>
    <col min="8197" max="8197" width="8.125" style="54" customWidth="1"/>
    <col min="8198" max="8198" width="4" style="54" customWidth="1"/>
    <col min="8199" max="8199" width="0" style="54" hidden="1" customWidth="1"/>
    <col min="8200" max="8200" width="23.25" style="54" customWidth="1"/>
    <col min="8201" max="8201" width="17.125" style="54" customWidth="1"/>
    <col min="8202" max="8202" width="8.125" style="54" customWidth="1"/>
    <col min="8203" max="8203" width="4" style="54" customWidth="1"/>
    <col min="8204" max="8204" width="0" style="54" hidden="1" customWidth="1"/>
    <col min="8205" max="8205" width="8.25" style="54" customWidth="1"/>
    <col min="8206" max="8206" width="0" style="54" hidden="1" customWidth="1"/>
    <col min="8207" max="8207" width="97.75" style="54" customWidth="1"/>
    <col min="8208" max="8208" width="14.125" style="54" customWidth="1"/>
    <col min="8209" max="8209" width="16" style="54" customWidth="1"/>
    <col min="8210" max="8212" width="10.125" style="54" customWidth="1"/>
    <col min="8213" max="8213" width="5.125" style="54" customWidth="1"/>
    <col min="8214" max="8448" width="9" style="54"/>
    <col min="8449" max="8449" width="4.125" style="54" customWidth="1"/>
    <col min="8450" max="8450" width="22.5" style="54" customWidth="1"/>
    <col min="8451" max="8451" width="26.625" style="54" customWidth="1"/>
    <col min="8452" max="8452" width="17.125" style="54" customWidth="1"/>
    <col min="8453" max="8453" width="8.125" style="54" customWidth="1"/>
    <col min="8454" max="8454" width="4" style="54" customWidth="1"/>
    <col min="8455" max="8455" width="0" style="54" hidden="1" customWidth="1"/>
    <col min="8456" max="8456" width="23.25" style="54" customWidth="1"/>
    <col min="8457" max="8457" width="17.125" style="54" customWidth="1"/>
    <col min="8458" max="8458" width="8.125" style="54" customWidth="1"/>
    <col min="8459" max="8459" width="4" style="54" customWidth="1"/>
    <col min="8460" max="8460" width="0" style="54" hidden="1" customWidth="1"/>
    <col min="8461" max="8461" width="8.25" style="54" customWidth="1"/>
    <col min="8462" max="8462" width="0" style="54" hidden="1" customWidth="1"/>
    <col min="8463" max="8463" width="97.75" style="54" customWidth="1"/>
    <col min="8464" max="8464" width="14.125" style="54" customWidth="1"/>
    <col min="8465" max="8465" width="16" style="54" customWidth="1"/>
    <col min="8466" max="8468" width="10.125" style="54" customWidth="1"/>
    <col min="8469" max="8469" width="5.125" style="54" customWidth="1"/>
    <col min="8470" max="8704" width="9" style="54"/>
    <col min="8705" max="8705" width="4.125" style="54" customWidth="1"/>
    <col min="8706" max="8706" width="22.5" style="54" customWidth="1"/>
    <col min="8707" max="8707" width="26.625" style="54" customWidth="1"/>
    <col min="8708" max="8708" width="17.125" style="54" customWidth="1"/>
    <col min="8709" max="8709" width="8.125" style="54" customWidth="1"/>
    <col min="8710" max="8710" width="4" style="54" customWidth="1"/>
    <col min="8711" max="8711" width="0" style="54" hidden="1" customWidth="1"/>
    <col min="8712" max="8712" width="23.25" style="54" customWidth="1"/>
    <col min="8713" max="8713" width="17.125" style="54" customWidth="1"/>
    <col min="8714" max="8714" width="8.125" style="54" customWidth="1"/>
    <col min="8715" max="8715" width="4" style="54" customWidth="1"/>
    <col min="8716" max="8716" width="0" style="54" hidden="1" customWidth="1"/>
    <col min="8717" max="8717" width="8.25" style="54" customWidth="1"/>
    <col min="8718" max="8718" width="0" style="54" hidden="1" customWidth="1"/>
    <col min="8719" max="8719" width="97.75" style="54" customWidth="1"/>
    <col min="8720" max="8720" width="14.125" style="54" customWidth="1"/>
    <col min="8721" max="8721" width="16" style="54" customWidth="1"/>
    <col min="8722" max="8724" width="10.125" style="54" customWidth="1"/>
    <col min="8725" max="8725" width="5.125" style="54" customWidth="1"/>
    <col min="8726" max="8960" width="9" style="54"/>
    <col min="8961" max="8961" width="4.125" style="54" customWidth="1"/>
    <col min="8962" max="8962" width="22.5" style="54" customWidth="1"/>
    <col min="8963" max="8963" width="26.625" style="54" customWidth="1"/>
    <col min="8964" max="8964" width="17.125" style="54" customWidth="1"/>
    <col min="8965" max="8965" width="8.125" style="54" customWidth="1"/>
    <col min="8966" max="8966" width="4" style="54" customWidth="1"/>
    <col min="8967" max="8967" width="0" style="54" hidden="1" customWidth="1"/>
    <col min="8968" max="8968" width="23.25" style="54" customWidth="1"/>
    <col min="8969" max="8969" width="17.125" style="54" customWidth="1"/>
    <col min="8970" max="8970" width="8.125" style="54" customWidth="1"/>
    <col min="8971" max="8971" width="4" style="54" customWidth="1"/>
    <col min="8972" max="8972" width="0" style="54" hidden="1" customWidth="1"/>
    <col min="8973" max="8973" width="8.25" style="54" customWidth="1"/>
    <col min="8974" max="8974" width="0" style="54" hidden="1" customWidth="1"/>
    <col min="8975" max="8975" width="97.75" style="54" customWidth="1"/>
    <col min="8976" max="8976" width="14.125" style="54" customWidth="1"/>
    <col min="8977" max="8977" width="16" style="54" customWidth="1"/>
    <col min="8978" max="8980" width="10.125" style="54" customWidth="1"/>
    <col min="8981" max="8981" width="5.125" style="54" customWidth="1"/>
    <col min="8982" max="9216" width="9" style="54"/>
    <col min="9217" max="9217" width="4.125" style="54" customWidth="1"/>
    <col min="9218" max="9218" width="22.5" style="54" customWidth="1"/>
    <col min="9219" max="9219" width="26.625" style="54" customWidth="1"/>
    <col min="9220" max="9220" width="17.125" style="54" customWidth="1"/>
    <col min="9221" max="9221" width="8.125" style="54" customWidth="1"/>
    <col min="9222" max="9222" width="4" style="54" customWidth="1"/>
    <col min="9223" max="9223" width="0" style="54" hidden="1" customWidth="1"/>
    <col min="9224" max="9224" width="23.25" style="54" customWidth="1"/>
    <col min="9225" max="9225" width="17.125" style="54" customWidth="1"/>
    <col min="9226" max="9226" width="8.125" style="54" customWidth="1"/>
    <col min="9227" max="9227" width="4" style="54" customWidth="1"/>
    <col min="9228" max="9228" width="0" style="54" hidden="1" customWidth="1"/>
    <col min="9229" max="9229" width="8.25" style="54" customWidth="1"/>
    <col min="9230" max="9230" width="0" style="54" hidden="1" customWidth="1"/>
    <col min="9231" max="9231" width="97.75" style="54" customWidth="1"/>
    <col min="9232" max="9232" width="14.125" style="54" customWidth="1"/>
    <col min="9233" max="9233" width="16" style="54" customWidth="1"/>
    <col min="9234" max="9236" width="10.125" style="54" customWidth="1"/>
    <col min="9237" max="9237" width="5.125" style="54" customWidth="1"/>
    <col min="9238" max="9472" width="9" style="54"/>
    <col min="9473" max="9473" width="4.125" style="54" customWidth="1"/>
    <col min="9474" max="9474" width="22.5" style="54" customWidth="1"/>
    <col min="9475" max="9475" width="26.625" style="54" customWidth="1"/>
    <col min="9476" max="9476" width="17.125" style="54" customWidth="1"/>
    <col min="9477" max="9477" width="8.125" style="54" customWidth="1"/>
    <col min="9478" max="9478" width="4" style="54" customWidth="1"/>
    <col min="9479" max="9479" width="0" style="54" hidden="1" customWidth="1"/>
    <col min="9480" max="9480" width="23.25" style="54" customWidth="1"/>
    <col min="9481" max="9481" width="17.125" style="54" customWidth="1"/>
    <col min="9482" max="9482" width="8.125" style="54" customWidth="1"/>
    <col min="9483" max="9483" width="4" style="54" customWidth="1"/>
    <col min="9484" max="9484" width="0" style="54" hidden="1" customWidth="1"/>
    <col min="9485" max="9485" width="8.25" style="54" customWidth="1"/>
    <col min="9486" max="9486" width="0" style="54" hidden="1" customWidth="1"/>
    <col min="9487" max="9487" width="97.75" style="54" customWidth="1"/>
    <col min="9488" max="9488" width="14.125" style="54" customWidth="1"/>
    <col min="9489" max="9489" width="16" style="54" customWidth="1"/>
    <col min="9490" max="9492" width="10.125" style="54" customWidth="1"/>
    <col min="9493" max="9493" width="5.125" style="54" customWidth="1"/>
    <col min="9494" max="9728" width="9" style="54"/>
    <col min="9729" max="9729" width="4.125" style="54" customWidth="1"/>
    <col min="9730" max="9730" width="22.5" style="54" customWidth="1"/>
    <col min="9731" max="9731" width="26.625" style="54" customWidth="1"/>
    <col min="9732" max="9732" width="17.125" style="54" customWidth="1"/>
    <col min="9733" max="9733" width="8.125" style="54" customWidth="1"/>
    <col min="9734" max="9734" width="4" style="54" customWidth="1"/>
    <col min="9735" max="9735" width="0" style="54" hidden="1" customWidth="1"/>
    <col min="9736" max="9736" width="23.25" style="54" customWidth="1"/>
    <col min="9737" max="9737" width="17.125" style="54" customWidth="1"/>
    <col min="9738" max="9738" width="8.125" style="54" customWidth="1"/>
    <col min="9739" max="9739" width="4" style="54" customWidth="1"/>
    <col min="9740" max="9740" width="0" style="54" hidden="1" customWidth="1"/>
    <col min="9741" max="9741" width="8.25" style="54" customWidth="1"/>
    <col min="9742" max="9742" width="0" style="54" hidden="1" customWidth="1"/>
    <col min="9743" max="9743" width="97.75" style="54" customWidth="1"/>
    <col min="9744" max="9744" width="14.125" style="54" customWidth="1"/>
    <col min="9745" max="9745" width="16" style="54" customWidth="1"/>
    <col min="9746" max="9748" width="10.125" style="54" customWidth="1"/>
    <col min="9749" max="9749" width="5.125" style="54" customWidth="1"/>
    <col min="9750" max="9984" width="9" style="54"/>
    <col min="9985" max="9985" width="4.125" style="54" customWidth="1"/>
    <col min="9986" max="9986" width="22.5" style="54" customWidth="1"/>
    <col min="9987" max="9987" width="26.625" style="54" customWidth="1"/>
    <col min="9988" max="9988" width="17.125" style="54" customWidth="1"/>
    <col min="9989" max="9989" width="8.125" style="54" customWidth="1"/>
    <col min="9990" max="9990" width="4" style="54" customWidth="1"/>
    <col min="9991" max="9991" width="0" style="54" hidden="1" customWidth="1"/>
    <col min="9992" max="9992" width="23.25" style="54" customWidth="1"/>
    <col min="9993" max="9993" width="17.125" style="54" customWidth="1"/>
    <col min="9994" max="9994" width="8.125" style="54" customWidth="1"/>
    <col min="9995" max="9995" width="4" style="54" customWidth="1"/>
    <col min="9996" max="9996" width="0" style="54" hidden="1" customWidth="1"/>
    <col min="9997" max="9997" width="8.25" style="54" customWidth="1"/>
    <col min="9998" max="9998" width="0" style="54" hidden="1" customWidth="1"/>
    <col min="9999" max="9999" width="97.75" style="54" customWidth="1"/>
    <col min="10000" max="10000" width="14.125" style="54" customWidth="1"/>
    <col min="10001" max="10001" width="16" style="54" customWidth="1"/>
    <col min="10002" max="10004" width="10.125" style="54" customWidth="1"/>
    <col min="10005" max="10005" width="5.125" style="54" customWidth="1"/>
    <col min="10006" max="10240" width="9" style="54"/>
    <col min="10241" max="10241" width="4.125" style="54" customWidth="1"/>
    <col min="10242" max="10242" width="22.5" style="54" customWidth="1"/>
    <col min="10243" max="10243" width="26.625" style="54" customWidth="1"/>
    <col min="10244" max="10244" width="17.125" style="54" customWidth="1"/>
    <col min="10245" max="10245" width="8.125" style="54" customWidth="1"/>
    <col min="10246" max="10246" width="4" style="54" customWidth="1"/>
    <col min="10247" max="10247" width="0" style="54" hidden="1" customWidth="1"/>
    <col min="10248" max="10248" width="23.25" style="54" customWidth="1"/>
    <col min="10249" max="10249" width="17.125" style="54" customWidth="1"/>
    <col min="10250" max="10250" width="8.125" style="54" customWidth="1"/>
    <col min="10251" max="10251" width="4" style="54" customWidth="1"/>
    <col min="10252" max="10252" width="0" style="54" hidden="1" customWidth="1"/>
    <col min="10253" max="10253" width="8.25" style="54" customWidth="1"/>
    <col min="10254" max="10254" width="0" style="54" hidden="1" customWidth="1"/>
    <col min="10255" max="10255" width="97.75" style="54" customWidth="1"/>
    <col min="10256" max="10256" width="14.125" style="54" customWidth="1"/>
    <col min="10257" max="10257" width="16" style="54" customWidth="1"/>
    <col min="10258" max="10260" width="10.125" style="54" customWidth="1"/>
    <col min="10261" max="10261" width="5.125" style="54" customWidth="1"/>
    <col min="10262" max="10496" width="9" style="54"/>
    <col min="10497" max="10497" width="4.125" style="54" customWidth="1"/>
    <col min="10498" max="10498" width="22.5" style="54" customWidth="1"/>
    <col min="10499" max="10499" width="26.625" style="54" customWidth="1"/>
    <col min="10500" max="10500" width="17.125" style="54" customWidth="1"/>
    <col min="10501" max="10501" width="8.125" style="54" customWidth="1"/>
    <col min="10502" max="10502" width="4" style="54" customWidth="1"/>
    <col min="10503" max="10503" width="0" style="54" hidden="1" customWidth="1"/>
    <col min="10504" max="10504" width="23.25" style="54" customWidth="1"/>
    <col min="10505" max="10505" width="17.125" style="54" customWidth="1"/>
    <col min="10506" max="10506" width="8.125" style="54" customWidth="1"/>
    <col min="10507" max="10507" width="4" style="54" customWidth="1"/>
    <col min="10508" max="10508" width="0" style="54" hidden="1" customWidth="1"/>
    <col min="10509" max="10509" width="8.25" style="54" customWidth="1"/>
    <col min="10510" max="10510" width="0" style="54" hidden="1" customWidth="1"/>
    <col min="10511" max="10511" width="97.75" style="54" customWidth="1"/>
    <col min="10512" max="10512" width="14.125" style="54" customWidth="1"/>
    <col min="10513" max="10513" width="16" style="54" customWidth="1"/>
    <col min="10514" max="10516" width="10.125" style="54" customWidth="1"/>
    <col min="10517" max="10517" width="5.125" style="54" customWidth="1"/>
    <col min="10518" max="10752" width="9" style="54"/>
    <col min="10753" max="10753" width="4.125" style="54" customWidth="1"/>
    <col min="10754" max="10754" width="22.5" style="54" customWidth="1"/>
    <col min="10755" max="10755" width="26.625" style="54" customWidth="1"/>
    <col min="10756" max="10756" width="17.125" style="54" customWidth="1"/>
    <col min="10757" max="10757" width="8.125" style="54" customWidth="1"/>
    <col min="10758" max="10758" width="4" style="54" customWidth="1"/>
    <col min="10759" max="10759" width="0" style="54" hidden="1" customWidth="1"/>
    <col min="10760" max="10760" width="23.25" style="54" customWidth="1"/>
    <col min="10761" max="10761" width="17.125" style="54" customWidth="1"/>
    <col min="10762" max="10762" width="8.125" style="54" customWidth="1"/>
    <col min="10763" max="10763" width="4" style="54" customWidth="1"/>
    <col min="10764" max="10764" width="0" style="54" hidden="1" customWidth="1"/>
    <col min="10765" max="10765" width="8.25" style="54" customWidth="1"/>
    <col min="10766" max="10766" width="0" style="54" hidden="1" customWidth="1"/>
    <col min="10767" max="10767" width="97.75" style="54" customWidth="1"/>
    <col min="10768" max="10768" width="14.125" style="54" customWidth="1"/>
    <col min="10769" max="10769" width="16" style="54" customWidth="1"/>
    <col min="10770" max="10772" width="10.125" style="54" customWidth="1"/>
    <col min="10773" max="10773" width="5.125" style="54" customWidth="1"/>
    <col min="10774" max="11008" width="9" style="54"/>
    <col min="11009" max="11009" width="4.125" style="54" customWidth="1"/>
    <col min="11010" max="11010" width="22.5" style="54" customWidth="1"/>
    <col min="11011" max="11011" width="26.625" style="54" customWidth="1"/>
    <col min="11012" max="11012" width="17.125" style="54" customWidth="1"/>
    <col min="11013" max="11013" width="8.125" style="54" customWidth="1"/>
    <col min="11014" max="11014" width="4" style="54" customWidth="1"/>
    <col min="11015" max="11015" width="0" style="54" hidden="1" customWidth="1"/>
    <col min="11016" max="11016" width="23.25" style="54" customWidth="1"/>
    <col min="11017" max="11017" width="17.125" style="54" customWidth="1"/>
    <col min="11018" max="11018" width="8.125" style="54" customWidth="1"/>
    <col min="11019" max="11019" width="4" style="54" customWidth="1"/>
    <col min="11020" max="11020" width="0" style="54" hidden="1" customWidth="1"/>
    <col min="11021" max="11021" width="8.25" style="54" customWidth="1"/>
    <col min="11022" max="11022" width="0" style="54" hidden="1" customWidth="1"/>
    <col min="11023" max="11023" width="97.75" style="54" customWidth="1"/>
    <col min="11024" max="11024" width="14.125" style="54" customWidth="1"/>
    <col min="11025" max="11025" width="16" style="54" customWidth="1"/>
    <col min="11026" max="11028" width="10.125" style="54" customWidth="1"/>
    <col min="11029" max="11029" width="5.125" style="54" customWidth="1"/>
    <col min="11030" max="11264" width="9" style="54"/>
    <col min="11265" max="11265" width="4.125" style="54" customWidth="1"/>
    <col min="11266" max="11266" width="22.5" style="54" customWidth="1"/>
    <col min="11267" max="11267" width="26.625" style="54" customWidth="1"/>
    <col min="11268" max="11268" width="17.125" style="54" customWidth="1"/>
    <col min="11269" max="11269" width="8.125" style="54" customWidth="1"/>
    <col min="11270" max="11270" width="4" style="54" customWidth="1"/>
    <col min="11271" max="11271" width="0" style="54" hidden="1" customWidth="1"/>
    <col min="11272" max="11272" width="23.25" style="54" customWidth="1"/>
    <col min="11273" max="11273" width="17.125" style="54" customWidth="1"/>
    <col min="11274" max="11274" width="8.125" style="54" customWidth="1"/>
    <col min="11275" max="11275" width="4" style="54" customWidth="1"/>
    <col min="11276" max="11276" width="0" style="54" hidden="1" customWidth="1"/>
    <col min="11277" max="11277" width="8.25" style="54" customWidth="1"/>
    <col min="11278" max="11278" width="0" style="54" hidden="1" customWidth="1"/>
    <col min="11279" max="11279" width="97.75" style="54" customWidth="1"/>
    <col min="11280" max="11280" width="14.125" style="54" customWidth="1"/>
    <col min="11281" max="11281" width="16" style="54" customWidth="1"/>
    <col min="11282" max="11284" width="10.125" style="54" customWidth="1"/>
    <col min="11285" max="11285" width="5.125" style="54" customWidth="1"/>
    <col min="11286" max="11520" width="9" style="54"/>
    <col min="11521" max="11521" width="4.125" style="54" customWidth="1"/>
    <col min="11522" max="11522" width="22.5" style="54" customWidth="1"/>
    <col min="11523" max="11523" width="26.625" style="54" customWidth="1"/>
    <col min="11524" max="11524" width="17.125" style="54" customWidth="1"/>
    <col min="11525" max="11525" width="8.125" style="54" customWidth="1"/>
    <col min="11526" max="11526" width="4" style="54" customWidth="1"/>
    <col min="11527" max="11527" width="0" style="54" hidden="1" customWidth="1"/>
    <col min="11528" max="11528" width="23.25" style="54" customWidth="1"/>
    <col min="11529" max="11529" width="17.125" style="54" customWidth="1"/>
    <col min="11530" max="11530" width="8.125" style="54" customWidth="1"/>
    <col min="11531" max="11531" width="4" style="54" customWidth="1"/>
    <col min="11532" max="11532" width="0" style="54" hidden="1" customWidth="1"/>
    <col min="11533" max="11533" width="8.25" style="54" customWidth="1"/>
    <col min="11534" max="11534" width="0" style="54" hidden="1" customWidth="1"/>
    <col min="11535" max="11535" width="97.75" style="54" customWidth="1"/>
    <col min="11536" max="11536" width="14.125" style="54" customWidth="1"/>
    <col min="11537" max="11537" width="16" style="54" customWidth="1"/>
    <col min="11538" max="11540" width="10.125" style="54" customWidth="1"/>
    <col min="11541" max="11541" width="5.125" style="54" customWidth="1"/>
    <col min="11542" max="11776" width="9" style="54"/>
    <col min="11777" max="11777" width="4.125" style="54" customWidth="1"/>
    <col min="11778" max="11778" width="22.5" style="54" customWidth="1"/>
    <col min="11779" max="11779" width="26.625" style="54" customWidth="1"/>
    <col min="11780" max="11780" width="17.125" style="54" customWidth="1"/>
    <col min="11781" max="11781" width="8.125" style="54" customWidth="1"/>
    <col min="11782" max="11782" width="4" style="54" customWidth="1"/>
    <col min="11783" max="11783" width="0" style="54" hidden="1" customWidth="1"/>
    <col min="11784" max="11784" width="23.25" style="54" customWidth="1"/>
    <col min="11785" max="11785" width="17.125" style="54" customWidth="1"/>
    <col min="11786" max="11786" width="8.125" style="54" customWidth="1"/>
    <col min="11787" max="11787" width="4" style="54" customWidth="1"/>
    <col min="11788" max="11788" width="0" style="54" hidden="1" customWidth="1"/>
    <col min="11789" max="11789" width="8.25" style="54" customWidth="1"/>
    <col min="11790" max="11790" width="0" style="54" hidden="1" customWidth="1"/>
    <col min="11791" max="11791" width="97.75" style="54" customWidth="1"/>
    <col min="11792" max="11792" width="14.125" style="54" customWidth="1"/>
    <col min="11793" max="11793" width="16" style="54" customWidth="1"/>
    <col min="11794" max="11796" width="10.125" style="54" customWidth="1"/>
    <col min="11797" max="11797" width="5.125" style="54" customWidth="1"/>
    <col min="11798" max="12032" width="9" style="54"/>
    <col min="12033" max="12033" width="4.125" style="54" customWidth="1"/>
    <col min="12034" max="12034" width="22.5" style="54" customWidth="1"/>
    <col min="12035" max="12035" width="26.625" style="54" customWidth="1"/>
    <col min="12036" max="12036" width="17.125" style="54" customWidth="1"/>
    <col min="12037" max="12037" width="8.125" style="54" customWidth="1"/>
    <col min="12038" max="12038" width="4" style="54" customWidth="1"/>
    <col min="12039" max="12039" width="0" style="54" hidden="1" customWidth="1"/>
    <col min="12040" max="12040" width="23.25" style="54" customWidth="1"/>
    <col min="12041" max="12041" width="17.125" style="54" customWidth="1"/>
    <col min="12042" max="12042" width="8.125" style="54" customWidth="1"/>
    <col min="12043" max="12043" width="4" style="54" customWidth="1"/>
    <col min="12044" max="12044" width="0" style="54" hidden="1" customWidth="1"/>
    <col min="12045" max="12045" width="8.25" style="54" customWidth="1"/>
    <col min="12046" max="12046" width="0" style="54" hidden="1" customWidth="1"/>
    <col min="12047" max="12047" width="97.75" style="54" customWidth="1"/>
    <col min="12048" max="12048" width="14.125" style="54" customWidth="1"/>
    <col min="12049" max="12049" width="16" style="54" customWidth="1"/>
    <col min="12050" max="12052" width="10.125" style="54" customWidth="1"/>
    <col min="12053" max="12053" width="5.125" style="54" customWidth="1"/>
    <col min="12054" max="12288" width="9" style="54"/>
    <col min="12289" max="12289" width="4.125" style="54" customWidth="1"/>
    <col min="12290" max="12290" width="22.5" style="54" customWidth="1"/>
    <col min="12291" max="12291" width="26.625" style="54" customWidth="1"/>
    <col min="12292" max="12292" width="17.125" style="54" customWidth="1"/>
    <col min="12293" max="12293" width="8.125" style="54" customWidth="1"/>
    <col min="12294" max="12294" width="4" style="54" customWidth="1"/>
    <col min="12295" max="12295" width="0" style="54" hidden="1" customWidth="1"/>
    <col min="12296" max="12296" width="23.25" style="54" customWidth="1"/>
    <col min="12297" max="12297" width="17.125" style="54" customWidth="1"/>
    <col min="12298" max="12298" width="8.125" style="54" customWidth="1"/>
    <col min="12299" max="12299" width="4" style="54" customWidth="1"/>
    <col min="12300" max="12300" width="0" style="54" hidden="1" customWidth="1"/>
    <col min="12301" max="12301" width="8.25" style="54" customWidth="1"/>
    <col min="12302" max="12302" width="0" style="54" hidden="1" customWidth="1"/>
    <col min="12303" max="12303" width="97.75" style="54" customWidth="1"/>
    <col min="12304" max="12304" width="14.125" style="54" customWidth="1"/>
    <col min="12305" max="12305" width="16" style="54" customWidth="1"/>
    <col min="12306" max="12308" width="10.125" style="54" customWidth="1"/>
    <col min="12309" max="12309" width="5.125" style="54" customWidth="1"/>
    <col min="12310" max="12544" width="9" style="54"/>
    <col min="12545" max="12545" width="4.125" style="54" customWidth="1"/>
    <col min="12546" max="12546" width="22.5" style="54" customWidth="1"/>
    <col min="12547" max="12547" width="26.625" style="54" customWidth="1"/>
    <col min="12548" max="12548" width="17.125" style="54" customWidth="1"/>
    <col min="12549" max="12549" width="8.125" style="54" customWidth="1"/>
    <col min="12550" max="12550" width="4" style="54" customWidth="1"/>
    <col min="12551" max="12551" width="0" style="54" hidden="1" customWidth="1"/>
    <col min="12552" max="12552" width="23.25" style="54" customWidth="1"/>
    <col min="12553" max="12553" width="17.125" style="54" customWidth="1"/>
    <col min="12554" max="12554" width="8.125" style="54" customWidth="1"/>
    <col min="12555" max="12555" width="4" style="54" customWidth="1"/>
    <col min="12556" max="12556" width="0" style="54" hidden="1" customWidth="1"/>
    <col min="12557" max="12557" width="8.25" style="54" customWidth="1"/>
    <col min="12558" max="12558" width="0" style="54" hidden="1" customWidth="1"/>
    <col min="12559" max="12559" width="97.75" style="54" customWidth="1"/>
    <col min="12560" max="12560" width="14.125" style="54" customWidth="1"/>
    <col min="12561" max="12561" width="16" style="54" customWidth="1"/>
    <col min="12562" max="12564" width="10.125" style="54" customWidth="1"/>
    <col min="12565" max="12565" width="5.125" style="54" customWidth="1"/>
    <col min="12566" max="12800" width="9" style="54"/>
    <col min="12801" max="12801" width="4.125" style="54" customWidth="1"/>
    <col min="12802" max="12802" width="22.5" style="54" customWidth="1"/>
    <col min="12803" max="12803" width="26.625" style="54" customWidth="1"/>
    <col min="12804" max="12804" width="17.125" style="54" customWidth="1"/>
    <col min="12805" max="12805" width="8.125" style="54" customWidth="1"/>
    <col min="12806" max="12806" width="4" style="54" customWidth="1"/>
    <col min="12807" max="12807" width="0" style="54" hidden="1" customWidth="1"/>
    <col min="12808" max="12808" width="23.25" style="54" customWidth="1"/>
    <col min="12809" max="12809" width="17.125" style="54" customWidth="1"/>
    <col min="12810" max="12810" width="8.125" style="54" customWidth="1"/>
    <col min="12811" max="12811" width="4" style="54" customWidth="1"/>
    <col min="12812" max="12812" width="0" style="54" hidden="1" customWidth="1"/>
    <col min="12813" max="12813" width="8.25" style="54" customWidth="1"/>
    <col min="12814" max="12814" width="0" style="54" hidden="1" customWidth="1"/>
    <col min="12815" max="12815" width="97.75" style="54" customWidth="1"/>
    <col min="12816" max="12816" width="14.125" style="54" customWidth="1"/>
    <col min="12817" max="12817" width="16" style="54" customWidth="1"/>
    <col min="12818" max="12820" width="10.125" style="54" customWidth="1"/>
    <col min="12821" max="12821" width="5.125" style="54" customWidth="1"/>
    <col min="12822" max="13056" width="9" style="54"/>
    <col min="13057" max="13057" width="4.125" style="54" customWidth="1"/>
    <col min="13058" max="13058" width="22.5" style="54" customWidth="1"/>
    <col min="13059" max="13059" width="26.625" style="54" customWidth="1"/>
    <col min="13060" max="13060" width="17.125" style="54" customWidth="1"/>
    <col min="13061" max="13061" width="8.125" style="54" customWidth="1"/>
    <col min="13062" max="13062" width="4" style="54" customWidth="1"/>
    <col min="13063" max="13063" width="0" style="54" hidden="1" customWidth="1"/>
    <col min="13064" max="13064" width="23.25" style="54" customWidth="1"/>
    <col min="13065" max="13065" width="17.125" style="54" customWidth="1"/>
    <col min="13066" max="13066" width="8.125" style="54" customWidth="1"/>
    <col min="13067" max="13067" width="4" style="54" customWidth="1"/>
    <col min="13068" max="13068" width="0" style="54" hidden="1" customWidth="1"/>
    <col min="13069" max="13069" width="8.25" style="54" customWidth="1"/>
    <col min="13070" max="13070" width="0" style="54" hidden="1" customWidth="1"/>
    <col min="13071" max="13071" width="97.75" style="54" customWidth="1"/>
    <col min="13072" max="13072" width="14.125" style="54" customWidth="1"/>
    <col min="13073" max="13073" width="16" style="54" customWidth="1"/>
    <col min="13074" max="13076" width="10.125" style="54" customWidth="1"/>
    <col min="13077" max="13077" width="5.125" style="54" customWidth="1"/>
    <col min="13078" max="13312" width="9" style="54"/>
    <col min="13313" max="13313" width="4.125" style="54" customWidth="1"/>
    <col min="13314" max="13314" width="22.5" style="54" customWidth="1"/>
    <col min="13315" max="13315" width="26.625" style="54" customWidth="1"/>
    <col min="13316" max="13316" width="17.125" style="54" customWidth="1"/>
    <col min="13317" max="13317" width="8.125" style="54" customWidth="1"/>
    <col min="13318" max="13318" width="4" style="54" customWidth="1"/>
    <col min="13319" max="13319" width="0" style="54" hidden="1" customWidth="1"/>
    <col min="13320" max="13320" width="23.25" style="54" customWidth="1"/>
    <col min="13321" max="13321" width="17.125" style="54" customWidth="1"/>
    <col min="13322" max="13322" width="8.125" style="54" customWidth="1"/>
    <col min="13323" max="13323" width="4" style="54" customWidth="1"/>
    <col min="13324" max="13324" width="0" style="54" hidden="1" customWidth="1"/>
    <col min="13325" max="13325" width="8.25" style="54" customWidth="1"/>
    <col min="13326" max="13326" width="0" style="54" hidden="1" customWidth="1"/>
    <col min="13327" max="13327" width="97.75" style="54" customWidth="1"/>
    <col min="13328" max="13328" width="14.125" style="54" customWidth="1"/>
    <col min="13329" max="13329" width="16" style="54" customWidth="1"/>
    <col min="13330" max="13332" width="10.125" style="54" customWidth="1"/>
    <col min="13333" max="13333" width="5.125" style="54" customWidth="1"/>
    <col min="13334" max="13568" width="9" style="54"/>
    <col min="13569" max="13569" width="4.125" style="54" customWidth="1"/>
    <col min="13570" max="13570" width="22.5" style="54" customWidth="1"/>
    <col min="13571" max="13571" width="26.625" style="54" customWidth="1"/>
    <col min="13572" max="13572" width="17.125" style="54" customWidth="1"/>
    <col min="13573" max="13573" width="8.125" style="54" customWidth="1"/>
    <col min="13574" max="13574" width="4" style="54" customWidth="1"/>
    <col min="13575" max="13575" width="0" style="54" hidden="1" customWidth="1"/>
    <col min="13576" max="13576" width="23.25" style="54" customWidth="1"/>
    <col min="13577" max="13577" width="17.125" style="54" customWidth="1"/>
    <col min="13578" max="13578" width="8.125" style="54" customWidth="1"/>
    <col min="13579" max="13579" width="4" style="54" customWidth="1"/>
    <col min="13580" max="13580" width="0" style="54" hidden="1" customWidth="1"/>
    <col min="13581" max="13581" width="8.25" style="54" customWidth="1"/>
    <col min="13582" max="13582" width="0" style="54" hidden="1" customWidth="1"/>
    <col min="13583" max="13583" width="97.75" style="54" customWidth="1"/>
    <col min="13584" max="13584" width="14.125" style="54" customWidth="1"/>
    <col min="13585" max="13585" width="16" style="54" customWidth="1"/>
    <col min="13586" max="13588" width="10.125" style="54" customWidth="1"/>
    <col min="13589" max="13589" width="5.125" style="54" customWidth="1"/>
    <col min="13590" max="13824" width="9" style="54"/>
    <col min="13825" max="13825" width="4.125" style="54" customWidth="1"/>
    <col min="13826" max="13826" width="22.5" style="54" customWidth="1"/>
    <col min="13827" max="13827" width="26.625" style="54" customWidth="1"/>
    <col min="13828" max="13828" width="17.125" style="54" customWidth="1"/>
    <col min="13829" max="13829" width="8.125" style="54" customWidth="1"/>
    <col min="13830" max="13830" width="4" style="54" customWidth="1"/>
    <col min="13831" max="13831" width="0" style="54" hidden="1" customWidth="1"/>
    <col min="13832" max="13832" width="23.25" style="54" customWidth="1"/>
    <col min="13833" max="13833" width="17.125" style="54" customWidth="1"/>
    <col min="13834" max="13834" width="8.125" style="54" customWidth="1"/>
    <col min="13835" max="13835" width="4" style="54" customWidth="1"/>
    <col min="13836" max="13836" width="0" style="54" hidden="1" customWidth="1"/>
    <col min="13837" max="13837" width="8.25" style="54" customWidth="1"/>
    <col min="13838" max="13838" width="0" style="54" hidden="1" customWidth="1"/>
    <col min="13839" max="13839" width="97.75" style="54" customWidth="1"/>
    <col min="13840" max="13840" width="14.125" style="54" customWidth="1"/>
    <col min="13841" max="13841" width="16" style="54" customWidth="1"/>
    <col min="13842" max="13844" width="10.125" style="54" customWidth="1"/>
    <col min="13845" max="13845" width="5.125" style="54" customWidth="1"/>
    <col min="13846" max="14080" width="9" style="54"/>
    <col min="14081" max="14081" width="4.125" style="54" customWidth="1"/>
    <col min="14082" max="14082" width="22.5" style="54" customWidth="1"/>
    <col min="14083" max="14083" width="26.625" style="54" customWidth="1"/>
    <col min="14084" max="14084" width="17.125" style="54" customWidth="1"/>
    <col min="14085" max="14085" width="8.125" style="54" customWidth="1"/>
    <col min="14086" max="14086" width="4" style="54" customWidth="1"/>
    <col min="14087" max="14087" width="0" style="54" hidden="1" customWidth="1"/>
    <col min="14088" max="14088" width="23.25" style="54" customWidth="1"/>
    <col min="14089" max="14089" width="17.125" style="54" customWidth="1"/>
    <col min="14090" max="14090" width="8.125" style="54" customWidth="1"/>
    <col min="14091" max="14091" width="4" style="54" customWidth="1"/>
    <col min="14092" max="14092" width="0" style="54" hidden="1" customWidth="1"/>
    <col min="14093" max="14093" width="8.25" style="54" customWidth="1"/>
    <col min="14094" max="14094" width="0" style="54" hidden="1" customWidth="1"/>
    <col min="14095" max="14095" width="97.75" style="54" customWidth="1"/>
    <col min="14096" max="14096" width="14.125" style="54" customWidth="1"/>
    <col min="14097" max="14097" width="16" style="54" customWidth="1"/>
    <col min="14098" max="14100" width="10.125" style="54" customWidth="1"/>
    <col min="14101" max="14101" width="5.125" style="54" customWidth="1"/>
    <col min="14102" max="14336" width="9" style="54"/>
    <col min="14337" max="14337" width="4.125" style="54" customWidth="1"/>
    <col min="14338" max="14338" width="22.5" style="54" customWidth="1"/>
    <col min="14339" max="14339" width="26.625" style="54" customWidth="1"/>
    <col min="14340" max="14340" width="17.125" style="54" customWidth="1"/>
    <col min="14341" max="14341" width="8.125" style="54" customWidth="1"/>
    <col min="14342" max="14342" width="4" style="54" customWidth="1"/>
    <col min="14343" max="14343" width="0" style="54" hidden="1" customWidth="1"/>
    <col min="14344" max="14344" width="23.25" style="54" customWidth="1"/>
    <col min="14345" max="14345" width="17.125" style="54" customWidth="1"/>
    <col min="14346" max="14346" width="8.125" style="54" customWidth="1"/>
    <col min="14347" max="14347" width="4" style="54" customWidth="1"/>
    <col min="14348" max="14348" width="0" style="54" hidden="1" customWidth="1"/>
    <col min="14349" max="14349" width="8.25" style="54" customWidth="1"/>
    <col min="14350" max="14350" width="0" style="54" hidden="1" customWidth="1"/>
    <col min="14351" max="14351" width="97.75" style="54" customWidth="1"/>
    <col min="14352" max="14352" width="14.125" style="54" customWidth="1"/>
    <col min="14353" max="14353" width="16" style="54" customWidth="1"/>
    <col min="14354" max="14356" width="10.125" style="54" customWidth="1"/>
    <col min="14357" max="14357" width="5.125" style="54" customWidth="1"/>
    <col min="14358" max="14592" width="9" style="54"/>
    <col min="14593" max="14593" width="4.125" style="54" customWidth="1"/>
    <col min="14594" max="14594" width="22.5" style="54" customWidth="1"/>
    <col min="14595" max="14595" width="26.625" style="54" customWidth="1"/>
    <col min="14596" max="14596" width="17.125" style="54" customWidth="1"/>
    <col min="14597" max="14597" width="8.125" style="54" customWidth="1"/>
    <col min="14598" max="14598" width="4" style="54" customWidth="1"/>
    <col min="14599" max="14599" width="0" style="54" hidden="1" customWidth="1"/>
    <col min="14600" max="14600" width="23.25" style="54" customWidth="1"/>
    <col min="14601" max="14601" width="17.125" style="54" customWidth="1"/>
    <col min="14602" max="14602" width="8.125" style="54" customWidth="1"/>
    <col min="14603" max="14603" width="4" style="54" customWidth="1"/>
    <col min="14604" max="14604" width="0" style="54" hidden="1" customWidth="1"/>
    <col min="14605" max="14605" width="8.25" style="54" customWidth="1"/>
    <col min="14606" max="14606" width="0" style="54" hidden="1" customWidth="1"/>
    <col min="14607" max="14607" width="97.75" style="54" customWidth="1"/>
    <col min="14608" max="14608" width="14.125" style="54" customWidth="1"/>
    <col min="14609" max="14609" width="16" style="54" customWidth="1"/>
    <col min="14610" max="14612" width="10.125" style="54" customWidth="1"/>
    <col min="14613" max="14613" width="5.125" style="54" customWidth="1"/>
    <col min="14614" max="14848" width="9" style="54"/>
    <col min="14849" max="14849" width="4.125" style="54" customWidth="1"/>
    <col min="14850" max="14850" width="22.5" style="54" customWidth="1"/>
    <col min="14851" max="14851" width="26.625" style="54" customWidth="1"/>
    <col min="14852" max="14852" width="17.125" style="54" customWidth="1"/>
    <col min="14853" max="14853" width="8.125" style="54" customWidth="1"/>
    <col min="14854" max="14854" width="4" style="54" customWidth="1"/>
    <col min="14855" max="14855" width="0" style="54" hidden="1" customWidth="1"/>
    <col min="14856" max="14856" width="23.25" style="54" customWidth="1"/>
    <col min="14857" max="14857" width="17.125" style="54" customWidth="1"/>
    <col min="14858" max="14858" width="8.125" style="54" customWidth="1"/>
    <col min="14859" max="14859" width="4" style="54" customWidth="1"/>
    <col min="14860" max="14860" width="0" style="54" hidden="1" customWidth="1"/>
    <col min="14861" max="14861" width="8.25" style="54" customWidth="1"/>
    <col min="14862" max="14862" width="0" style="54" hidden="1" customWidth="1"/>
    <col min="14863" max="14863" width="97.75" style="54" customWidth="1"/>
    <col min="14864" max="14864" width="14.125" style="54" customWidth="1"/>
    <col min="14865" max="14865" width="16" style="54" customWidth="1"/>
    <col min="14866" max="14868" width="10.125" style="54" customWidth="1"/>
    <col min="14869" max="14869" width="5.125" style="54" customWidth="1"/>
    <col min="14870" max="15104" width="9" style="54"/>
    <col min="15105" max="15105" width="4.125" style="54" customWidth="1"/>
    <col min="15106" max="15106" width="22.5" style="54" customWidth="1"/>
    <col min="15107" max="15107" width="26.625" style="54" customWidth="1"/>
    <col min="15108" max="15108" width="17.125" style="54" customWidth="1"/>
    <col min="15109" max="15109" width="8.125" style="54" customWidth="1"/>
    <col min="15110" max="15110" width="4" style="54" customWidth="1"/>
    <col min="15111" max="15111" width="0" style="54" hidden="1" customWidth="1"/>
    <col min="15112" max="15112" width="23.25" style="54" customWidth="1"/>
    <col min="15113" max="15113" width="17.125" style="54" customWidth="1"/>
    <col min="15114" max="15114" width="8.125" style="54" customWidth="1"/>
    <col min="15115" max="15115" width="4" style="54" customWidth="1"/>
    <col min="15116" max="15116" width="0" style="54" hidden="1" customWidth="1"/>
    <col min="15117" max="15117" width="8.25" style="54" customWidth="1"/>
    <col min="15118" max="15118" width="0" style="54" hidden="1" customWidth="1"/>
    <col min="15119" max="15119" width="97.75" style="54" customWidth="1"/>
    <col min="15120" max="15120" width="14.125" style="54" customWidth="1"/>
    <col min="15121" max="15121" width="16" style="54" customWidth="1"/>
    <col min="15122" max="15124" width="10.125" style="54" customWidth="1"/>
    <col min="15125" max="15125" width="5.125" style="54" customWidth="1"/>
    <col min="15126" max="15360" width="9" style="54"/>
    <col min="15361" max="15361" width="4.125" style="54" customWidth="1"/>
    <col min="15362" max="15362" width="22.5" style="54" customWidth="1"/>
    <col min="15363" max="15363" width="26.625" style="54" customWidth="1"/>
    <col min="15364" max="15364" width="17.125" style="54" customWidth="1"/>
    <col min="15365" max="15365" width="8.125" style="54" customWidth="1"/>
    <col min="15366" max="15366" width="4" style="54" customWidth="1"/>
    <col min="15367" max="15367" width="0" style="54" hidden="1" customWidth="1"/>
    <col min="15368" max="15368" width="23.25" style="54" customWidth="1"/>
    <col min="15369" max="15369" width="17.125" style="54" customWidth="1"/>
    <col min="15370" max="15370" width="8.125" style="54" customWidth="1"/>
    <col min="15371" max="15371" width="4" style="54" customWidth="1"/>
    <col min="15372" max="15372" width="0" style="54" hidden="1" customWidth="1"/>
    <col min="15373" max="15373" width="8.25" style="54" customWidth="1"/>
    <col min="15374" max="15374" width="0" style="54" hidden="1" customWidth="1"/>
    <col min="15375" max="15375" width="97.75" style="54" customWidth="1"/>
    <col min="15376" max="15376" width="14.125" style="54" customWidth="1"/>
    <col min="15377" max="15377" width="16" style="54" customWidth="1"/>
    <col min="15378" max="15380" width="10.125" style="54" customWidth="1"/>
    <col min="15381" max="15381" width="5.125" style="54" customWidth="1"/>
    <col min="15382" max="15616" width="9" style="54"/>
    <col min="15617" max="15617" width="4.125" style="54" customWidth="1"/>
    <col min="15618" max="15618" width="22.5" style="54" customWidth="1"/>
    <col min="15619" max="15619" width="26.625" style="54" customWidth="1"/>
    <col min="15620" max="15620" width="17.125" style="54" customWidth="1"/>
    <col min="15621" max="15621" width="8.125" style="54" customWidth="1"/>
    <col min="15622" max="15622" width="4" style="54" customWidth="1"/>
    <col min="15623" max="15623" width="0" style="54" hidden="1" customWidth="1"/>
    <col min="15624" max="15624" width="23.25" style="54" customWidth="1"/>
    <col min="15625" max="15625" width="17.125" style="54" customWidth="1"/>
    <col min="15626" max="15626" width="8.125" style="54" customWidth="1"/>
    <col min="15627" max="15627" width="4" style="54" customWidth="1"/>
    <col min="15628" max="15628" width="0" style="54" hidden="1" customWidth="1"/>
    <col min="15629" max="15629" width="8.25" style="54" customWidth="1"/>
    <col min="15630" max="15630" width="0" style="54" hidden="1" customWidth="1"/>
    <col min="15631" max="15631" width="97.75" style="54" customWidth="1"/>
    <col min="15632" max="15632" width="14.125" style="54" customWidth="1"/>
    <col min="15633" max="15633" width="16" style="54" customWidth="1"/>
    <col min="15634" max="15636" width="10.125" style="54" customWidth="1"/>
    <col min="15637" max="15637" width="5.125" style="54" customWidth="1"/>
    <col min="15638" max="15872" width="9" style="54"/>
    <col min="15873" max="15873" width="4.125" style="54" customWidth="1"/>
    <col min="15874" max="15874" width="22.5" style="54" customWidth="1"/>
    <col min="15875" max="15875" width="26.625" style="54" customWidth="1"/>
    <col min="15876" max="15876" width="17.125" style="54" customWidth="1"/>
    <col min="15877" max="15877" width="8.125" style="54" customWidth="1"/>
    <col min="15878" max="15878" width="4" style="54" customWidth="1"/>
    <col min="15879" max="15879" width="0" style="54" hidden="1" customWidth="1"/>
    <col min="15880" max="15880" width="23.25" style="54" customWidth="1"/>
    <col min="15881" max="15881" width="17.125" style="54" customWidth="1"/>
    <col min="15882" max="15882" width="8.125" style="54" customWidth="1"/>
    <col min="15883" max="15883" width="4" style="54" customWidth="1"/>
    <col min="15884" max="15884" width="0" style="54" hidden="1" customWidth="1"/>
    <col min="15885" max="15885" width="8.25" style="54" customWidth="1"/>
    <col min="15886" max="15886" width="0" style="54" hidden="1" customWidth="1"/>
    <col min="15887" max="15887" width="97.75" style="54" customWidth="1"/>
    <col min="15888" max="15888" width="14.125" style="54" customWidth="1"/>
    <col min="15889" max="15889" width="16" style="54" customWidth="1"/>
    <col min="15890" max="15892" width="10.125" style="54" customWidth="1"/>
    <col min="15893" max="15893" width="5.125" style="54" customWidth="1"/>
    <col min="15894" max="16128" width="9" style="54"/>
    <col min="16129" max="16129" width="4.125" style="54" customWidth="1"/>
    <col min="16130" max="16130" width="22.5" style="54" customWidth="1"/>
    <col min="16131" max="16131" width="26.625" style="54" customWidth="1"/>
    <col min="16132" max="16132" width="17.125" style="54" customWidth="1"/>
    <col min="16133" max="16133" width="8.125" style="54" customWidth="1"/>
    <col min="16134" max="16134" width="4" style="54" customWidth="1"/>
    <col min="16135" max="16135" width="0" style="54" hidden="1" customWidth="1"/>
    <col min="16136" max="16136" width="23.25" style="54" customWidth="1"/>
    <col min="16137" max="16137" width="17.125" style="54" customWidth="1"/>
    <col min="16138" max="16138" width="8.125" style="54" customWidth="1"/>
    <col min="16139" max="16139" width="4" style="54" customWidth="1"/>
    <col min="16140" max="16140" width="0" style="54" hidden="1" customWidth="1"/>
    <col min="16141" max="16141" width="8.25" style="54" customWidth="1"/>
    <col min="16142" max="16142" width="0" style="54" hidden="1" customWidth="1"/>
    <col min="16143" max="16143" width="97.75" style="54" customWidth="1"/>
    <col min="16144" max="16144" width="14.125" style="54" customWidth="1"/>
    <col min="16145" max="16145" width="16" style="54" customWidth="1"/>
    <col min="16146" max="16148" width="10.125" style="54" customWidth="1"/>
    <col min="16149" max="16149" width="5.125" style="54" customWidth="1"/>
    <col min="16150" max="16384" width="9" style="54"/>
  </cols>
  <sheetData>
    <row r="1" spans="1:21" ht="36.75" customHeight="1" x14ac:dyDescent="0.4">
      <c r="A1" s="52" t="s">
        <v>0</v>
      </c>
      <c r="B1" s="52"/>
      <c r="C1" s="53"/>
      <c r="D1" s="54"/>
      <c r="E1" s="53"/>
      <c r="F1" s="53"/>
      <c r="G1" s="53"/>
      <c r="H1" s="213"/>
      <c r="I1" s="213"/>
      <c r="J1" s="214"/>
      <c r="K1" s="214"/>
      <c r="L1" s="214"/>
      <c r="M1" s="214"/>
      <c r="N1" s="214"/>
      <c r="O1" s="214"/>
      <c r="P1" s="53"/>
      <c r="Q1" s="53"/>
      <c r="R1" s="54"/>
      <c r="S1" s="54"/>
      <c r="T1" s="54"/>
      <c r="U1" s="54"/>
    </row>
    <row r="2" spans="1:21" ht="36.75" customHeight="1" x14ac:dyDescent="0.4">
      <c r="A2" s="213" t="s">
        <v>161</v>
      </c>
      <c r="B2" s="213"/>
      <c r="C2" s="214"/>
      <c r="D2" s="214"/>
      <c r="E2" s="214"/>
      <c r="F2" s="214"/>
      <c r="G2" s="214"/>
      <c r="H2" s="214"/>
      <c r="I2" s="214"/>
      <c r="J2" s="214"/>
      <c r="K2" s="214"/>
      <c r="L2" s="214"/>
      <c r="M2" s="214"/>
      <c r="N2" s="214"/>
      <c r="O2" s="214"/>
      <c r="P2" s="214"/>
      <c r="Q2" s="214"/>
      <c r="R2" s="214"/>
      <c r="S2" s="214"/>
      <c r="T2" s="214"/>
      <c r="U2" s="54"/>
    </row>
    <row r="3" spans="1:21" ht="18.75" customHeight="1" x14ac:dyDescent="0.4">
      <c r="A3" s="55"/>
      <c r="B3" s="55"/>
      <c r="C3" s="53"/>
      <c r="D3" s="54"/>
      <c r="E3" s="56"/>
      <c r="F3" s="53"/>
      <c r="G3" s="53"/>
      <c r="H3" s="53"/>
      <c r="I3" s="54"/>
      <c r="J3" s="53"/>
      <c r="K3" s="56"/>
      <c r="L3" s="56"/>
      <c r="M3" s="56"/>
      <c r="N3" s="56"/>
      <c r="O3" s="53"/>
      <c r="P3" s="57"/>
      <c r="Q3" s="215" t="s">
        <v>162</v>
      </c>
      <c r="R3" s="216"/>
      <c r="S3" s="216"/>
      <c r="T3" s="217"/>
      <c r="U3" s="54"/>
    </row>
    <row r="4" spans="1:21" ht="15.75" customHeight="1" x14ac:dyDescent="0.4">
      <c r="A4" s="55"/>
      <c r="B4" s="55"/>
      <c r="C4" s="53"/>
      <c r="D4" s="54"/>
      <c r="E4" s="56"/>
      <c r="F4" s="53"/>
      <c r="G4" s="53"/>
      <c r="H4" s="53"/>
      <c r="I4" s="54"/>
      <c r="J4" s="53"/>
      <c r="K4" s="56"/>
      <c r="L4" s="56"/>
      <c r="M4" s="56"/>
      <c r="N4" s="58"/>
      <c r="O4" s="53"/>
      <c r="P4" s="59"/>
      <c r="Q4" s="60"/>
      <c r="R4" s="61" t="s">
        <v>163</v>
      </c>
      <c r="S4" s="61" t="s">
        <v>6</v>
      </c>
      <c r="T4" s="61" t="s">
        <v>164</v>
      </c>
      <c r="U4" s="54"/>
    </row>
    <row r="5" spans="1:21" ht="22.5" customHeight="1" x14ac:dyDescent="0.4">
      <c r="A5" s="55"/>
      <c r="B5" s="223" t="s">
        <v>315</v>
      </c>
      <c r="C5" s="223"/>
      <c r="D5" s="54"/>
      <c r="E5" s="56"/>
      <c r="F5" s="53"/>
      <c r="G5" s="53"/>
      <c r="H5" s="53"/>
      <c r="I5" s="54"/>
      <c r="J5" s="53"/>
      <c r="K5" s="56"/>
      <c r="L5" s="56"/>
      <c r="M5" s="56"/>
      <c r="N5" s="58"/>
      <c r="O5" s="53"/>
      <c r="P5" s="62"/>
      <c r="Q5" s="63" t="s">
        <v>165</v>
      </c>
      <c r="R5" s="61"/>
      <c r="S5" s="61"/>
      <c r="T5" s="61"/>
      <c r="U5" s="54"/>
    </row>
    <row r="6" spans="1:21" ht="22.5" customHeight="1" x14ac:dyDescent="0.15">
      <c r="A6" s="55"/>
      <c r="B6" s="223"/>
      <c r="C6" s="223"/>
      <c r="D6" s="64"/>
      <c r="E6" s="56"/>
      <c r="F6" s="53"/>
      <c r="G6" s="53"/>
      <c r="H6" s="53"/>
      <c r="I6" s="64"/>
      <c r="J6" s="53"/>
      <c r="K6" s="56"/>
      <c r="L6" s="56"/>
      <c r="M6" s="56"/>
      <c r="N6" s="58"/>
      <c r="O6" s="53"/>
      <c r="P6" s="62"/>
      <c r="Q6" s="63" t="s">
        <v>166</v>
      </c>
      <c r="R6" s="61"/>
      <c r="S6" s="61"/>
      <c r="T6" s="61"/>
      <c r="U6" s="54"/>
    </row>
    <row r="7" spans="1:21" ht="22.5" customHeight="1" x14ac:dyDescent="0.15">
      <c r="A7" s="55"/>
      <c r="B7" s="55"/>
      <c r="C7" s="53"/>
      <c r="D7" s="65"/>
      <c r="E7" s="56"/>
      <c r="F7" s="53"/>
      <c r="G7" s="53"/>
      <c r="I7" s="65"/>
      <c r="J7" s="53"/>
      <c r="K7" s="56"/>
      <c r="L7" s="56"/>
      <c r="M7" s="56"/>
      <c r="N7" s="67"/>
      <c r="O7" s="53"/>
      <c r="P7" s="62"/>
      <c r="Q7" s="63" t="s">
        <v>167</v>
      </c>
      <c r="R7" s="61"/>
      <c r="S7" s="61"/>
      <c r="T7" s="61"/>
      <c r="U7" s="68"/>
    </row>
    <row r="8" spans="1:21" ht="27.75" customHeight="1" thickBot="1" x14ac:dyDescent="0.3">
      <c r="A8" s="218" t="s">
        <v>316</v>
      </c>
      <c r="B8" s="219"/>
      <c r="C8" s="219"/>
      <c r="D8" s="219"/>
      <c r="E8" s="219"/>
      <c r="F8" s="219"/>
      <c r="G8" s="53"/>
      <c r="H8" s="53"/>
      <c r="I8" s="69"/>
      <c r="J8" s="53"/>
      <c r="K8" s="56"/>
      <c r="L8" s="56"/>
      <c r="M8" s="56"/>
      <c r="N8" s="67"/>
      <c r="O8" s="53"/>
      <c r="P8" s="70"/>
      <c r="Q8" s="69"/>
      <c r="R8" s="70"/>
      <c r="S8" s="70"/>
      <c r="T8" s="71"/>
      <c r="U8" s="68"/>
    </row>
    <row r="9" spans="1:21" customFormat="1" ht="42" customHeight="1" thickBot="1" x14ac:dyDescent="0.45">
      <c r="A9" s="72"/>
      <c r="B9" s="73" t="s">
        <v>169</v>
      </c>
      <c r="C9" s="74" t="s">
        <v>170</v>
      </c>
      <c r="D9" s="75" t="s">
        <v>171</v>
      </c>
      <c r="E9" s="76" t="s">
        <v>172</v>
      </c>
      <c r="F9" s="76" t="s">
        <v>173</v>
      </c>
      <c r="G9" s="74" t="s">
        <v>174</v>
      </c>
      <c r="H9" s="73" t="s">
        <v>170</v>
      </c>
      <c r="I9" s="75" t="s">
        <v>171</v>
      </c>
      <c r="J9" s="76" t="s">
        <v>175</v>
      </c>
      <c r="K9" s="76" t="s">
        <v>173</v>
      </c>
      <c r="L9" s="76" t="s">
        <v>174</v>
      </c>
      <c r="M9" s="76" t="s">
        <v>176</v>
      </c>
      <c r="N9" s="77" t="s">
        <v>177</v>
      </c>
      <c r="O9" s="78" t="s">
        <v>178</v>
      </c>
      <c r="P9" s="76" t="s">
        <v>179</v>
      </c>
      <c r="Q9" s="79" t="s">
        <v>171</v>
      </c>
      <c r="R9" s="76" t="s">
        <v>180</v>
      </c>
      <c r="S9" s="74" t="s">
        <v>181</v>
      </c>
      <c r="T9" s="77" t="s">
        <v>182</v>
      </c>
      <c r="U9" s="80"/>
    </row>
    <row r="10" spans="1:21" ht="18.75" customHeight="1" x14ac:dyDescent="0.4">
      <c r="A10" s="220" t="s">
        <v>183</v>
      </c>
      <c r="B10" s="81" t="s">
        <v>317</v>
      </c>
      <c r="C10" s="82" t="s">
        <v>296</v>
      </c>
      <c r="D10" s="83"/>
      <c r="E10" s="91">
        <v>10</v>
      </c>
      <c r="F10" s="85" t="s">
        <v>189</v>
      </c>
      <c r="G10" s="86"/>
      <c r="H10" s="87" t="s">
        <v>296</v>
      </c>
      <c r="I10" s="83"/>
      <c r="J10" s="85">
        <f>ROUNDUP(E10*0.75,2)</f>
        <v>7.5</v>
      </c>
      <c r="K10" s="85" t="s">
        <v>189</v>
      </c>
      <c r="L10" s="85"/>
      <c r="M10" s="85">
        <f>ROUNDUP((R5*E10)+(R6*J10)+(R7*(E10*2)),2)</f>
        <v>0</v>
      </c>
      <c r="N10" s="88">
        <f>M10</f>
        <v>0</v>
      </c>
      <c r="O10" s="139" t="s">
        <v>318</v>
      </c>
      <c r="P10" s="89" t="s">
        <v>22</v>
      </c>
      <c r="Q10" s="83"/>
      <c r="R10" s="90">
        <v>110</v>
      </c>
      <c r="S10" s="91">
        <f>ROUNDUP(R10*0.75,2)</f>
        <v>82.5</v>
      </c>
      <c r="T10" s="92">
        <f>ROUNDUP((R5*R10)+(R6*S10)+(R7*(R10*2)),2)</f>
        <v>0</v>
      </c>
    </row>
    <row r="11" spans="1:21" ht="18.75" customHeight="1" x14ac:dyDescent="0.4">
      <c r="A11" s="221"/>
      <c r="B11" s="105" t="s">
        <v>319</v>
      </c>
      <c r="C11" s="106" t="s">
        <v>268</v>
      </c>
      <c r="D11" s="107"/>
      <c r="E11" s="108">
        <v>10</v>
      </c>
      <c r="F11" s="109" t="s">
        <v>189</v>
      </c>
      <c r="G11" s="110"/>
      <c r="H11" s="111" t="s">
        <v>268</v>
      </c>
      <c r="I11" s="107"/>
      <c r="J11" s="109">
        <f>ROUNDUP(E11*0.75,2)</f>
        <v>7.5</v>
      </c>
      <c r="K11" s="109" t="s">
        <v>189</v>
      </c>
      <c r="L11" s="109"/>
      <c r="M11" s="109">
        <f>ROUNDUP((R5*E11)+(R6*J11)+(R7*(E11*2)),2)</f>
        <v>0</v>
      </c>
      <c r="N11" s="112">
        <f>ROUND(M11+(M11*10/100),2)</f>
        <v>0</v>
      </c>
      <c r="O11" s="128" t="s">
        <v>320</v>
      </c>
      <c r="P11" s="113" t="s">
        <v>225</v>
      </c>
      <c r="Q11" s="107"/>
      <c r="R11" s="114">
        <v>0.5</v>
      </c>
      <c r="S11" s="108">
        <f>ROUNDUP(R11*0.75,2)</f>
        <v>0.38</v>
      </c>
      <c r="T11" s="115">
        <f>ROUNDUP((R5*R11)+(R6*S11)+(R7*(R11*2)),2)</f>
        <v>0</v>
      </c>
    </row>
    <row r="12" spans="1:21" ht="18.75" customHeight="1" x14ac:dyDescent="0.4">
      <c r="A12" s="221"/>
      <c r="B12" s="105"/>
      <c r="C12" s="106" t="s">
        <v>321</v>
      </c>
      <c r="D12" s="107"/>
      <c r="E12" s="108">
        <v>10</v>
      </c>
      <c r="F12" s="109" t="s">
        <v>189</v>
      </c>
      <c r="G12" s="110"/>
      <c r="H12" s="111" t="s">
        <v>321</v>
      </c>
      <c r="I12" s="107"/>
      <c r="J12" s="109">
        <f>ROUNDUP(E12*0.75,2)</f>
        <v>7.5</v>
      </c>
      <c r="K12" s="109" t="s">
        <v>189</v>
      </c>
      <c r="L12" s="109"/>
      <c r="M12" s="109">
        <f>ROUNDUP((R5*E12)+(R6*J12)+(R7*(E12*2)),2)</f>
        <v>0</v>
      </c>
      <c r="N12" s="112">
        <f>ROUND(M12+(M12*20/100),2)</f>
        <v>0</v>
      </c>
      <c r="O12" s="105" t="s">
        <v>322</v>
      </c>
      <c r="P12" s="113" t="s">
        <v>209</v>
      </c>
      <c r="Q12" s="107"/>
      <c r="R12" s="114">
        <v>1</v>
      </c>
      <c r="S12" s="108">
        <f>ROUNDUP(R12*0.75,2)</f>
        <v>0.75</v>
      </c>
      <c r="T12" s="115">
        <f>ROUNDUP((R5*R12)+(R6*S12)+(R7*(R12*2)),2)</f>
        <v>0</v>
      </c>
    </row>
    <row r="13" spans="1:21" ht="18.75" customHeight="1" x14ac:dyDescent="0.4">
      <c r="A13" s="221"/>
      <c r="B13" s="105"/>
      <c r="C13" s="106"/>
      <c r="D13" s="107"/>
      <c r="E13" s="108"/>
      <c r="F13" s="109"/>
      <c r="G13" s="110"/>
      <c r="H13" s="111"/>
      <c r="I13" s="107"/>
      <c r="J13" s="109"/>
      <c r="K13" s="109"/>
      <c r="L13" s="109"/>
      <c r="M13" s="109"/>
      <c r="N13" s="112"/>
      <c r="O13" s="105" t="s">
        <v>323</v>
      </c>
      <c r="P13" s="113" t="s">
        <v>213</v>
      </c>
      <c r="Q13" s="107" t="s">
        <v>40</v>
      </c>
      <c r="R13" s="114">
        <v>1</v>
      </c>
      <c r="S13" s="108">
        <f>ROUNDUP(R13*0.75,2)</f>
        <v>0.75</v>
      </c>
      <c r="T13" s="115">
        <f>ROUNDUP((R5*R13)+(R6*S13)+(R7*(R13*2)),2)</f>
        <v>0</v>
      </c>
    </row>
    <row r="14" spans="1:21" ht="18.75" customHeight="1" x14ac:dyDescent="0.4">
      <c r="A14" s="221"/>
      <c r="B14" s="105"/>
      <c r="C14" s="106"/>
      <c r="D14" s="107"/>
      <c r="E14" s="108"/>
      <c r="F14" s="109"/>
      <c r="G14" s="110"/>
      <c r="H14" s="111"/>
      <c r="I14" s="107"/>
      <c r="J14" s="109"/>
      <c r="K14" s="109"/>
      <c r="L14" s="109"/>
      <c r="M14" s="109"/>
      <c r="N14" s="112"/>
      <c r="O14" s="105" t="s">
        <v>202</v>
      </c>
      <c r="P14" s="113"/>
      <c r="Q14" s="107"/>
      <c r="R14" s="114"/>
      <c r="S14" s="108"/>
      <c r="T14" s="115"/>
    </row>
    <row r="15" spans="1:21" ht="18.75" customHeight="1" x14ac:dyDescent="0.4">
      <c r="A15" s="221"/>
      <c r="B15" s="94"/>
      <c r="C15" s="95"/>
      <c r="D15" s="96"/>
      <c r="E15" s="97"/>
      <c r="F15" s="98"/>
      <c r="G15" s="99"/>
      <c r="H15" s="100"/>
      <c r="I15" s="96"/>
      <c r="J15" s="98"/>
      <c r="K15" s="98"/>
      <c r="L15" s="98"/>
      <c r="M15" s="98"/>
      <c r="N15" s="101"/>
      <c r="O15" s="94"/>
      <c r="P15" s="102"/>
      <c r="Q15" s="96"/>
      <c r="R15" s="103"/>
      <c r="S15" s="97"/>
      <c r="T15" s="104"/>
    </row>
    <row r="16" spans="1:21" ht="18.75" customHeight="1" x14ac:dyDescent="0.4">
      <c r="A16" s="221"/>
      <c r="B16" s="105" t="s">
        <v>111</v>
      </c>
      <c r="C16" s="106" t="s">
        <v>217</v>
      </c>
      <c r="D16" s="107"/>
      <c r="E16" s="108">
        <v>1</v>
      </c>
      <c r="F16" s="109" t="s">
        <v>218</v>
      </c>
      <c r="G16" s="110" t="s">
        <v>219</v>
      </c>
      <c r="H16" s="111" t="s">
        <v>217</v>
      </c>
      <c r="I16" s="107"/>
      <c r="J16" s="109">
        <f>ROUNDUP(E16*0.75,2)</f>
        <v>0.75</v>
      </c>
      <c r="K16" s="109" t="s">
        <v>218</v>
      </c>
      <c r="L16" s="109" t="s">
        <v>219</v>
      </c>
      <c r="M16" s="109">
        <f>ROUNDUP((R5*E16)+(R6*J16)+(R7*(E16*2)),2)</f>
        <v>0</v>
      </c>
      <c r="N16" s="112">
        <f>M16</f>
        <v>0</v>
      </c>
      <c r="O16" s="105" t="s">
        <v>324</v>
      </c>
      <c r="P16" s="113" t="s">
        <v>227</v>
      </c>
      <c r="Q16" s="107"/>
      <c r="R16" s="114">
        <v>0.1</v>
      </c>
      <c r="S16" s="108">
        <f>ROUNDUP(R16*0.75,2)</f>
        <v>0.08</v>
      </c>
      <c r="T16" s="115">
        <f>ROUNDUP((R5*R16)+(R6*S16)+(R7*(R16*2)),2)</f>
        <v>0</v>
      </c>
    </row>
    <row r="17" spans="1:20" ht="18.75" customHeight="1" x14ac:dyDescent="0.4">
      <c r="A17" s="221"/>
      <c r="B17" s="105"/>
      <c r="C17" s="106" t="s">
        <v>325</v>
      </c>
      <c r="D17" s="107"/>
      <c r="E17" s="108">
        <v>1</v>
      </c>
      <c r="F17" s="109" t="s">
        <v>189</v>
      </c>
      <c r="G17" s="110" t="s">
        <v>219</v>
      </c>
      <c r="H17" s="111" t="s">
        <v>325</v>
      </c>
      <c r="I17" s="107"/>
      <c r="J17" s="109">
        <f>ROUNDUP(E17*0.75,2)</f>
        <v>0.75</v>
      </c>
      <c r="K17" s="109" t="s">
        <v>189</v>
      </c>
      <c r="L17" s="109" t="s">
        <v>219</v>
      </c>
      <c r="M17" s="109">
        <f>ROUNDUP((R5*E17)+(R6*J17)+(R7*(E17*2)),2)</f>
        <v>0</v>
      </c>
      <c r="N17" s="112">
        <f>M17</f>
        <v>0</v>
      </c>
      <c r="O17" s="105" t="s">
        <v>326</v>
      </c>
      <c r="P17" s="113" t="s">
        <v>279</v>
      </c>
      <c r="Q17" s="107"/>
      <c r="R17" s="114">
        <v>0.01</v>
      </c>
      <c r="S17" s="108">
        <f>ROUNDUP(R17*0.75,2)</f>
        <v>0.01</v>
      </c>
      <c r="T17" s="115">
        <f>ROUNDUP((R5*R17)+(R6*S17)+(R7*(R17*2)),2)</f>
        <v>0</v>
      </c>
    </row>
    <row r="18" spans="1:20" ht="18.75" customHeight="1" x14ac:dyDescent="0.4">
      <c r="A18" s="221"/>
      <c r="B18" s="105"/>
      <c r="C18" s="106" t="s">
        <v>327</v>
      </c>
      <c r="D18" s="107"/>
      <c r="E18" s="108">
        <v>0.5</v>
      </c>
      <c r="F18" s="109" t="s">
        <v>189</v>
      </c>
      <c r="G18" s="110"/>
      <c r="H18" s="111" t="s">
        <v>327</v>
      </c>
      <c r="I18" s="107"/>
      <c r="J18" s="109">
        <f>ROUNDUP(E18*0.75,2)</f>
        <v>0.38</v>
      </c>
      <c r="K18" s="109" t="s">
        <v>189</v>
      </c>
      <c r="L18" s="109"/>
      <c r="M18" s="109">
        <f>ROUNDUP((R5*E18)+(R6*J18)+(R7*(E18*2)),2)</f>
        <v>0</v>
      </c>
      <c r="N18" s="112">
        <f>ROUND(M18+(M18*10/100),2)</f>
        <v>0</v>
      </c>
      <c r="O18" s="105" t="s">
        <v>328</v>
      </c>
      <c r="P18" s="113" t="s">
        <v>290</v>
      </c>
      <c r="Q18" s="107" t="s">
        <v>40</v>
      </c>
      <c r="R18" s="114">
        <v>3</v>
      </c>
      <c r="S18" s="108">
        <f>ROUNDUP(R18*0.75,2)</f>
        <v>2.25</v>
      </c>
      <c r="T18" s="115">
        <f>ROUNDUP((R5*R18)+(R6*S18)+(R7*(R18*2)),2)</f>
        <v>0</v>
      </c>
    </row>
    <row r="19" spans="1:20" ht="18.75" customHeight="1" x14ac:dyDescent="0.4">
      <c r="A19" s="221"/>
      <c r="B19" s="105"/>
      <c r="C19" s="106" t="s">
        <v>329</v>
      </c>
      <c r="D19" s="107"/>
      <c r="E19" s="108">
        <v>20</v>
      </c>
      <c r="F19" s="109" t="s">
        <v>189</v>
      </c>
      <c r="G19" s="110"/>
      <c r="H19" s="111" t="s">
        <v>329</v>
      </c>
      <c r="I19" s="107"/>
      <c r="J19" s="109">
        <f>ROUNDUP(E19*0.75,2)</f>
        <v>15</v>
      </c>
      <c r="K19" s="109" t="s">
        <v>189</v>
      </c>
      <c r="L19" s="109"/>
      <c r="M19" s="109">
        <f>ROUNDUP((R5*E19)+(R6*J19)+(R7*(E19*2)),2)</f>
        <v>0</v>
      </c>
      <c r="N19" s="112">
        <f>ROUND(M19+(M19*3/100),2)</f>
        <v>0</v>
      </c>
      <c r="O19" s="105" t="s">
        <v>330</v>
      </c>
      <c r="P19" s="113" t="s">
        <v>252</v>
      </c>
      <c r="Q19" s="107" t="s">
        <v>56</v>
      </c>
      <c r="R19" s="114">
        <v>5</v>
      </c>
      <c r="S19" s="108">
        <f>ROUNDUP(R19*0.75,2)</f>
        <v>3.75</v>
      </c>
      <c r="T19" s="115">
        <f>ROUNDUP((R5*R19)+(R6*S19)+(R7*(R19*2)),2)</f>
        <v>0</v>
      </c>
    </row>
    <row r="20" spans="1:20" ht="18.75" customHeight="1" x14ac:dyDescent="0.4">
      <c r="A20" s="221"/>
      <c r="B20" s="105"/>
      <c r="C20" s="106"/>
      <c r="D20" s="107"/>
      <c r="E20" s="108"/>
      <c r="F20" s="109"/>
      <c r="G20" s="110"/>
      <c r="H20" s="111"/>
      <c r="I20" s="107"/>
      <c r="J20" s="109"/>
      <c r="K20" s="109"/>
      <c r="L20" s="109"/>
      <c r="M20" s="109"/>
      <c r="N20" s="112"/>
      <c r="O20" s="105" t="s">
        <v>331</v>
      </c>
      <c r="P20" s="113" t="s">
        <v>192</v>
      </c>
      <c r="Q20" s="107"/>
      <c r="R20" s="114">
        <v>2</v>
      </c>
      <c r="S20" s="108">
        <f>ROUNDUP(R20*0.75,2)</f>
        <v>1.5</v>
      </c>
      <c r="T20" s="115">
        <f>ROUNDUP((R5*R20)+(R6*S20)+(R7*(R20*2)),2)</f>
        <v>0</v>
      </c>
    </row>
    <row r="21" spans="1:20" ht="18.75" customHeight="1" x14ac:dyDescent="0.4">
      <c r="A21" s="221"/>
      <c r="B21" s="105"/>
      <c r="C21" s="106"/>
      <c r="D21" s="107"/>
      <c r="E21" s="108"/>
      <c r="F21" s="109"/>
      <c r="G21" s="110"/>
      <c r="H21" s="111"/>
      <c r="I21" s="107"/>
      <c r="J21" s="109"/>
      <c r="K21" s="109"/>
      <c r="L21" s="109"/>
      <c r="M21" s="109"/>
      <c r="N21" s="112"/>
      <c r="O21" s="105" t="s">
        <v>332</v>
      </c>
      <c r="P21" s="113"/>
      <c r="Q21" s="107"/>
      <c r="R21" s="114"/>
      <c r="S21" s="108"/>
      <c r="T21" s="115"/>
    </row>
    <row r="22" spans="1:20" ht="18.75" customHeight="1" x14ac:dyDescent="0.4">
      <c r="A22" s="221"/>
      <c r="B22" s="105"/>
      <c r="C22" s="106"/>
      <c r="D22" s="107"/>
      <c r="E22" s="108"/>
      <c r="F22" s="109"/>
      <c r="G22" s="110"/>
      <c r="H22" s="111"/>
      <c r="I22" s="107"/>
      <c r="J22" s="109"/>
      <c r="K22" s="109"/>
      <c r="L22" s="109"/>
      <c r="M22" s="109"/>
      <c r="N22" s="112"/>
      <c r="O22" s="105" t="s">
        <v>202</v>
      </c>
      <c r="P22" s="113"/>
      <c r="Q22" s="107"/>
      <c r="R22" s="114"/>
      <c r="S22" s="108"/>
      <c r="T22" s="115"/>
    </row>
    <row r="23" spans="1:20" ht="18.75" customHeight="1" x14ac:dyDescent="0.4">
      <c r="A23" s="221"/>
      <c r="B23" s="94"/>
      <c r="C23" s="95"/>
      <c r="D23" s="96"/>
      <c r="E23" s="97"/>
      <c r="F23" s="98"/>
      <c r="G23" s="99"/>
      <c r="H23" s="100"/>
      <c r="I23" s="96"/>
      <c r="J23" s="98"/>
      <c r="K23" s="98"/>
      <c r="L23" s="98"/>
      <c r="M23" s="98"/>
      <c r="N23" s="101"/>
      <c r="O23" s="94"/>
      <c r="P23" s="102"/>
      <c r="Q23" s="96"/>
      <c r="R23" s="103"/>
      <c r="S23" s="97"/>
      <c r="T23" s="104"/>
    </row>
    <row r="24" spans="1:20" ht="18.75" customHeight="1" x14ac:dyDescent="0.4">
      <c r="A24" s="221"/>
      <c r="B24" s="105" t="s">
        <v>112</v>
      </c>
      <c r="C24" s="106" t="s">
        <v>333</v>
      </c>
      <c r="D24" s="107"/>
      <c r="E24" s="108">
        <v>30</v>
      </c>
      <c r="F24" s="109" t="s">
        <v>189</v>
      </c>
      <c r="G24" s="110"/>
      <c r="H24" s="111" t="s">
        <v>333</v>
      </c>
      <c r="I24" s="107"/>
      <c r="J24" s="109">
        <f>ROUNDUP(E24*0.75,2)</f>
        <v>22.5</v>
      </c>
      <c r="K24" s="109" t="s">
        <v>189</v>
      </c>
      <c r="L24" s="109"/>
      <c r="M24" s="109">
        <f>ROUNDUP((R5*E24)+(R6*J24)+(R7*(E24*2)),2)</f>
        <v>0</v>
      </c>
      <c r="N24" s="112">
        <f>ROUND(M24+(M24*9/100),2)</f>
        <v>0</v>
      </c>
      <c r="O24" s="105" t="s">
        <v>334</v>
      </c>
      <c r="P24" s="113" t="s">
        <v>192</v>
      </c>
      <c r="Q24" s="107"/>
      <c r="R24" s="114">
        <v>1.5</v>
      </c>
      <c r="S24" s="108">
        <f>ROUNDUP(R24*0.75,2)</f>
        <v>1.1300000000000001</v>
      </c>
      <c r="T24" s="115">
        <f>ROUNDUP((R5*R24)+(R6*S24)+(R7*(R24*2)),2)</f>
        <v>0</v>
      </c>
    </row>
    <row r="25" spans="1:20" ht="18.75" customHeight="1" x14ac:dyDescent="0.4">
      <c r="A25" s="221"/>
      <c r="B25" s="105"/>
      <c r="C25" s="106" t="s">
        <v>277</v>
      </c>
      <c r="D25" s="107"/>
      <c r="E25" s="108">
        <v>5</v>
      </c>
      <c r="F25" s="109" t="s">
        <v>189</v>
      </c>
      <c r="G25" s="110"/>
      <c r="H25" s="111" t="s">
        <v>277</v>
      </c>
      <c r="I25" s="107"/>
      <c r="J25" s="109">
        <f>ROUNDUP(E25*0.75,2)</f>
        <v>3.75</v>
      </c>
      <c r="K25" s="109" t="s">
        <v>189</v>
      </c>
      <c r="L25" s="109"/>
      <c r="M25" s="109">
        <f>ROUNDUP((R5*E25)+(R6*J25)+(R7*(E25*2)),2)</f>
        <v>0</v>
      </c>
      <c r="N25" s="112">
        <f>ROUND(M25+(M25*15/100),2)</f>
        <v>0</v>
      </c>
      <c r="O25" s="105" t="s">
        <v>335</v>
      </c>
      <c r="P25" s="113" t="s">
        <v>233</v>
      </c>
      <c r="Q25" s="107"/>
      <c r="R25" s="114">
        <v>10</v>
      </c>
      <c r="S25" s="108">
        <f>ROUNDUP(R25*0.75,2)</f>
        <v>7.5</v>
      </c>
      <c r="T25" s="115">
        <f>ROUNDUP((R5*R25)+(R6*S25)+(R7*(R25*2)),2)</f>
        <v>0</v>
      </c>
    </row>
    <row r="26" spans="1:20" ht="18.75" customHeight="1" x14ac:dyDescent="0.4">
      <c r="A26" s="221"/>
      <c r="B26" s="105"/>
      <c r="C26" s="106"/>
      <c r="D26" s="107"/>
      <c r="E26" s="108"/>
      <c r="F26" s="109"/>
      <c r="G26" s="110"/>
      <c r="H26" s="111"/>
      <c r="I26" s="107"/>
      <c r="J26" s="109"/>
      <c r="K26" s="109"/>
      <c r="L26" s="109"/>
      <c r="M26" s="109"/>
      <c r="N26" s="112"/>
      <c r="O26" s="105" t="s">
        <v>336</v>
      </c>
      <c r="P26" s="113" t="s">
        <v>209</v>
      </c>
      <c r="Q26" s="107"/>
      <c r="R26" s="114">
        <v>0.5</v>
      </c>
      <c r="S26" s="108">
        <f>ROUNDUP(R26*0.75,2)</f>
        <v>0.38</v>
      </c>
      <c r="T26" s="115">
        <f>ROUNDUP((R5*R26)+(R6*S26)+(R7*(R26*2)),2)</f>
        <v>0</v>
      </c>
    </row>
    <row r="27" spans="1:20" ht="18.75" customHeight="1" x14ac:dyDescent="0.4">
      <c r="A27" s="221"/>
      <c r="B27" s="105"/>
      <c r="C27" s="106"/>
      <c r="D27" s="107"/>
      <c r="E27" s="108"/>
      <c r="F27" s="109"/>
      <c r="G27" s="110"/>
      <c r="H27" s="111"/>
      <c r="I27" s="107"/>
      <c r="J27" s="109"/>
      <c r="K27" s="109"/>
      <c r="L27" s="109"/>
      <c r="M27" s="109"/>
      <c r="N27" s="112"/>
      <c r="O27" s="105" t="s">
        <v>202</v>
      </c>
      <c r="P27" s="113" t="s">
        <v>213</v>
      </c>
      <c r="Q27" s="107" t="s">
        <v>40</v>
      </c>
      <c r="R27" s="114">
        <v>1</v>
      </c>
      <c r="S27" s="108">
        <f>ROUNDUP(R27*0.75,2)</f>
        <v>0.75</v>
      </c>
      <c r="T27" s="115">
        <f>ROUNDUP((R5*R27)+(R6*S27)+(R7*(R27*2)),2)</f>
        <v>0</v>
      </c>
    </row>
    <row r="28" spans="1:20" ht="18.75" customHeight="1" x14ac:dyDescent="0.4">
      <c r="A28" s="221"/>
      <c r="B28" s="105"/>
      <c r="C28" s="106"/>
      <c r="D28" s="107"/>
      <c r="E28" s="108"/>
      <c r="F28" s="109"/>
      <c r="G28" s="110"/>
      <c r="H28" s="111"/>
      <c r="I28" s="107"/>
      <c r="J28" s="109"/>
      <c r="K28" s="109"/>
      <c r="L28" s="109"/>
      <c r="M28" s="109"/>
      <c r="N28" s="112"/>
      <c r="O28" s="105"/>
      <c r="P28" s="113" t="s">
        <v>221</v>
      </c>
      <c r="Q28" s="107"/>
      <c r="R28" s="114">
        <v>1.5</v>
      </c>
      <c r="S28" s="108">
        <f>ROUNDUP(R28*0.75,2)</f>
        <v>1.1300000000000001</v>
      </c>
      <c r="T28" s="115">
        <f>ROUNDUP((R5*R28)+(R6*S28)+(R7*(R28*2)),2)</f>
        <v>0</v>
      </c>
    </row>
    <row r="29" spans="1:20" ht="18.75" customHeight="1" x14ac:dyDescent="0.4">
      <c r="A29" s="221"/>
      <c r="B29" s="94"/>
      <c r="C29" s="95"/>
      <c r="D29" s="96"/>
      <c r="E29" s="97"/>
      <c r="F29" s="98"/>
      <c r="G29" s="99"/>
      <c r="H29" s="100"/>
      <c r="I29" s="96"/>
      <c r="J29" s="98"/>
      <c r="K29" s="98"/>
      <c r="L29" s="98"/>
      <c r="M29" s="98"/>
      <c r="N29" s="101"/>
      <c r="O29" s="94"/>
      <c r="P29" s="102"/>
      <c r="Q29" s="96"/>
      <c r="R29" s="103"/>
      <c r="S29" s="97"/>
      <c r="T29" s="104"/>
    </row>
    <row r="30" spans="1:20" ht="18.75" customHeight="1" x14ac:dyDescent="0.4">
      <c r="A30" s="221"/>
      <c r="B30" s="105" t="s">
        <v>113</v>
      </c>
      <c r="C30" s="106" t="s">
        <v>337</v>
      </c>
      <c r="D30" s="107"/>
      <c r="E30" s="132">
        <v>0.25</v>
      </c>
      <c r="F30" s="109" t="s">
        <v>272</v>
      </c>
      <c r="G30" s="110"/>
      <c r="H30" s="111" t="s">
        <v>337</v>
      </c>
      <c r="I30" s="107"/>
      <c r="J30" s="109">
        <f>ROUNDUP(E30*0.75,2)</f>
        <v>0.19</v>
      </c>
      <c r="K30" s="109" t="s">
        <v>272</v>
      </c>
      <c r="L30" s="109"/>
      <c r="M30" s="109">
        <f>ROUNDUP((R5*E30)+(R6*J30)+(R7*(E30*2)),2)</f>
        <v>0</v>
      </c>
      <c r="N30" s="112">
        <f>M30</f>
        <v>0</v>
      </c>
      <c r="O30" s="105" t="s">
        <v>285</v>
      </c>
      <c r="P30" s="113"/>
      <c r="Q30" s="107"/>
      <c r="R30" s="114"/>
      <c r="S30" s="108"/>
      <c r="T30" s="115"/>
    </row>
    <row r="31" spans="1:20" ht="18.75" customHeight="1" thickBot="1" x14ac:dyDescent="0.45">
      <c r="A31" s="222"/>
      <c r="B31" s="116"/>
      <c r="C31" s="117"/>
      <c r="D31" s="118"/>
      <c r="E31" s="119"/>
      <c r="F31" s="120"/>
      <c r="G31" s="121"/>
      <c r="H31" s="122"/>
      <c r="I31" s="118"/>
      <c r="J31" s="120"/>
      <c r="K31" s="120"/>
      <c r="L31" s="120"/>
      <c r="M31" s="120"/>
      <c r="N31" s="123"/>
      <c r="O31" s="116"/>
      <c r="P31" s="124"/>
      <c r="Q31" s="118"/>
      <c r="R31" s="125"/>
      <c r="S31" s="119"/>
      <c r="T31" s="126"/>
    </row>
  </sheetData>
  <mergeCells count="6">
    <mergeCell ref="A10:A31"/>
    <mergeCell ref="H1:O1"/>
    <mergeCell ref="A2:T2"/>
    <mergeCell ref="Q3:T3"/>
    <mergeCell ref="B5:C6"/>
    <mergeCell ref="A8:F8"/>
  </mergeCells>
  <phoneticPr fontId="17"/>
  <printOptions horizontalCentered="1" verticalCentered="1"/>
  <pageMargins left="0.39370078740157483" right="0.39370078740157483" top="0.39370078740157483" bottom="0.39370078740157483" header="0.39370078740157483" footer="0.39370078740157483"/>
  <pageSetup paperSize="12" scale="5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25752-B683-4E87-B9D3-7E4236101BBC}">
  <sheetPr>
    <pageSetUpPr fitToPage="1"/>
  </sheetPr>
  <dimension ref="A1:AB25"/>
  <sheetViews>
    <sheetView showZeros="0" zoomScale="60" zoomScaleNormal="60" zoomScaleSheetLayoutView="80" workbookViewId="0"/>
  </sheetViews>
  <sheetFormatPr defaultRowHeight="18.75" customHeight="1" x14ac:dyDescent="0.4"/>
  <cols>
    <col min="1" max="1" width="4.125" style="127" customWidth="1"/>
    <col min="2" max="2" width="22.5" style="128" customWidth="1"/>
    <col min="3" max="3" width="26.625" style="128" customWidth="1"/>
    <col min="4" max="4" width="17.125" style="93" customWidth="1"/>
    <col min="5" max="5" width="8.125" style="129" customWidth="1"/>
    <col min="6" max="6" width="4" style="130" customWidth="1"/>
    <col min="7" max="7" width="10.25" style="130" hidden="1" customWidth="1"/>
    <col min="8" max="8" width="23.25" style="66" customWidth="1"/>
    <col min="9" max="9" width="17.125" style="93" customWidth="1"/>
    <col min="10" max="10" width="8.125" style="130" customWidth="1"/>
    <col min="11" max="11" width="4" style="130" customWidth="1"/>
    <col min="12" max="12" width="10.25" style="130" hidden="1" customWidth="1"/>
    <col min="13" max="13" width="8.25" style="130" customWidth="1"/>
    <col min="14" max="14" width="8.625" style="131" hidden="1" customWidth="1"/>
    <col min="15" max="15" width="97.75" style="128" customWidth="1"/>
    <col min="16" max="16" width="14.125" style="66" customWidth="1"/>
    <col min="17" max="17" width="16" style="93" customWidth="1"/>
    <col min="18" max="18" width="10.125" style="131" customWidth="1"/>
    <col min="19" max="19" width="10.125" style="129" customWidth="1"/>
    <col min="20" max="20" width="10.125" style="93" customWidth="1"/>
    <col min="21" max="21" width="5.125" style="93" customWidth="1"/>
    <col min="29" max="256" width="9" style="54"/>
    <col min="257" max="257" width="4.125" style="54" customWidth="1"/>
    <col min="258" max="258" width="22.5" style="54" customWidth="1"/>
    <col min="259" max="259" width="26.625" style="54" customWidth="1"/>
    <col min="260" max="260" width="17.125" style="54" customWidth="1"/>
    <col min="261" max="261" width="8.125" style="54" customWidth="1"/>
    <col min="262" max="262" width="4" style="54" customWidth="1"/>
    <col min="263" max="263" width="0" style="54" hidden="1" customWidth="1"/>
    <col min="264" max="264" width="23.25" style="54" customWidth="1"/>
    <col min="265" max="265" width="17.125" style="54" customWidth="1"/>
    <col min="266" max="266" width="8.125" style="54" customWidth="1"/>
    <col min="267" max="267" width="4" style="54" customWidth="1"/>
    <col min="268" max="268" width="0" style="54" hidden="1" customWidth="1"/>
    <col min="269" max="269" width="8.25" style="54" customWidth="1"/>
    <col min="270" max="270" width="0" style="54" hidden="1" customWidth="1"/>
    <col min="271" max="271" width="97.75" style="54" customWidth="1"/>
    <col min="272" max="272" width="14.125" style="54" customWidth="1"/>
    <col min="273" max="273" width="16" style="54" customWidth="1"/>
    <col min="274" max="276" width="10.125" style="54" customWidth="1"/>
    <col min="277" max="277" width="5.125" style="54" customWidth="1"/>
    <col min="278" max="512" width="9" style="54"/>
    <col min="513" max="513" width="4.125" style="54" customWidth="1"/>
    <col min="514" max="514" width="22.5" style="54" customWidth="1"/>
    <col min="515" max="515" width="26.625" style="54" customWidth="1"/>
    <col min="516" max="516" width="17.125" style="54" customWidth="1"/>
    <col min="517" max="517" width="8.125" style="54" customWidth="1"/>
    <col min="518" max="518" width="4" style="54" customWidth="1"/>
    <col min="519" max="519" width="0" style="54" hidden="1" customWidth="1"/>
    <col min="520" max="520" width="23.25" style="54" customWidth="1"/>
    <col min="521" max="521" width="17.125" style="54" customWidth="1"/>
    <col min="522" max="522" width="8.125" style="54" customWidth="1"/>
    <col min="523" max="523" width="4" style="54" customWidth="1"/>
    <col min="524" max="524" width="0" style="54" hidden="1" customWidth="1"/>
    <col min="525" max="525" width="8.25" style="54" customWidth="1"/>
    <col min="526" max="526" width="0" style="54" hidden="1" customWidth="1"/>
    <col min="527" max="527" width="97.75" style="54" customWidth="1"/>
    <col min="528" max="528" width="14.125" style="54" customWidth="1"/>
    <col min="529" max="529" width="16" style="54" customWidth="1"/>
    <col min="530" max="532" width="10.125" style="54" customWidth="1"/>
    <col min="533" max="533" width="5.125" style="54" customWidth="1"/>
    <col min="534" max="768" width="9" style="54"/>
    <col min="769" max="769" width="4.125" style="54" customWidth="1"/>
    <col min="770" max="770" width="22.5" style="54" customWidth="1"/>
    <col min="771" max="771" width="26.625" style="54" customWidth="1"/>
    <col min="772" max="772" width="17.125" style="54" customWidth="1"/>
    <col min="773" max="773" width="8.125" style="54" customWidth="1"/>
    <col min="774" max="774" width="4" style="54" customWidth="1"/>
    <col min="775" max="775" width="0" style="54" hidden="1" customWidth="1"/>
    <col min="776" max="776" width="23.25" style="54" customWidth="1"/>
    <col min="777" max="777" width="17.125" style="54" customWidth="1"/>
    <col min="778" max="778" width="8.125" style="54" customWidth="1"/>
    <col min="779" max="779" width="4" style="54" customWidth="1"/>
    <col min="780" max="780" width="0" style="54" hidden="1" customWidth="1"/>
    <col min="781" max="781" width="8.25" style="54" customWidth="1"/>
    <col min="782" max="782" width="0" style="54" hidden="1" customWidth="1"/>
    <col min="783" max="783" width="97.75" style="54" customWidth="1"/>
    <col min="784" max="784" width="14.125" style="54" customWidth="1"/>
    <col min="785" max="785" width="16" style="54" customWidth="1"/>
    <col min="786" max="788" width="10.125" style="54" customWidth="1"/>
    <col min="789" max="789" width="5.125" style="54" customWidth="1"/>
    <col min="790" max="1024" width="9" style="54"/>
    <col min="1025" max="1025" width="4.125" style="54" customWidth="1"/>
    <col min="1026" max="1026" width="22.5" style="54" customWidth="1"/>
    <col min="1027" max="1027" width="26.625" style="54" customWidth="1"/>
    <col min="1028" max="1028" width="17.125" style="54" customWidth="1"/>
    <col min="1029" max="1029" width="8.125" style="54" customWidth="1"/>
    <col min="1030" max="1030" width="4" style="54" customWidth="1"/>
    <col min="1031" max="1031" width="0" style="54" hidden="1" customWidth="1"/>
    <col min="1032" max="1032" width="23.25" style="54" customWidth="1"/>
    <col min="1033" max="1033" width="17.125" style="54" customWidth="1"/>
    <col min="1034" max="1034" width="8.125" style="54" customWidth="1"/>
    <col min="1035" max="1035" width="4" style="54" customWidth="1"/>
    <col min="1036" max="1036" width="0" style="54" hidden="1" customWidth="1"/>
    <col min="1037" max="1037" width="8.25" style="54" customWidth="1"/>
    <col min="1038" max="1038" width="0" style="54" hidden="1" customWidth="1"/>
    <col min="1039" max="1039" width="97.75" style="54" customWidth="1"/>
    <col min="1040" max="1040" width="14.125" style="54" customWidth="1"/>
    <col min="1041" max="1041" width="16" style="54" customWidth="1"/>
    <col min="1042" max="1044" width="10.125" style="54" customWidth="1"/>
    <col min="1045" max="1045" width="5.125" style="54" customWidth="1"/>
    <col min="1046" max="1280" width="9" style="54"/>
    <col min="1281" max="1281" width="4.125" style="54" customWidth="1"/>
    <col min="1282" max="1282" width="22.5" style="54" customWidth="1"/>
    <col min="1283" max="1283" width="26.625" style="54" customWidth="1"/>
    <col min="1284" max="1284" width="17.125" style="54" customWidth="1"/>
    <col min="1285" max="1285" width="8.125" style="54" customWidth="1"/>
    <col min="1286" max="1286" width="4" style="54" customWidth="1"/>
    <col min="1287" max="1287" width="0" style="54" hidden="1" customWidth="1"/>
    <col min="1288" max="1288" width="23.25" style="54" customWidth="1"/>
    <col min="1289" max="1289" width="17.125" style="54" customWidth="1"/>
    <col min="1290" max="1290" width="8.125" style="54" customWidth="1"/>
    <col min="1291" max="1291" width="4" style="54" customWidth="1"/>
    <col min="1292" max="1292" width="0" style="54" hidden="1" customWidth="1"/>
    <col min="1293" max="1293" width="8.25" style="54" customWidth="1"/>
    <col min="1294" max="1294" width="0" style="54" hidden="1" customWidth="1"/>
    <col min="1295" max="1295" width="97.75" style="54" customWidth="1"/>
    <col min="1296" max="1296" width="14.125" style="54" customWidth="1"/>
    <col min="1297" max="1297" width="16" style="54" customWidth="1"/>
    <col min="1298" max="1300" width="10.125" style="54" customWidth="1"/>
    <col min="1301" max="1301" width="5.125" style="54" customWidth="1"/>
    <col min="1302" max="1536" width="9" style="54"/>
    <col min="1537" max="1537" width="4.125" style="54" customWidth="1"/>
    <col min="1538" max="1538" width="22.5" style="54" customWidth="1"/>
    <col min="1539" max="1539" width="26.625" style="54" customWidth="1"/>
    <col min="1540" max="1540" width="17.125" style="54" customWidth="1"/>
    <col min="1541" max="1541" width="8.125" style="54" customWidth="1"/>
    <col min="1542" max="1542" width="4" style="54" customWidth="1"/>
    <col min="1543" max="1543" width="0" style="54" hidden="1" customWidth="1"/>
    <col min="1544" max="1544" width="23.25" style="54" customWidth="1"/>
    <col min="1545" max="1545" width="17.125" style="54" customWidth="1"/>
    <col min="1546" max="1546" width="8.125" style="54" customWidth="1"/>
    <col min="1547" max="1547" width="4" style="54" customWidth="1"/>
    <col min="1548" max="1548" width="0" style="54" hidden="1" customWidth="1"/>
    <col min="1549" max="1549" width="8.25" style="54" customWidth="1"/>
    <col min="1550" max="1550" width="0" style="54" hidden="1" customWidth="1"/>
    <col min="1551" max="1551" width="97.75" style="54" customWidth="1"/>
    <col min="1552" max="1552" width="14.125" style="54" customWidth="1"/>
    <col min="1553" max="1553" width="16" style="54" customWidth="1"/>
    <col min="1554" max="1556" width="10.125" style="54" customWidth="1"/>
    <col min="1557" max="1557" width="5.125" style="54" customWidth="1"/>
    <col min="1558" max="1792" width="9" style="54"/>
    <col min="1793" max="1793" width="4.125" style="54" customWidth="1"/>
    <col min="1794" max="1794" width="22.5" style="54" customWidth="1"/>
    <col min="1795" max="1795" width="26.625" style="54" customWidth="1"/>
    <col min="1796" max="1796" width="17.125" style="54" customWidth="1"/>
    <col min="1797" max="1797" width="8.125" style="54" customWidth="1"/>
    <col min="1798" max="1798" width="4" style="54" customWidth="1"/>
    <col min="1799" max="1799" width="0" style="54" hidden="1" customWidth="1"/>
    <col min="1800" max="1800" width="23.25" style="54" customWidth="1"/>
    <col min="1801" max="1801" width="17.125" style="54" customWidth="1"/>
    <col min="1802" max="1802" width="8.125" style="54" customWidth="1"/>
    <col min="1803" max="1803" width="4" style="54" customWidth="1"/>
    <col min="1804" max="1804" width="0" style="54" hidden="1" customWidth="1"/>
    <col min="1805" max="1805" width="8.25" style="54" customWidth="1"/>
    <col min="1806" max="1806" width="0" style="54" hidden="1" customWidth="1"/>
    <col min="1807" max="1807" width="97.75" style="54" customWidth="1"/>
    <col min="1808" max="1808" width="14.125" style="54" customWidth="1"/>
    <col min="1809" max="1809" width="16" style="54" customWidth="1"/>
    <col min="1810" max="1812" width="10.125" style="54" customWidth="1"/>
    <col min="1813" max="1813" width="5.125" style="54" customWidth="1"/>
    <col min="1814" max="2048" width="9" style="54"/>
    <col min="2049" max="2049" width="4.125" style="54" customWidth="1"/>
    <col min="2050" max="2050" width="22.5" style="54" customWidth="1"/>
    <col min="2051" max="2051" width="26.625" style="54" customWidth="1"/>
    <col min="2052" max="2052" width="17.125" style="54" customWidth="1"/>
    <col min="2053" max="2053" width="8.125" style="54" customWidth="1"/>
    <col min="2054" max="2054" width="4" style="54" customWidth="1"/>
    <col min="2055" max="2055" width="0" style="54" hidden="1" customWidth="1"/>
    <col min="2056" max="2056" width="23.25" style="54" customWidth="1"/>
    <col min="2057" max="2057" width="17.125" style="54" customWidth="1"/>
    <col min="2058" max="2058" width="8.125" style="54" customWidth="1"/>
    <col min="2059" max="2059" width="4" style="54" customWidth="1"/>
    <col min="2060" max="2060" width="0" style="54" hidden="1" customWidth="1"/>
    <col min="2061" max="2061" width="8.25" style="54" customWidth="1"/>
    <col min="2062" max="2062" width="0" style="54" hidden="1" customWidth="1"/>
    <col min="2063" max="2063" width="97.75" style="54" customWidth="1"/>
    <col min="2064" max="2064" width="14.125" style="54" customWidth="1"/>
    <col min="2065" max="2065" width="16" style="54" customWidth="1"/>
    <col min="2066" max="2068" width="10.125" style="54" customWidth="1"/>
    <col min="2069" max="2069" width="5.125" style="54" customWidth="1"/>
    <col min="2070" max="2304" width="9" style="54"/>
    <col min="2305" max="2305" width="4.125" style="54" customWidth="1"/>
    <col min="2306" max="2306" width="22.5" style="54" customWidth="1"/>
    <col min="2307" max="2307" width="26.625" style="54" customWidth="1"/>
    <col min="2308" max="2308" width="17.125" style="54" customWidth="1"/>
    <col min="2309" max="2309" width="8.125" style="54" customWidth="1"/>
    <col min="2310" max="2310" width="4" style="54" customWidth="1"/>
    <col min="2311" max="2311" width="0" style="54" hidden="1" customWidth="1"/>
    <col min="2312" max="2312" width="23.25" style="54" customWidth="1"/>
    <col min="2313" max="2313" width="17.125" style="54" customWidth="1"/>
    <col min="2314" max="2314" width="8.125" style="54" customWidth="1"/>
    <col min="2315" max="2315" width="4" style="54" customWidth="1"/>
    <col min="2316" max="2316" width="0" style="54" hidden="1" customWidth="1"/>
    <col min="2317" max="2317" width="8.25" style="54" customWidth="1"/>
    <col min="2318" max="2318" width="0" style="54" hidden="1" customWidth="1"/>
    <col min="2319" max="2319" width="97.75" style="54" customWidth="1"/>
    <col min="2320" max="2320" width="14.125" style="54" customWidth="1"/>
    <col min="2321" max="2321" width="16" style="54" customWidth="1"/>
    <col min="2322" max="2324" width="10.125" style="54" customWidth="1"/>
    <col min="2325" max="2325" width="5.125" style="54" customWidth="1"/>
    <col min="2326" max="2560" width="9" style="54"/>
    <col min="2561" max="2561" width="4.125" style="54" customWidth="1"/>
    <col min="2562" max="2562" width="22.5" style="54" customWidth="1"/>
    <col min="2563" max="2563" width="26.625" style="54" customWidth="1"/>
    <col min="2564" max="2564" width="17.125" style="54" customWidth="1"/>
    <col min="2565" max="2565" width="8.125" style="54" customWidth="1"/>
    <col min="2566" max="2566" width="4" style="54" customWidth="1"/>
    <col min="2567" max="2567" width="0" style="54" hidden="1" customWidth="1"/>
    <col min="2568" max="2568" width="23.25" style="54" customWidth="1"/>
    <col min="2569" max="2569" width="17.125" style="54" customWidth="1"/>
    <col min="2570" max="2570" width="8.125" style="54" customWidth="1"/>
    <col min="2571" max="2571" width="4" style="54" customWidth="1"/>
    <col min="2572" max="2572" width="0" style="54" hidden="1" customWidth="1"/>
    <col min="2573" max="2573" width="8.25" style="54" customWidth="1"/>
    <col min="2574" max="2574" width="0" style="54" hidden="1" customWidth="1"/>
    <col min="2575" max="2575" width="97.75" style="54" customWidth="1"/>
    <col min="2576" max="2576" width="14.125" style="54" customWidth="1"/>
    <col min="2577" max="2577" width="16" style="54" customWidth="1"/>
    <col min="2578" max="2580" width="10.125" style="54" customWidth="1"/>
    <col min="2581" max="2581" width="5.125" style="54" customWidth="1"/>
    <col min="2582" max="2816" width="9" style="54"/>
    <col min="2817" max="2817" width="4.125" style="54" customWidth="1"/>
    <col min="2818" max="2818" width="22.5" style="54" customWidth="1"/>
    <col min="2819" max="2819" width="26.625" style="54" customWidth="1"/>
    <col min="2820" max="2820" width="17.125" style="54" customWidth="1"/>
    <col min="2821" max="2821" width="8.125" style="54" customWidth="1"/>
    <col min="2822" max="2822" width="4" style="54" customWidth="1"/>
    <col min="2823" max="2823" width="0" style="54" hidden="1" customWidth="1"/>
    <col min="2824" max="2824" width="23.25" style="54" customWidth="1"/>
    <col min="2825" max="2825" width="17.125" style="54" customWidth="1"/>
    <col min="2826" max="2826" width="8.125" style="54" customWidth="1"/>
    <col min="2827" max="2827" width="4" style="54" customWidth="1"/>
    <col min="2828" max="2828" width="0" style="54" hidden="1" customWidth="1"/>
    <col min="2829" max="2829" width="8.25" style="54" customWidth="1"/>
    <col min="2830" max="2830" width="0" style="54" hidden="1" customWidth="1"/>
    <col min="2831" max="2831" width="97.75" style="54" customWidth="1"/>
    <col min="2832" max="2832" width="14.125" style="54" customWidth="1"/>
    <col min="2833" max="2833" width="16" style="54" customWidth="1"/>
    <col min="2834" max="2836" width="10.125" style="54" customWidth="1"/>
    <col min="2837" max="2837" width="5.125" style="54" customWidth="1"/>
    <col min="2838" max="3072" width="9" style="54"/>
    <col min="3073" max="3073" width="4.125" style="54" customWidth="1"/>
    <col min="3074" max="3074" width="22.5" style="54" customWidth="1"/>
    <col min="3075" max="3075" width="26.625" style="54" customWidth="1"/>
    <col min="3076" max="3076" width="17.125" style="54" customWidth="1"/>
    <col min="3077" max="3077" width="8.125" style="54" customWidth="1"/>
    <col min="3078" max="3078" width="4" style="54" customWidth="1"/>
    <col min="3079" max="3079" width="0" style="54" hidden="1" customWidth="1"/>
    <col min="3080" max="3080" width="23.25" style="54" customWidth="1"/>
    <col min="3081" max="3081" width="17.125" style="54" customWidth="1"/>
    <col min="3082" max="3082" width="8.125" style="54" customWidth="1"/>
    <col min="3083" max="3083" width="4" style="54" customWidth="1"/>
    <col min="3084" max="3084" width="0" style="54" hidden="1" customWidth="1"/>
    <col min="3085" max="3085" width="8.25" style="54" customWidth="1"/>
    <col min="3086" max="3086" width="0" style="54" hidden="1" customWidth="1"/>
    <col min="3087" max="3087" width="97.75" style="54" customWidth="1"/>
    <col min="3088" max="3088" width="14.125" style="54" customWidth="1"/>
    <col min="3089" max="3089" width="16" style="54" customWidth="1"/>
    <col min="3090" max="3092" width="10.125" style="54" customWidth="1"/>
    <col min="3093" max="3093" width="5.125" style="54" customWidth="1"/>
    <col min="3094" max="3328" width="9" style="54"/>
    <col min="3329" max="3329" width="4.125" style="54" customWidth="1"/>
    <col min="3330" max="3330" width="22.5" style="54" customWidth="1"/>
    <col min="3331" max="3331" width="26.625" style="54" customWidth="1"/>
    <col min="3332" max="3332" width="17.125" style="54" customWidth="1"/>
    <col min="3333" max="3333" width="8.125" style="54" customWidth="1"/>
    <col min="3334" max="3334" width="4" style="54" customWidth="1"/>
    <col min="3335" max="3335" width="0" style="54" hidden="1" customWidth="1"/>
    <col min="3336" max="3336" width="23.25" style="54" customWidth="1"/>
    <col min="3337" max="3337" width="17.125" style="54" customWidth="1"/>
    <col min="3338" max="3338" width="8.125" style="54" customWidth="1"/>
    <col min="3339" max="3339" width="4" style="54" customWidth="1"/>
    <col min="3340" max="3340" width="0" style="54" hidden="1" customWidth="1"/>
    <col min="3341" max="3341" width="8.25" style="54" customWidth="1"/>
    <col min="3342" max="3342" width="0" style="54" hidden="1" customWidth="1"/>
    <col min="3343" max="3343" width="97.75" style="54" customWidth="1"/>
    <col min="3344" max="3344" width="14.125" style="54" customWidth="1"/>
    <col min="3345" max="3345" width="16" style="54" customWidth="1"/>
    <col min="3346" max="3348" width="10.125" style="54" customWidth="1"/>
    <col min="3349" max="3349" width="5.125" style="54" customWidth="1"/>
    <col min="3350" max="3584" width="9" style="54"/>
    <col min="3585" max="3585" width="4.125" style="54" customWidth="1"/>
    <col min="3586" max="3586" width="22.5" style="54" customWidth="1"/>
    <col min="3587" max="3587" width="26.625" style="54" customWidth="1"/>
    <col min="3588" max="3588" width="17.125" style="54" customWidth="1"/>
    <col min="3589" max="3589" width="8.125" style="54" customWidth="1"/>
    <col min="3590" max="3590" width="4" style="54" customWidth="1"/>
    <col min="3591" max="3591" width="0" style="54" hidden="1" customWidth="1"/>
    <col min="3592" max="3592" width="23.25" style="54" customWidth="1"/>
    <col min="3593" max="3593" width="17.125" style="54" customWidth="1"/>
    <col min="3594" max="3594" width="8.125" style="54" customWidth="1"/>
    <col min="3595" max="3595" width="4" style="54" customWidth="1"/>
    <col min="3596" max="3596" width="0" style="54" hidden="1" customWidth="1"/>
    <col min="3597" max="3597" width="8.25" style="54" customWidth="1"/>
    <col min="3598" max="3598" width="0" style="54" hidden="1" customWidth="1"/>
    <col min="3599" max="3599" width="97.75" style="54" customWidth="1"/>
    <col min="3600" max="3600" width="14.125" style="54" customWidth="1"/>
    <col min="3601" max="3601" width="16" style="54" customWidth="1"/>
    <col min="3602" max="3604" width="10.125" style="54" customWidth="1"/>
    <col min="3605" max="3605" width="5.125" style="54" customWidth="1"/>
    <col min="3606" max="3840" width="9" style="54"/>
    <col min="3841" max="3841" width="4.125" style="54" customWidth="1"/>
    <col min="3842" max="3842" width="22.5" style="54" customWidth="1"/>
    <col min="3843" max="3843" width="26.625" style="54" customWidth="1"/>
    <col min="3844" max="3844" width="17.125" style="54" customWidth="1"/>
    <col min="3845" max="3845" width="8.125" style="54" customWidth="1"/>
    <col min="3846" max="3846" width="4" style="54" customWidth="1"/>
    <col min="3847" max="3847" width="0" style="54" hidden="1" customWidth="1"/>
    <col min="3848" max="3848" width="23.25" style="54" customWidth="1"/>
    <col min="3849" max="3849" width="17.125" style="54" customWidth="1"/>
    <col min="3850" max="3850" width="8.125" style="54" customWidth="1"/>
    <col min="3851" max="3851" width="4" style="54" customWidth="1"/>
    <col min="3852" max="3852" width="0" style="54" hidden="1" customWidth="1"/>
    <col min="3853" max="3853" width="8.25" style="54" customWidth="1"/>
    <col min="3854" max="3854" width="0" style="54" hidden="1" customWidth="1"/>
    <col min="3855" max="3855" width="97.75" style="54" customWidth="1"/>
    <col min="3856" max="3856" width="14.125" style="54" customWidth="1"/>
    <col min="3857" max="3857" width="16" style="54" customWidth="1"/>
    <col min="3858" max="3860" width="10.125" style="54" customWidth="1"/>
    <col min="3861" max="3861" width="5.125" style="54" customWidth="1"/>
    <col min="3862" max="4096" width="9" style="54"/>
    <col min="4097" max="4097" width="4.125" style="54" customWidth="1"/>
    <col min="4098" max="4098" width="22.5" style="54" customWidth="1"/>
    <col min="4099" max="4099" width="26.625" style="54" customWidth="1"/>
    <col min="4100" max="4100" width="17.125" style="54" customWidth="1"/>
    <col min="4101" max="4101" width="8.125" style="54" customWidth="1"/>
    <col min="4102" max="4102" width="4" style="54" customWidth="1"/>
    <col min="4103" max="4103" width="0" style="54" hidden="1" customWidth="1"/>
    <col min="4104" max="4104" width="23.25" style="54" customWidth="1"/>
    <col min="4105" max="4105" width="17.125" style="54" customWidth="1"/>
    <col min="4106" max="4106" width="8.125" style="54" customWidth="1"/>
    <col min="4107" max="4107" width="4" style="54" customWidth="1"/>
    <col min="4108" max="4108" width="0" style="54" hidden="1" customWidth="1"/>
    <col min="4109" max="4109" width="8.25" style="54" customWidth="1"/>
    <col min="4110" max="4110" width="0" style="54" hidden="1" customWidth="1"/>
    <col min="4111" max="4111" width="97.75" style="54" customWidth="1"/>
    <col min="4112" max="4112" width="14.125" style="54" customWidth="1"/>
    <col min="4113" max="4113" width="16" style="54" customWidth="1"/>
    <col min="4114" max="4116" width="10.125" style="54" customWidth="1"/>
    <col min="4117" max="4117" width="5.125" style="54" customWidth="1"/>
    <col min="4118" max="4352" width="9" style="54"/>
    <col min="4353" max="4353" width="4.125" style="54" customWidth="1"/>
    <col min="4354" max="4354" width="22.5" style="54" customWidth="1"/>
    <col min="4355" max="4355" width="26.625" style="54" customWidth="1"/>
    <col min="4356" max="4356" width="17.125" style="54" customWidth="1"/>
    <col min="4357" max="4357" width="8.125" style="54" customWidth="1"/>
    <col min="4358" max="4358" width="4" style="54" customWidth="1"/>
    <col min="4359" max="4359" width="0" style="54" hidden="1" customWidth="1"/>
    <col min="4360" max="4360" width="23.25" style="54" customWidth="1"/>
    <col min="4361" max="4361" width="17.125" style="54" customWidth="1"/>
    <col min="4362" max="4362" width="8.125" style="54" customWidth="1"/>
    <col min="4363" max="4363" width="4" style="54" customWidth="1"/>
    <col min="4364" max="4364" width="0" style="54" hidden="1" customWidth="1"/>
    <col min="4365" max="4365" width="8.25" style="54" customWidth="1"/>
    <col min="4366" max="4366" width="0" style="54" hidden="1" customWidth="1"/>
    <col min="4367" max="4367" width="97.75" style="54" customWidth="1"/>
    <col min="4368" max="4368" width="14.125" style="54" customWidth="1"/>
    <col min="4369" max="4369" width="16" style="54" customWidth="1"/>
    <col min="4370" max="4372" width="10.125" style="54" customWidth="1"/>
    <col min="4373" max="4373" width="5.125" style="54" customWidth="1"/>
    <col min="4374" max="4608" width="9" style="54"/>
    <col min="4609" max="4609" width="4.125" style="54" customWidth="1"/>
    <col min="4610" max="4610" width="22.5" style="54" customWidth="1"/>
    <col min="4611" max="4611" width="26.625" style="54" customWidth="1"/>
    <col min="4612" max="4612" width="17.125" style="54" customWidth="1"/>
    <col min="4613" max="4613" width="8.125" style="54" customWidth="1"/>
    <col min="4614" max="4614" width="4" style="54" customWidth="1"/>
    <col min="4615" max="4615" width="0" style="54" hidden="1" customWidth="1"/>
    <col min="4616" max="4616" width="23.25" style="54" customWidth="1"/>
    <col min="4617" max="4617" width="17.125" style="54" customWidth="1"/>
    <col min="4618" max="4618" width="8.125" style="54" customWidth="1"/>
    <col min="4619" max="4619" width="4" style="54" customWidth="1"/>
    <col min="4620" max="4620" width="0" style="54" hidden="1" customWidth="1"/>
    <col min="4621" max="4621" width="8.25" style="54" customWidth="1"/>
    <col min="4622" max="4622" width="0" style="54" hidden="1" customWidth="1"/>
    <col min="4623" max="4623" width="97.75" style="54" customWidth="1"/>
    <col min="4624" max="4624" width="14.125" style="54" customWidth="1"/>
    <col min="4625" max="4625" width="16" style="54" customWidth="1"/>
    <col min="4626" max="4628" width="10.125" style="54" customWidth="1"/>
    <col min="4629" max="4629" width="5.125" style="54" customWidth="1"/>
    <col min="4630" max="4864" width="9" style="54"/>
    <col min="4865" max="4865" width="4.125" style="54" customWidth="1"/>
    <col min="4866" max="4866" width="22.5" style="54" customWidth="1"/>
    <col min="4867" max="4867" width="26.625" style="54" customWidth="1"/>
    <col min="4868" max="4868" width="17.125" style="54" customWidth="1"/>
    <col min="4869" max="4869" width="8.125" style="54" customWidth="1"/>
    <col min="4870" max="4870" width="4" style="54" customWidth="1"/>
    <col min="4871" max="4871" width="0" style="54" hidden="1" customWidth="1"/>
    <col min="4872" max="4872" width="23.25" style="54" customWidth="1"/>
    <col min="4873" max="4873" width="17.125" style="54" customWidth="1"/>
    <col min="4874" max="4874" width="8.125" style="54" customWidth="1"/>
    <col min="4875" max="4875" width="4" style="54" customWidth="1"/>
    <col min="4876" max="4876" width="0" style="54" hidden="1" customWidth="1"/>
    <col min="4877" max="4877" width="8.25" style="54" customWidth="1"/>
    <col min="4878" max="4878" width="0" style="54" hidden="1" customWidth="1"/>
    <col min="4879" max="4879" width="97.75" style="54" customWidth="1"/>
    <col min="4880" max="4880" width="14.125" style="54" customWidth="1"/>
    <col min="4881" max="4881" width="16" style="54" customWidth="1"/>
    <col min="4882" max="4884" width="10.125" style="54" customWidth="1"/>
    <col min="4885" max="4885" width="5.125" style="54" customWidth="1"/>
    <col min="4886" max="5120" width="9" style="54"/>
    <col min="5121" max="5121" width="4.125" style="54" customWidth="1"/>
    <col min="5122" max="5122" width="22.5" style="54" customWidth="1"/>
    <col min="5123" max="5123" width="26.625" style="54" customWidth="1"/>
    <col min="5124" max="5124" width="17.125" style="54" customWidth="1"/>
    <col min="5125" max="5125" width="8.125" style="54" customWidth="1"/>
    <col min="5126" max="5126" width="4" style="54" customWidth="1"/>
    <col min="5127" max="5127" width="0" style="54" hidden="1" customWidth="1"/>
    <col min="5128" max="5128" width="23.25" style="54" customWidth="1"/>
    <col min="5129" max="5129" width="17.125" style="54" customWidth="1"/>
    <col min="5130" max="5130" width="8.125" style="54" customWidth="1"/>
    <col min="5131" max="5131" width="4" style="54" customWidth="1"/>
    <col min="5132" max="5132" width="0" style="54" hidden="1" customWidth="1"/>
    <col min="5133" max="5133" width="8.25" style="54" customWidth="1"/>
    <col min="5134" max="5134" width="0" style="54" hidden="1" customWidth="1"/>
    <col min="5135" max="5135" width="97.75" style="54" customWidth="1"/>
    <col min="5136" max="5136" width="14.125" style="54" customWidth="1"/>
    <col min="5137" max="5137" width="16" style="54" customWidth="1"/>
    <col min="5138" max="5140" width="10.125" style="54" customWidth="1"/>
    <col min="5141" max="5141" width="5.125" style="54" customWidth="1"/>
    <col min="5142" max="5376" width="9" style="54"/>
    <col min="5377" max="5377" width="4.125" style="54" customWidth="1"/>
    <col min="5378" max="5378" width="22.5" style="54" customWidth="1"/>
    <col min="5379" max="5379" width="26.625" style="54" customWidth="1"/>
    <col min="5380" max="5380" width="17.125" style="54" customWidth="1"/>
    <col min="5381" max="5381" width="8.125" style="54" customWidth="1"/>
    <col min="5382" max="5382" width="4" style="54" customWidth="1"/>
    <col min="5383" max="5383" width="0" style="54" hidden="1" customWidth="1"/>
    <col min="5384" max="5384" width="23.25" style="54" customWidth="1"/>
    <col min="5385" max="5385" width="17.125" style="54" customWidth="1"/>
    <col min="5386" max="5386" width="8.125" style="54" customWidth="1"/>
    <col min="5387" max="5387" width="4" style="54" customWidth="1"/>
    <col min="5388" max="5388" width="0" style="54" hidden="1" customWidth="1"/>
    <col min="5389" max="5389" width="8.25" style="54" customWidth="1"/>
    <col min="5390" max="5390" width="0" style="54" hidden="1" customWidth="1"/>
    <col min="5391" max="5391" width="97.75" style="54" customWidth="1"/>
    <col min="5392" max="5392" width="14.125" style="54" customWidth="1"/>
    <col min="5393" max="5393" width="16" style="54" customWidth="1"/>
    <col min="5394" max="5396" width="10.125" style="54" customWidth="1"/>
    <col min="5397" max="5397" width="5.125" style="54" customWidth="1"/>
    <col min="5398" max="5632" width="9" style="54"/>
    <col min="5633" max="5633" width="4.125" style="54" customWidth="1"/>
    <col min="5634" max="5634" width="22.5" style="54" customWidth="1"/>
    <col min="5635" max="5635" width="26.625" style="54" customWidth="1"/>
    <col min="5636" max="5636" width="17.125" style="54" customWidth="1"/>
    <col min="5637" max="5637" width="8.125" style="54" customWidth="1"/>
    <col min="5638" max="5638" width="4" style="54" customWidth="1"/>
    <col min="5639" max="5639" width="0" style="54" hidden="1" customWidth="1"/>
    <col min="5640" max="5640" width="23.25" style="54" customWidth="1"/>
    <col min="5641" max="5641" width="17.125" style="54" customWidth="1"/>
    <col min="5642" max="5642" width="8.125" style="54" customWidth="1"/>
    <col min="5643" max="5643" width="4" style="54" customWidth="1"/>
    <col min="5644" max="5644" width="0" style="54" hidden="1" customWidth="1"/>
    <col min="5645" max="5645" width="8.25" style="54" customWidth="1"/>
    <col min="5646" max="5646" width="0" style="54" hidden="1" customWidth="1"/>
    <col min="5647" max="5647" width="97.75" style="54" customWidth="1"/>
    <col min="5648" max="5648" width="14.125" style="54" customWidth="1"/>
    <col min="5649" max="5649" width="16" style="54" customWidth="1"/>
    <col min="5650" max="5652" width="10.125" style="54" customWidth="1"/>
    <col min="5653" max="5653" width="5.125" style="54" customWidth="1"/>
    <col min="5654" max="5888" width="9" style="54"/>
    <col min="5889" max="5889" width="4.125" style="54" customWidth="1"/>
    <col min="5890" max="5890" width="22.5" style="54" customWidth="1"/>
    <col min="5891" max="5891" width="26.625" style="54" customWidth="1"/>
    <col min="5892" max="5892" width="17.125" style="54" customWidth="1"/>
    <col min="5893" max="5893" width="8.125" style="54" customWidth="1"/>
    <col min="5894" max="5894" width="4" style="54" customWidth="1"/>
    <col min="5895" max="5895" width="0" style="54" hidden="1" customWidth="1"/>
    <col min="5896" max="5896" width="23.25" style="54" customWidth="1"/>
    <col min="5897" max="5897" width="17.125" style="54" customWidth="1"/>
    <col min="5898" max="5898" width="8.125" style="54" customWidth="1"/>
    <col min="5899" max="5899" width="4" style="54" customWidth="1"/>
    <col min="5900" max="5900" width="0" style="54" hidden="1" customWidth="1"/>
    <col min="5901" max="5901" width="8.25" style="54" customWidth="1"/>
    <col min="5902" max="5902" width="0" style="54" hidden="1" customWidth="1"/>
    <col min="5903" max="5903" width="97.75" style="54" customWidth="1"/>
    <col min="5904" max="5904" width="14.125" style="54" customWidth="1"/>
    <col min="5905" max="5905" width="16" style="54" customWidth="1"/>
    <col min="5906" max="5908" width="10.125" style="54" customWidth="1"/>
    <col min="5909" max="5909" width="5.125" style="54" customWidth="1"/>
    <col min="5910" max="6144" width="9" style="54"/>
    <col min="6145" max="6145" width="4.125" style="54" customWidth="1"/>
    <col min="6146" max="6146" width="22.5" style="54" customWidth="1"/>
    <col min="6147" max="6147" width="26.625" style="54" customWidth="1"/>
    <col min="6148" max="6148" width="17.125" style="54" customWidth="1"/>
    <col min="6149" max="6149" width="8.125" style="54" customWidth="1"/>
    <col min="6150" max="6150" width="4" style="54" customWidth="1"/>
    <col min="6151" max="6151" width="0" style="54" hidden="1" customWidth="1"/>
    <col min="6152" max="6152" width="23.25" style="54" customWidth="1"/>
    <col min="6153" max="6153" width="17.125" style="54" customWidth="1"/>
    <col min="6154" max="6154" width="8.125" style="54" customWidth="1"/>
    <col min="6155" max="6155" width="4" style="54" customWidth="1"/>
    <col min="6156" max="6156" width="0" style="54" hidden="1" customWidth="1"/>
    <col min="6157" max="6157" width="8.25" style="54" customWidth="1"/>
    <col min="6158" max="6158" width="0" style="54" hidden="1" customWidth="1"/>
    <col min="6159" max="6159" width="97.75" style="54" customWidth="1"/>
    <col min="6160" max="6160" width="14.125" style="54" customWidth="1"/>
    <col min="6161" max="6161" width="16" style="54" customWidth="1"/>
    <col min="6162" max="6164" width="10.125" style="54" customWidth="1"/>
    <col min="6165" max="6165" width="5.125" style="54" customWidth="1"/>
    <col min="6166" max="6400" width="9" style="54"/>
    <col min="6401" max="6401" width="4.125" style="54" customWidth="1"/>
    <col min="6402" max="6402" width="22.5" style="54" customWidth="1"/>
    <col min="6403" max="6403" width="26.625" style="54" customWidth="1"/>
    <col min="6404" max="6404" width="17.125" style="54" customWidth="1"/>
    <col min="6405" max="6405" width="8.125" style="54" customWidth="1"/>
    <col min="6406" max="6406" width="4" style="54" customWidth="1"/>
    <col min="6407" max="6407" width="0" style="54" hidden="1" customWidth="1"/>
    <col min="6408" max="6408" width="23.25" style="54" customWidth="1"/>
    <col min="6409" max="6409" width="17.125" style="54" customWidth="1"/>
    <col min="6410" max="6410" width="8.125" style="54" customWidth="1"/>
    <col min="6411" max="6411" width="4" style="54" customWidth="1"/>
    <col min="6412" max="6412" width="0" style="54" hidden="1" customWidth="1"/>
    <col min="6413" max="6413" width="8.25" style="54" customWidth="1"/>
    <col min="6414" max="6414" width="0" style="54" hidden="1" customWidth="1"/>
    <col min="6415" max="6415" width="97.75" style="54" customWidth="1"/>
    <col min="6416" max="6416" width="14.125" style="54" customWidth="1"/>
    <col min="6417" max="6417" width="16" style="54" customWidth="1"/>
    <col min="6418" max="6420" width="10.125" style="54" customWidth="1"/>
    <col min="6421" max="6421" width="5.125" style="54" customWidth="1"/>
    <col min="6422" max="6656" width="9" style="54"/>
    <col min="6657" max="6657" width="4.125" style="54" customWidth="1"/>
    <col min="6658" max="6658" width="22.5" style="54" customWidth="1"/>
    <col min="6659" max="6659" width="26.625" style="54" customWidth="1"/>
    <col min="6660" max="6660" width="17.125" style="54" customWidth="1"/>
    <col min="6661" max="6661" width="8.125" style="54" customWidth="1"/>
    <col min="6662" max="6662" width="4" style="54" customWidth="1"/>
    <col min="6663" max="6663" width="0" style="54" hidden="1" customWidth="1"/>
    <col min="6664" max="6664" width="23.25" style="54" customWidth="1"/>
    <col min="6665" max="6665" width="17.125" style="54" customWidth="1"/>
    <col min="6666" max="6666" width="8.125" style="54" customWidth="1"/>
    <col min="6667" max="6667" width="4" style="54" customWidth="1"/>
    <col min="6668" max="6668" width="0" style="54" hidden="1" customWidth="1"/>
    <col min="6669" max="6669" width="8.25" style="54" customWidth="1"/>
    <col min="6670" max="6670" width="0" style="54" hidden="1" customWidth="1"/>
    <col min="6671" max="6671" width="97.75" style="54" customWidth="1"/>
    <col min="6672" max="6672" width="14.125" style="54" customWidth="1"/>
    <col min="6673" max="6673" width="16" style="54" customWidth="1"/>
    <col min="6674" max="6676" width="10.125" style="54" customWidth="1"/>
    <col min="6677" max="6677" width="5.125" style="54" customWidth="1"/>
    <col min="6678" max="6912" width="9" style="54"/>
    <col min="6913" max="6913" width="4.125" style="54" customWidth="1"/>
    <col min="6914" max="6914" width="22.5" style="54" customWidth="1"/>
    <col min="6915" max="6915" width="26.625" style="54" customWidth="1"/>
    <col min="6916" max="6916" width="17.125" style="54" customWidth="1"/>
    <col min="6917" max="6917" width="8.125" style="54" customWidth="1"/>
    <col min="6918" max="6918" width="4" style="54" customWidth="1"/>
    <col min="6919" max="6919" width="0" style="54" hidden="1" customWidth="1"/>
    <col min="6920" max="6920" width="23.25" style="54" customWidth="1"/>
    <col min="6921" max="6921" width="17.125" style="54" customWidth="1"/>
    <col min="6922" max="6922" width="8.125" style="54" customWidth="1"/>
    <col min="6923" max="6923" width="4" style="54" customWidth="1"/>
    <col min="6924" max="6924" width="0" style="54" hidden="1" customWidth="1"/>
    <col min="6925" max="6925" width="8.25" style="54" customWidth="1"/>
    <col min="6926" max="6926" width="0" style="54" hidden="1" customWidth="1"/>
    <col min="6927" max="6927" width="97.75" style="54" customWidth="1"/>
    <col min="6928" max="6928" width="14.125" style="54" customWidth="1"/>
    <col min="6929" max="6929" width="16" style="54" customWidth="1"/>
    <col min="6930" max="6932" width="10.125" style="54" customWidth="1"/>
    <col min="6933" max="6933" width="5.125" style="54" customWidth="1"/>
    <col min="6934" max="7168" width="9" style="54"/>
    <col min="7169" max="7169" width="4.125" style="54" customWidth="1"/>
    <col min="7170" max="7170" width="22.5" style="54" customWidth="1"/>
    <col min="7171" max="7171" width="26.625" style="54" customWidth="1"/>
    <col min="7172" max="7172" width="17.125" style="54" customWidth="1"/>
    <col min="7173" max="7173" width="8.125" style="54" customWidth="1"/>
    <col min="7174" max="7174" width="4" style="54" customWidth="1"/>
    <col min="7175" max="7175" width="0" style="54" hidden="1" customWidth="1"/>
    <col min="7176" max="7176" width="23.25" style="54" customWidth="1"/>
    <col min="7177" max="7177" width="17.125" style="54" customWidth="1"/>
    <col min="7178" max="7178" width="8.125" style="54" customWidth="1"/>
    <col min="7179" max="7179" width="4" style="54" customWidth="1"/>
    <col min="7180" max="7180" width="0" style="54" hidden="1" customWidth="1"/>
    <col min="7181" max="7181" width="8.25" style="54" customWidth="1"/>
    <col min="7182" max="7182" width="0" style="54" hidden="1" customWidth="1"/>
    <col min="7183" max="7183" width="97.75" style="54" customWidth="1"/>
    <col min="7184" max="7184" width="14.125" style="54" customWidth="1"/>
    <col min="7185" max="7185" width="16" style="54" customWidth="1"/>
    <col min="7186" max="7188" width="10.125" style="54" customWidth="1"/>
    <col min="7189" max="7189" width="5.125" style="54" customWidth="1"/>
    <col min="7190" max="7424" width="9" style="54"/>
    <col min="7425" max="7425" width="4.125" style="54" customWidth="1"/>
    <col min="7426" max="7426" width="22.5" style="54" customWidth="1"/>
    <col min="7427" max="7427" width="26.625" style="54" customWidth="1"/>
    <col min="7428" max="7428" width="17.125" style="54" customWidth="1"/>
    <col min="7429" max="7429" width="8.125" style="54" customWidth="1"/>
    <col min="7430" max="7430" width="4" style="54" customWidth="1"/>
    <col min="7431" max="7431" width="0" style="54" hidden="1" customWidth="1"/>
    <col min="7432" max="7432" width="23.25" style="54" customWidth="1"/>
    <col min="7433" max="7433" width="17.125" style="54" customWidth="1"/>
    <col min="7434" max="7434" width="8.125" style="54" customWidth="1"/>
    <col min="7435" max="7435" width="4" style="54" customWidth="1"/>
    <col min="7436" max="7436" width="0" style="54" hidden="1" customWidth="1"/>
    <col min="7437" max="7437" width="8.25" style="54" customWidth="1"/>
    <col min="7438" max="7438" width="0" style="54" hidden="1" customWidth="1"/>
    <col min="7439" max="7439" width="97.75" style="54" customWidth="1"/>
    <col min="7440" max="7440" width="14.125" style="54" customWidth="1"/>
    <col min="7441" max="7441" width="16" style="54" customWidth="1"/>
    <col min="7442" max="7444" width="10.125" style="54" customWidth="1"/>
    <col min="7445" max="7445" width="5.125" style="54" customWidth="1"/>
    <col min="7446" max="7680" width="9" style="54"/>
    <col min="7681" max="7681" width="4.125" style="54" customWidth="1"/>
    <col min="7682" max="7682" width="22.5" style="54" customWidth="1"/>
    <col min="7683" max="7683" width="26.625" style="54" customWidth="1"/>
    <col min="7684" max="7684" width="17.125" style="54" customWidth="1"/>
    <col min="7685" max="7685" width="8.125" style="54" customWidth="1"/>
    <col min="7686" max="7686" width="4" style="54" customWidth="1"/>
    <col min="7687" max="7687" width="0" style="54" hidden="1" customWidth="1"/>
    <col min="7688" max="7688" width="23.25" style="54" customWidth="1"/>
    <col min="7689" max="7689" width="17.125" style="54" customWidth="1"/>
    <col min="7690" max="7690" width="8.125" style="54" customWidth="1"/>
    <col min="7691" max="7691" width="4" style="54" customWidth="1"/>
    <col min="7692" max="7692" width="0" style="54" hidden="1" customWidth="1"/>
    <col min="7693" max="7693" width="8.25" style="54" customWidth="1"/>
    <col min="7694" max="7694" width="0" style="54" hidden="1" customWidth="1"/>
    <col min="7695" max="7695" width="97.75" style="54" customWidth="1"/>
    <col min="7696" max="7696" width="14.125" style="54" customWidth="1"/>
    <col min="7697" max="7697" width="16" style="54" customWidth="1"/>
    <col min="7698" max="7700" width="10.125" style="54" customWidth="1"/>
    <col min="7701" max="7701" width="5.125" style="54" customWidth="1"/>
    <col min="7702" max="7936" width="9" style="54"/>
    <col min="7937" max="7937" width="4.125" style="54" customWidth="1"/>
    <col min="7938" max="7938" width="22.5" style="54" customWidth="1"/>
    <col min="7939" max="7939" width="26.625" style="54" customWidth="1"/>
    <col min="7940" max="7940" width="17.125" style="54" customWidth="1"/>
    <col min="7941" max="7941" width="8.125" style="54" customWidth="1"/>
    <col min="7942" max="7942" width="4" style="54" customWidth="1"/>
    <col min="7943" max="7943" width="0" style="54" hidden="1" customWidth="1"/>
    <col min="7944" max="7944" width="23.25" style="54" customWidth="1"/>
    <col min="7945" max="7945" width="17.125" style="54" customWidth="1"/>
    <col min="7946" max="7946" width="8.125" style="54" customWidth="1"/>
    <col min="7947" max="7947" width="4" style="54" customWidth="1"/>
    <col min="7948" max="7948" width="0" style="54" hidden="1" customWidth="1"/>
    <col min="7949" max="7949" width="8.25" style="54" customWidth="1"/>
    <col min="7950" max="7950" width="0" style="54" hidden="1" customWidth="1"/>
    <col min="7951" max="7951" width="97.75" style="54" customWidth="1"/>
    <col min="7952" max="7952" width="14.125" style="54" customWidth="1"/>
    <col min="7953" max="7953" width="16" style="54" customWidth="1"/>
    <col min="7954" max="7956" width="10.125" style="54" customWidth="1"/>
    <col min="7957" max="7957" width="5.125" style="54" customWidth="1"/>
    <col min="7958" max="8192" width="9" style="54"/>
    <col min="8193" max="8193" width="4.125" style="54" customWidth="1"/>
    <col min="8194" max="8194" width="22.5" style="54" customWidth="1"/>
    <col min="8195" max="8195" width="26.625" style="54" customWidth="1"/>
    <col min="8196" max="8196" width="17.125" style="54" customWidth="1"/>
    <col min="8197" max="8197" width="8.125" style="54" customWidth="1"/>
    <col min="8198" max="8198" width="4" style="54" customWidth="1"/>
    <col min="8199" max="8199" width="0" style="54" hidden="1" customWidth="1"/>
    <col min="8200" max="8200" width="23.25" style="54" customWidth="1"/>
    <col min="8201" max="8201" width="17.125" style="54" customWidth="1"/>
    <col min="8202" max="8202" width="8.125" style="54" customWidth="1"/>
    <col min="8203" max="8203" width="4" style="54" customWidth="1"/>
    <col min="8204" max="8204" width="0" style="54" hidden="1" customWidth="1"/>
    <col min="8205" max="8205" width="8.25" style="54" customWidth="1"/>
    <col min="8206" max="8206" width="0" style="54" hidden="1" customWidth="1"/>
    <col min="8207" max="8207" width="97.75" style="54" customWidth="1"/>
    <col min="8208" max="8208" width="14.125" style="54" customWidth="1"/>
    <col min="8209" max="8209" width="16" style="54" customWidth="1"/>
    <col min="8210" max="8212" width="10.125" style="54" customWidth="1"/>
    <col min="8213" max="8213" width="5.125" style="54" customWidth="1"/>
    <col min="8214" max="8448" width="9" style="54"/>
    <col min="8449" max="8449" width="4.125" style="54" customWidth="1"/>
    <col min="8450" max="8450" width="22.5" style="54" customWidth="1"/>
    <col min="8451" max="8451" width="26.625" style="54" customWidth="1"/>
    <col min="8452" max="8452" width="17.125" style="54" customWidth="1"/>
    <col min="8453" max="8453" width="8.125" style="54" customWidth="1"/>
    <col min="8454" max="8454" width="4" style="54" customWidth="1"/>
    <col min="8455" max="8455" width="0" style="54" hidden="1" customWidth="1"/>
    <col min="8456" max="8456" width="23.25" style="54" customWidth="1"/>
    <col min="8457" max="8457" width="17.125" style="54" customWidth="1"/>
    <col min="8458" max="8458" width="8.125" style="54" customWidth="1"/>
    <col min="8459" max="8459" width="4" style="54" customWidth="1"/>
    <col min="8460" max="8460" width="0" style="54" hidden="1" customWidth="1"/>
    <col min="8461" max="8461" width="8.25" style="54" customWidth="1"/>
    <col min="8462" max="8462" width="0" style="54" hidden="1" customWidth="1"/>
    <col min="8463" max="8463" width="97.75" style="54" customWidth="1"/>
    <col min="8464" max="8464" width="14.125" style="54" customWidth="1"/>
    <col min="8465" max="8465" width="16" style="54" customWidth="1"/>
    <col min="8466" max="8468" width="10.125" style="54" customWidth="1"/>
    <col min="8469" max="8469" width="5.125" style="54" customWidth="1"/>
    <col min="8470" max="8704" width="9" style="54"/>
    <col min="8705" max="8705" width="4.125" style="54" customWidth="1"/>
    <col min="8706" max="8706" width="22.5" style="54" customWidth="1"/>
    <col min="8707" max="8707" width="26.625" style="54" customWidth="1"/>
    <col min="8708" max="8708" width="17.125" style="54" customWidth="1"/>
    <col min="8709" max="8709" width="8.125" style="54" customWidth="1"/>
    <col min="8710" max="8710" width="4" style="54" customWidth="1"/>
    <col min="8711" max="8711" width="0" style="54" hidden="1" customWidth="1"/>
    <col min="8712" max="8712" width="23.25" style="54" customWidth="1"/>
    <col min="8713" max="8713" width="17.125" style="54" customWidth="1"/>
    <col min="8714" max="8714" width="8.125" style="54" customWidth="1"/>
    <col min="8715" max="8715" width="4" style="54" customWidth="1"/>
    <col min="8716" max="8716" width="0" style="54" hidden="1" customWidth="1"/>
    <col min="8717" max="8717" width="8.25" style="54" customWidth="1"/>
    <col min="8718" max="8718" width="0" style="54" hidden="1" customWidth="1"/>
    <col min="8719" max="8719" width="97.75" style="54" customWidth="1"/>
    <col min="8720" max="8720" width="14.125" style="54" customWidth="1"/>
    <col min="8721" max="8721" width="16" style="54" customWidth="1"/>
    <col min="8722" max="8724" width="10.125" style="54" customWidth="1"/>
    <col min="8725" max="8725" width="5.125" style="54" customWidth="1"/>
    <col min="8726" max="8960" width="9" style="54"/>
    <col min="8961" max="8961" width="4.125" style="54" customWidth="1"/>
    <col min="8962" max="8962" width="22.5" style="54" customWidth="1"/>
    <col min="8963" max="8963" width="26.625" style="54" customWidth="1"/>
    <col min="8964" max="8964" width="17.125" style="54" customWidth="1"/>
    <col min="8965" max="8965" width="8.125" style="54" customWidth="1"/>
    <col min="8966" max="8966" width="4" style="54" customWidth="1"/>
    <col min="8967" max="8967" width="0" style="54" hidden="1" customWidth="1"/>
    <col min="8968" max="8968" width="23.25" style="54" customWidth="1"/>
    <col min="8969" max="8969" width="17.125" style="54" customWidth="1"/>
    <col min="8970" max="8970" width="8.125" style="54" customWidth="1"/>
    <col min="8971" max="8971" width="4" style="54" customWidth="1"/>
    <col min="8972" max="8972" width="0" style="54" hidden="1" customWidth="1"/>
    <col min="8973" max="8973" width="8.25" style="54" customWidth="1"/>
    <col min="8974" max="8974" width="0" style="54" hidden="1" customWidth="1"/>
    <col min="8975" max="8975" width="97.75" style="54" customWidth="1"/>
    <col min="8976" max="8976" width="14.125" style="54" customWidth="1"/>
    <col min="8977" max="8977" width="16" style="54" customWidth="1"/>
    <col min="8978" max="8980" width="10.125" style="54" customWidth="1"/>
    <col min="8981" max="8981" width="5.125" style="54" customWidth="1"/>
    <col min="8982" max="9216" width="9" style="54"/>
    <col min="9217" max="9217" width="4.125" style="54" customWidth="1"/>
    <col min="9218" max="9218" width="22.5" style="54" customWidth="1"/>
    <col min="9219" max="9219" width="26.625" style="54" customWidth="1"/>
    <col min="9220" max="9220" width="17.125" style="54" customWidth="1"/>
    <col min="9221" max="9221" width="8.125" style="54" customWidth="1"/>
    <col min="9222" max="9222" width="4" style="54" customWidth="1"/>
    <col min="9223" max="9223" width="0" style="54" hidden="1" customWidth="1"/>
    <col min="9224" max="9224" width="23.25" style="54" customWidth="1"/>
    <col min="9225" max="9225" width="17.125" style="54" customWidth="1"/>
    <col min="9226" max="9226" width="8.125" style="54" customWidth="1"/>
    <col min="9227" max="9227" width="4" style="54" customWidth="1"/>
    <col min="9228" max="9228" width="0" style="54" hidden="1" customWidth="1"/>
    <col min="9229" max="9229" width="8.25" style="54" customWidth="1"/>
    <col min="9230" max="9230" width="0" style="54" hidden="1" customWidth="1"/>
    <col min="9231" max="9231" width="97.75" style="54" customWidth="1"/>
    <col min="9232" max="9232" width="14.125" style="54" customWidth="1"/>
    <col min="9233" max="9233" width="16" style="54" customWidth="1"/>
    <col min="9234" max="9236" width="10.125" style="54" customWidth="1"/>
    <col min="9237" max="9237" width="5.125" style="54" customWidth="1"/>
    <col min="9238" max="9472" width="9" style="54"/>
    <col min="9473" max="9473" width="4.125" style="54" customWidth="1"/>
    <col min="9474" max="9474" width="22.5" style="54" customWidth="1"/>
    <col min="9475" max="9475" width="26.625" style="54" customWidth="1"/>
    <col min="9476" max="9476" width="17.125" style="54" customWidth="1"/>
    <col min="9477" max="9477" width="8.125" style="54" customWidth="1"/>
    <col min="9478" max="9478" width="4" style="54" customWidth="1"/>
    <col min="9479" max="9479" width="0" style="54" hidden="1" customWidth="1"/>
    <col min="9480" max="9480" width="23.25" style="54" customWidth="1"/>
    <col min="9481" max="9481" width="17.125" style="54" customWidth="1"/>
    <col min="9482" max="9482" width="8.125" style="54" customWidth="1"/>
    <col min="9483" max="9483" width="4" style="54" customWidth="1"/>
    <col min="9484" max="9484" width="0" style="54" hidden="1" customWidth="1"/>
    <col min="9485" max="9485" width="8.25" style="54" customWidth="1"/>
    <col min="9486" max="9486" width="0" style="54" hidden="1" customWidth="1"/>
    <col min="9487" max="9487" width="97.75" style="54" customWidth="1"/>
    <col min="9488" max="9488" width="14.125" style="54" customWidth="1"/>
    <col min="9489" max="9489" width="16" style="54" customWidth="1"/>
    <col min="9490" max="9492" width="10.125" style="54" customWidth="1"/>
    <col min="9493" max="9493" width="5.125" style="54" customWidth="1"/>
    <col min="9494" max="9728" width="9" style="54"/>
    <col min="9729" max="9729" width="4.125" style="54" customWidth="1"/>
    <col min="9730" max="9730" width="22.5" style="54" customWidth="1"/>
    <col min="9731" max="9731" width="26.625" style="54" customWidth="1"/>
    <col min="9732" max="9732" width="17.125" style="54" customWidth="1"/>
    <col min="9733" max="9733" width="8.125" style="54" customWidth="1"/>
    <col min="9734" max="9734" width="4" style="54" customWidth="1"/>
    <col min="9735" max="9735" width="0" style="54" hidden="1" customWidth="1"/>
    <col min="9736" max="9736" width="23.25" style="54" customWidth="1"/>
    <col min="9737" max="9737" width="17.125" style="54" customWidth="1"/>
    <col min="9738" max="9738" width="8.125" style="54" customWidth="1"/>
    <col min="9739" max="9739" width="4" style="54" customWidth="1"/>
    <col min="9740" max="9740" width="0" style="54" hidden="1" customWidth="1"/>
    <col min="9741" max="9741" width="8.25" style="54" customWidth="1"/>
    <col min="9742" max="9742" width="0" style="54" hidden="1" customWidth="1"/>
    <col min="9743" max="9743" width="97.75" style="54" customWidth="1"/>
    <col min="9744" max="9744" width="14.125" style="54" customWidth="1"/>
    <col min="9745" max="9745" width="16" style="54" customWidth="1"/>
    <col min="9746" max="9748" width="10.125" style="54" customWidth="1"/>
    <col min="9749" max="9749" width="5.125" style="54" customWidth="1"/>
    <col min="9750" max="9984" width="9" style="54"/>
    <col min="9985" max="9985" width="4.125" style="54" customWidth="1"/>
    <col min="9986" max="9986" width="22.5" style="54" customWidth="1"/>
    <col min="9987" max="9987" width="26.625" style="54" customWidth="1"/>
    <col min="9988" max="9988" width="17.125" style="54" customWidth="1"/>
    <col min="9989" max="9989" width="8.125" style="54" customWidth="1"/>
    <col min="9990" max="9990" width="4" style="54" customWidth="1"/>
    <col min="9991" max="9991" width="0" style="54" hidden="1" customWidth="1"/>
    <col min="9992" max="9992" width="23.25" style="54" customWidth="1"/>
    <col min="9993" max="9993" width="17.125" style="54" customWidth="1"/>
    <col min="9994" max="9994" width="8.125" style="54" customWidth="1"/>
    <col min="9995" max="9995" width="4" style="54" customWidth="1"/>
    <col min="9996" max="9996" width="0" style="54" hidden="1" customWidth="1"/>
    <col min="9997" max="9997" width="8.25" style="54" customWidth="1"/>
    <col min="9998" max="9998" width="0" style="54" hidden="1" customWidth="1"/>
    <col min="9999" max="9999" width="97.75" style="54" customWidth="1"/>
    <col min="10000" max="10000" width="14.125" style="54" customWidth="1"/>
    <col min="10001" max="10001" width="16" style="54" customWidth="1"/>
    <col min="10002" max="10004" width="10.125" style="54" customWidth="1"/>
    <col min="10005" max="10005" width="5.125" style="54" customWidth="1"/>
    <col min="10006" max="10240" width="9" style="54"/>
    <col min="10241" max="10241" width="4.125" style="54" customWidth="1"/>
    <col min="10242" max="10242" width="22.5" style="54" customWidth="1"/>
    <col min="10243" max="10243" width="26.625" style="54" customWidth="1"/>
    <col min="10244" max="10244" width="17.125" style="54" customWidth="1"/>
    <col min="10245" max="10245" width="8.125" style="54" customWidth="1"/>
    <col min="10246" max="10246" width="4" style="54" customWidth="1"/>
    <col min="10247" max="10247" width="0" style="54" hidden="1" customWidth="1"/>
    <col min="10248" max="10248" width="23.25" style="54" customWidth="1"/>
    <col min="10249" max="10249" width="17.125" style="54" customWidth="1"/>
    <col min="10250" max="10250" width="8.125" style="54" customWidth="1"/>
    <col min="10251" max="10251" width="4" style="54" customWidth="1"/>
    <col min="10252" max="10252" width="0" style="54" hidden="1" customWidth="1"/>
    <col min="10253" max="10253" width="8.25" style="54" customWidth="1"/>
    <col min="10254" max="10254" width="0" style="54" hidden="1" customWidth="1"/>
    <col min="10255" max="10255" width="97.75" style="54" customWidth="1"/>
    <col min="10256" max="10256" width="14.125" style="54" customWidth="1"/>
    <col min="10257" max="10257" width="16" style="54" customWidth="1"/>
    <col min="10258" max="10260" width="10.125" style="54" customWidth="1"/>
    <col min="10261" max="10261" width="5.125" style="54" customWidth="1"/>
    <col min="10262" max="10496" width="9" style="54"/>
    <col min="10497" max="10497" width="4.125" style="54" customWidth="1"/>
    <col min="10498" max="10498" width="22.5" style="54" customWidth="1"/>
    <col min="10499" max="10499" width="26.625" style="54" customWidth="1"/>
    <col min="10500" max="10500" width="17.125" style="54" customWidth="1"/>
    <col min="10501" max="10501" width="8.125" style="54" customWidth="1"/>
    <col min="10502" max="10502" width="4" style="54" customWidth="1"/>
    <col min="10503" max="10503" width="0" style="54" hidden="1" customWidth="1"/>
    <col min="10504" max="10504" width="23.25" style="54" customWidth="1"/>
    <col min="10505" max="10505" width="17.125" style="54" customWidth="1"/>
    <col min="10506" max="10506" width="8.125" style="54" customWidth="1"/>
    <col min="10507" max="10507" width="4" style="54" customWidth="1"/>
    <col min="10508" max="10508" width="0" style="54" hidden="1" customWidth="1"/>
    <col min="10509" max="10509" width="8.25" style="54" customWidth="1"/>
    <col min="10510" max="10510" width="0" style="54" hidden="1" customWidth="1"/>
    <col min="10511" max="10511" width="97.75" style="54" customWidth="1"/>
    <col min="10512" max="10512" width="14.125" style="54" customWidth="1"/>
    <col min="10513" max="10513" width="16" style="54" customWidth="1"/>
    <col min="10514" max="10516" width="10.125" style="54" customWidth="1"/>
    <col min="10517" max="10517" width="5.125" style="54" customWidth="1"/>
    <col min="10518" max="10752" width="9" style="54"/>
    <col min="10753" max="10753" width="4.125" style="54" customWidth="1"/>
    <col min="10754" max="10754" width="22.5" style="54" customWidth="1"/>
    <col min="10755" max="10755" width="26.625" style="54" customWidth="1"/>
    <col min="10756" max="10756" width="17.125" style="54" customWidth="1"/>
    <col min="10757" max="10757" width="8.125" style="54" customWidth="1"/>
    <col min="10758" max="10758" width="4" style="54" customWidth="1"/>
    <col min="10759" max="10759" width="0" style="54" hidden="1" customWidth="1"/>
    <col min="10760" max="10760" width="23.25" style="54" customWidth="1"/>
    <col min="10761" max="10761" width="17.125" style="54" customWidth="1"/>
    <col min="10762" max="10762" width="8.125" style="54" customWidth="1"/>
    <col min="10763" max="10763" width="4" style="54" customWidth="1"/>
    <col min="10764" max="10764" width="0" style="54" hidden="1" customWidth="1"/>
    <col min="10765" max="10765" width="8.25" style="54" customWidth="1"/>
    <col min="10766" max="10766" width="0" style="54" hidden="1" customWidth="1"/>
    <col min="10767" max="10767" width="97.75" style="54" customWidth="1"/>
    <col min="10768" max="10768" width="14.125" style="54" customWidth="1"/>
    <col min="10769" max="10769" width="16" style="54" customWidth="1"/>
    <col min="10770" max="10772" width="10.125" style="54" customWidth="1"/>
    <col min="10773" max="10773" width="5.125" style="54" customWidth="1"/>
    <col min="10774" max="11008" width="9" style="54"/>
    <col min="11009" max="11009" width="4.125" style="54" customWidth="1"/>
    <col min="11010" max="11010" width="22.5" style="54" customWidth="1"/>
    <col min="11011" max="11011" width="26.625" style="54" customWidth="1"/>
    <col min="11012" max="11012" width="17.125" style="54" customWidth="1"/>
    <col min="11013" max="11013" width="8.125" style="54" customWidth="1"/>
    <col min="11014" max="11014" width="4" style="54" customWidth="1"/>
    <col min="11015" max="11015" width="0" style="54" hidden="1" customWidth="1"/>
    <col min="11016" max="11016" width="23.25" style="54" customWidth="1"/>
    <col min="11017" max="11017" width="17.125" style="54" customWidth="1"/>
    <col min="11018" max="11018" width="8.125" style="54" customWidth="1"/>
    <col min="11019" max="11019" width="4" style="54" customWidth="1"/>
    <col min="11020" max="11020" width="0" style="54" hidden="1" customWidth="1"/>
    <col min="11021" max="11021" width="8.25" style="54" customWidth="1"/>
    <col min="11022" max="11022" width="0" style="54" hidden="1" customWidth="1"/>
    <col min="11023" max="11023" width="97.75" style="54" customWidth="1"/>
    <col min="11024" max="11024" width="14.125" style="54" customWidth="1"/>
    <col min="11025" max="11025" width="16" style="54" customWidth="1"/>
    <col min="11026" max="11028" width="10.125" style="54" customWidth="1"/>
    <col min="11029" max="11029" width="5.125" style="54" customWidth="1"/>
    <col min="11030" max="11264" width="9" style="54"/>
    <col min="11265" max="11265" width="4.125" style="54" customWidth="1"/>
    <col min="11266" max="11266" width="22.5" style="54" customWidth="1"/>
    <col min="11267" max="11267" width="26.625" style="54" customWidth="1"/>
    <col min="11268" max="11268" width="17.125" style="54" customWidth="1"/>
    <col min="11269" max="11269" width="8.125" style="54" customWidth="1"/>
    <col min="11270" max="11270" width="4" style="54" customWidth="1"/>
    <col min="11271" max="11271" width="0" style="54" hidden="1" customWidth="1"/>
    <col min="11272" max="11272" width="23.25" style="54" customWidth="1"/>
    <col min="11273" max="11273" width="17.125" style="54" customWidth="1"/>
    <col min="11274" max="11274" width="8.125" style="54" customWidth="1"/>
    <col min="11275" max="11275" width="4" style="54" customWidth="1"/>
    <col min="11276" max="11276" width="0" style="54" hidden="1" customWidth="1"/>
    <col min="11277" max="11277" width="8.25" style="54" customWidth="1"/>
    <col min="11278" max="11278" width="0" style="54" hidden="1" customWidth="1"/>
    <col min="11279" max="11279" width="97.75" style="54" customWidth="1"/>
    <col min="11280" max="11280" width="14.125" style="54" customWidth="1"/>
    <col min="11281" max="11281" width="16" style="54" customWidth="1"/>
    <col min="11282" max="11284" width="10.125" style="54" customWidth="1"/>
    <col min="11285" max="11285" width="5.125" style="54" customWidth="1"/>
    <col min="11286" max="11520" width="9" style="54"/>
    <col min="11521" max="11521" width="4.125" style="54" customWidth="1"/>
    <col min="11522" max="11522" width="22.5" style="54" customWidth="1"/>
    <col min="11523" max="11523" width="26.625" style="54" customWidth="1"/>
    <col min="11524" max="11524" width="17.125" style="54" customWidth="1"/>
    <col min="11525" max="11525" width="8.125" style="54" customWidth="1"/>
    <col min="11526" max="11526" width="4" style="54" customWidth="1"/>
    <col min="11527" max="11527" width="0" style="54" hidden="1" customWidth="1"/>
    <col min="11528" max="11528" width="23.25" style="54" customWidth="1"/>
    <col min="11529" max="11529" width="17.125" style="54" customWidth="1"/>
    <col min="11530" max="11530" width="8.125" style="54" customWidth="1"/>
    <col min="11531" max="11531" width="4" style="54" customWidth="1"/>
    <col min="11532" max="11532" width="0" style="54" hidden="1" customWidth="1"/>
    <col min="11533" max="11533" width="8.25" style="54" customWidth="1"/>
    <col min="11534" max="11534" width="0" style="54" hidden="1" customWidth="1"/>
    <col min="11535" max="11535" width="97.75" style="54" customWidth="1"/>
    <col min="11536" max="11536" width="14.125" style="54" customWidth="1"/>
    <col min="11537" max="11537" width="16" style="54" customWidth="1"/>
    <col min="11538" max="11540" width="10.125" style="54" customWidth="1"/>
    <col min="11541" max="11541" width="5.125" style="54" customWidth="1"/>
    <col min="11542" max="11776" width="9" style="54"/>
    <col min="11777" max="11777" width="4.125" style="54" customWidth="1"/>
    <col min="11778" max="11778" width="22.5" style="54" customWidth="1"/>
    <col min="11779" max="11779" width="26.625" style="54" customWidth="1"/>
    <col min="11780" max="11780" width="17.125" style="54" customWidth="1"/>
    <col min="11781" max="11781" width="8.125" style="54" customWidth="1"/>
    <col min="11782" max="11782" width="4" style="54" customWidth="1"/>
    <col min="11783" max="11783" width="0" style="54" hidden="1" customWidth="1"/>
    <col min="11784" max="11784" width="23.25" style="54" customWidth="1"/>
    <col min="11785" max="11785" width="17.125" style="54" customWidth="1"/>
    <col min="11786" max="11786" width="8.125" style="54" customWidth="1"/>
    <col min="11787" max="11787" width="4" style="54" customWidth="1"/>
    <col min="11788" max="11788" width="0" style="54" hidden="1" customWidth="1"/>
    <col min="11789" max="11789" width="8.25" style="54" customWidth="1"/>
    <col min="11790" max="11790" width="0" style="54" hidden="1" customWidth="1"/>
    <col min="11791" max="11791" width="97.75" style="54" customWidth="1"/>
    <col min="11792" max="11792" width="14.125" style="54" customWidth="1"/>
    <col min="11793" max="11793" width="16" style="54" customWidth="1"/>
    <col min="11794" max="11796" width="10.125" style="54" customWidth="1"/>
    <col min="11797" max="11797" width="5.125" style="54" customWidth="1"/>
    <col min="11798" max="12032" width="9" style="54"/>
    <col min="12033" max="12033" width="4.125" style="54" customWidth="1"/>
    <col min="12034" max="12034" width="22.5" style="54" customWidth="1"/>
    <col min="12035" max="12035" width="26.625" style="54" customWidth="1"/>
    <col min="12036" max="12036" width="17.125" style="54" customWidth="1"/>
    <col min="12037" max="12037" width="8.125" style="54" customWidth="1"/>
    <col min="12038" max="12038" width="4" style="54" customWidth="1"/>
    <col min="12039" max="12039" width="0" style="54" hidden="1" customWidth="1"/>
    <col min="12040" max="12040" width="23.25" style="54" customWidth="1"/>
    <col min="12041" max="12041" width="17.125" style="54" customWidth="1"/>
    <col min="12042" max="12042" width="8.125" style="54" customWidth="1"/>
    <col min="12043" max="12043" width="4" style="54" customWidth="1"/>
    <col min="12044" max="12044" width="0" style="54" hidden="1" customWidth="1"/>
    <col min="12045" max="12045" width="8.25" style="54" customWidth="1"/>
    <col min="12046" max="12046" width="0" style="54" hidden="1" customWidth="1"/>
    <col min="12047" max="12047" width="97.75" style="54" customWidth="1"/>
    <col min="12048" max="12048" width="14.125" style="54" customWidth="1"/>
    <col min="12049" max="12049" width="16" style="54" customWidth="1"/>
    <col min="12050" max="12052" width="10.125" style="54" customWidth="1"/>
    <col min="12053" max="12053" width="5.125" style="54" customWidth="1"/>
    <col min="12054" max="12288" width="9" style="54"/>
    <col min="12289" max="12289" width="4.125" style="54" customWidth="1"/>
    <col min="12290" max="12290" width="22.5" style="54" customWidth="1"/>
    <col min="12291" max="12291" width="26.625" style="54" customWidth="1"/>
    <col min="12292" max="12292" width="17.125" style="54" customWidth="1"/>
    <col min="12293" max="12293" width="8.125" style="54" customWidth="1"/>
    <col min="12294" max="12294" width="4" style="54" customWidth="1"/>
    <col min="12295" max="12295" width="0" style="54" hidden="1" customWidth="1"/>
    <col min="12296" max="12296" width="23.25" style="54" customWidth="1"/>
    <col min="12297" max="12297" width="17.125" style="54" customWidth="1"/>
    <col min="12298" max="12298" width="8.125" style="54" customWidth="1"/>
    <col min="12299" max="12299" width="4" style="54" customWidth="1"/>
    <col min="12300" max="12300" width="0" style="54" hidden="1" customWidth="1"/>
    <col min="12301" max="12301" width="8.25" style="54" customWidth="1"/>
    <col min="12302" max="12302" width="0" style="54" hidden="1" customWidth="1"/>
    <col min="12303" max="12303" width="97.75" style="54" customWidth="1"/>
    <col min="12304" max="12304" width="14.125" style="54" customWidth="1"/>
    <col min="12305" max="12305" width="16" style="54" customWidth="1"/>
    <col min="12306" max="12308" width="10.125" style="54" customWidth="1"/>
    <col min="12309" max="12309" width="5.125" style="54" customWidth="1"/>
    <col min="12310" max="12544" width="9" style="54"/>
    <col min="12545" max="12545" width="4.125" style="54" customWidth="1"/>
    <col min="12546" max="12546" width="22.5" style="54" customWidth="1"/>
    <col min="12547" max="12547" width="26.625" style="54" customWidth="1"/>
    <col min="12548" max="12548" width="17.125" style="54" customWidth="1"/>
    <col min="12549" max="12549" width="8.125" style="54" customWidth="1"/>
    <col min="12550" max="12550" width="4" style="54" customWidth="1"/>
    <col min="12551" max="12551" width="0" style="54" hidden="1" customWidth="1"/>
    <col min="12552" max="12552" width="23.25" style="54" customWidth="1"/>
    <col min="12553" max="12553" width="17.125" style="54" customWidth="1"/>
    <col min="12554" max="12554" width="8.125" style="54" customWidth="1"/>
    <col min="12555" max="12555" width="4" style="54" customWidth="1"/>
    <col min="12556" max="12556" width="0" style="54" hidden="1" customWidth="1"/>
    <col min="12557" max="12557" width="8.25" style="54" customWidth="1"/>
    <col min="12558" max="12558" width="0" style="54" hidden="1" customWidth="1"/>
    <col min="12559" max="12559" width="97.75" style="54" customWidth="1"/>
    <col min="12560" max="12560" width="14.125" style="54" customWidth="1"/>
    <col min="12561" max="12561" width="16" style="54" customWidth="1"/>
    <col min="12562" max="12564" width="10.125" style="54" customWidth="1"/>
    <col min="12565" max="12565" width="5.125" style="54" customWidth="1"/>
    <col min="12566" max="12800" width="9" style="54"/>
    <col min="12801" max="12801" width="4.125" style="54" customWidth="1"/>
    <col min="12802" max="12802" width="22.5" style="54" customWidth="1"/>
    <col min="12803" max="12803" width="26.625" style="54" customWidth="1"/>
    <col min="12804" max="12804" width="17.125" style="54" customWidth="1"/>
    <col min="12805" max="12805" width="8.125" style="54" customWidth="1"/>
    <col min="12806" max="12806" width="4" style="54" customWidth="1"/>
    <col min="12807" max="12807" width="0" style="54" hidden="1" customWidth="1"/>
    <col min="12808" max="12808" width="23.25" style="54" customWidth="1"/>
    <col min="12809" max="12809" width="17.125" style="54" customWidth="1"/>
    <col min="12810" max="12810" width="8.125" style="54" customWidth="1"/>
    <col min="12811" max="12811" width="4" style="54" customWidth="1"/>
    <col min="12812" max="12812" width="0" style="54" hidden="1" customWidth="1"/>
    <col min="12813" max="12813" width="8.25" style="54" customWidth="1"/>
    <col min="12814" max="12814" width="0" style="54" hidden="1" customWidth="1"/>
    <col min="12815" max="12815" width="97.75" style="54" customWidth="1"/>
    <col min="12816" max="12816" width="14.125" style="54" customWidth="1"/>
    <col min="12817" max="12817" width="16" style="54" customWidth="1"/>
    <col min="12818" max="12820" width="10.125" style="54" customWidth="1"/>
    <col min="12821" max="12821" width="5.125" style="54" customWidth="1"/>
    <col min="12822" max="13056" width="9" style="54"/>
    <col min="13057" max="13057" width="4.125" style="54" customWidth="1"/>
    <col min="13058" max="13058" width="22.5" style="54" customWidth="1"/>
    <col min="13059" max="13059" width="26.625" style="54" customWidth="1"/>
    <col min="13060" max="13060" width="17.125" style="54" customWidth="1"/>
    <col min="13061" max="13061" width="8.125" style="54" customWidth="1"/>
    <col min="13062" max="13062" width="4" style="54" customWidth="1"/>
    <col min="13063" max="13063" width="0" style="54" hidden="1" customWidth="1"/>
    <col min="13064" max="13064" width="23.25" style="54" customWidth="1"/>
    <col min="13065" max="13065" width="17.125" style="54" customWidth="1"/>
    <col min="13066" max="13066" width="8.125" style="54" customWidth="1"/>
    <col min="13067" max="13067" width="4" style="54" customWidth="1"/>
    <col min="13068" max="13068" width="0" style="54" hidden="1" customWidth="1"/>
    <col min="13069" max="13069" width="8.25" style="54" customWidth="1"/>
    <col min="13070" max="13070" width="0" style="54" hidden="1" customWidth="1"/>
    <col min="13071" max="13071" width="97.75" style="54" customWidth="1"/>
    <col min="13072" max="13072" width="14.125" style="54" customWidth="1"/>
    <col min="13073" max="13073" width="16" style="54" customWidth="1"/>
    <col min="13074" max="13076" width="10.125" style="54" customWidth="1"/>
    <col min="13077" max="13077" width="5.125" style="54" customWidth="1"/>
    <col min="13078" max="13312" width="9" style="54"/>
    <col min="13313" max="13313" width="4.125" style="54" customWidth="1"/>
    <col min="13314" max="13314" width="22.5" style="54" customWidth="1"/>
    <col min="13315" max="13315" width="26.625" style="54" customWidth="1"/>
    <col min="13316" max="13316" width="17.125" style="54" customWidth="1"/>
    <col min="13317" max="13317" width="8.125" style="54" customWidth="1"/>
    <col min="13318" max="13318" width="4" style="54" customWidth="1"/>
    <col min="13319" max="13319" width="0" style="54" hidden="1" customWidth="1"/>
    <col min="13320" max="13320" width="23.25" style="54" customWidth="1"/>
    <col min="13321" max="13321" width="17.125" style="54" customWidth="1"/>
    <col min="13322" max="13322" width="8.125" style="54" customWidth="1"/>
    <col min="13323" max="13323" width="4" style="54" customWidth="1"/>
    <col min="13324" max="13324" width="0" style="54" hidden="1" customWidth="1"/>
    <col min="13325" max="13325" width="8.25" style="54" customWidth="1"/>
    <col min="13326" max="13326" width="0" style="54" hidden="1" customWidth="1"/>
    <col min="13327" max="13327" width="97.75" style="54" customWidth="1"/>
    <col min="13328" max="13328" width="14.125" style="54" customWidth="1"/>
    <col min="13329" max="13329" width="16" style="54" customWidth="1"/>
    <col min="13330" max="13332" width="10.125" style="54" customWidth="1"/>
    <col min="13333" max="13333" width="5.125" style="54" customWidth="1"/>
    <col min="13334" max="13568" width="9" style="54"/>
    <col min="13569" max="13569" width="4.125" style="54" customWidth="1"/>
    <col min="13570" max="13570" width="22.5" style="54" customWidth="1"/>
    <col min="13571" max="13571" width="26.625" style="54" customWidth="1"/>
    <col min="13572" max="13572" width="17.125" style="54" customWidth="1"/>
    <col min="13573" max="13573" width="8.125" style="54" customWidth="1"/>
    <col min="13574" max="13574" width="4" style="54" customWidth="1"/>
    <col min="13575" max="13575" width="0" style="54" hidden="1" customWidth="1"/>
    <col min="13576" max="13576" width="23.25" style="54" customWidth="1"/>
    <col min="13577" max="13577" width="17.125" style="54" customWidth="1"/>
    <col min="13578" max="13578" width="8.125" style="54" customWidth="1"/>
    <col min="13579" max="13579" width="4" style="54" customWidth="1"/>
    <col min="13580" max="13580" width="0" style="54" hidden="1" customWidth="1"/>
    <col min="13581" max="13581" width="8.25" style="54" customWidth="1"/>
    <col min="13582" max="13582" width="0" style="54" hidden="1" customWidth="1"/>
    <col min="13583" max="13583" width="97.75" style="54" customWidth="1"/>
    <col min="13584" max="13584" width="14.125" style="54" customWidth="1"/>
    <col min="13585" max="13585" width="16" style="54" customWidth="1"/>
    <col min="13586" max="13588" width="10.125" style="54" customWidth="1"/>
    <col min="13589" max="13589" width="5.125" style="54" customWidth="1"/>
    <col min="13590" max="13824" width="9" style="54"/>
    <col min="13825" max="13825" width="4.125" style="54" customWidth="1"/>
    <col min="13826" max="13826" width="22.5" style="54" customWidth="1"/>
    <col min="13827" max="13827" width="26.625" style="54" customWidth="1"/>
    <col min="13828" max="13828" width="17.125" style="54" customWidth="1"/>
    <col min="13829" max="13829" width="8.125" style="54" customWidth="1"/>
    <col min="13830" max="13830" width="4" style="54" customWidth="1"/>
    <col min="13831" max="13831" width="0" style="54" hidden="1" customWidth="1"/>
    <col min="13832" max="13832" width="23.25" style="54" customWidth="1"/>
    <col min="13833" max="13833" width="17.125" style="54" customWidth="1"/>
    <col min="13834" max="13834" width="8.125" style="54" customWidth="1"/>
    <col min="13835" max="13835" width="4" style="54" customWidth="1"/>
    <col min="13836" max="13836" width="0" style="54" hidden="1" customWidth="1"/>
    <col min="13837" max="13837" width="8.25" style="54" customWidth="1"/>
    <col min="13838" max="13838" width="0" style="54" hidden="1" customWidth="1"/>
    <col min="13839" max="13839" width="97.75" style="54" customWidth="1"/>
    <col min="13840" max="13840" width="14.125" style="54" customWidth="1"/>
    <col min="13841" max="13841" width="16" style="54" customWidth="1"/>
    <col min="13842" max="13844" width="10.125" style="54" customWidth="1"/>
    <col min="13845" max="13845" width="5.125" style="54" customWidth="1"/>
    <col min="13846" max="14080" width="9" style="54"/>
    <col min="14081" max="14081" width="4.125" style="54" customWidth="1"/>
    <col min="14082" max="14082" width="22.5" style="54" customWidth="1"/>
    <col min="14083" max="14083" width="26.625" style="54" customWidth="1"/>
    <col min="14084" max="14084" width="17.125" style="54" customWidth="1"/>
    <col min="14085" max="14085" width="8.125" style="54" customWidth="1"/>
    <col min="14086" max="14086" width="4" style="54" customWidth="1"/>
    <col min="14087" max="14087" width="0" style="54" hidden="1" customWidth="1"/>
    <col min="14088" max="14088" width="23.25" style="54" customWidth="1"/>
    <col min="14089" max="14089" width="17.125" style="54" customWidth="1"/>
    <col min="14090" max="14090" width="8.125" style="54" customWidth="1"/>
    <col min="14091" max="14091" width="4" style="54" customWidth="1"/>
    <col min="14092" max="14092" width="0" style="54" hidden="1" customWidth="1"/>
    <col min="14093" max="14093" width="8.25" style="54" customWidth="1"/>
    <col min="14094" max="14094" width="0" style="54" hidden="1" customWidth="1"/>
    <col min="14095" max="14095" width="97.75" style="54" customWidth="1"/>
    <col min="14096" max="14096" width="14.125" style="54" customWidth="1"/>
    <col min="14097" max="14097" width="16" style="54" customWidth="1"/>
    <col min="14098" max="14100" width="10.125" style="54" customWidth="1"/>
    <col min="14101" max="14101" width="5.125" style="54" customWidth="1"/>
    <col min="14102" max="14336" width="9" style="54"/>
    <col min="14337" max="14337" width="4.125" style="54" customWidth="1"/>
    <col min="14338" max="14338" width="22.5" style="54" customWidth="1"/>
    <col min="14339" max="14339" width="26.625" style="54" customWidth="1"/>
    <col min="14340" max="14340" width="17.125" style="54" customWidth="1"/>
    <col min="14341" max="14341" width="8.125" style="54" customWidth="1"/>
    <col min="14342" max="14342" width="4" style="54" customWidth="1"/>
    <col min="14343" max="14343" width="0" style="54" hidden="1" customWidth="1"/>
    <col min="14344" max="14344" width="23.25" style="54" customWidth="1"/>
    <col min="14345" max="14345" width="17.125" style="54" customWidth="1"/>
    <col min="14346" max="14346" width="8.125" style="54" customWidth="1"/>
    <col min="14347" max="14347" width="4" style="54" customWidth="1"/>
    <col min="14348" max="14348" width="0" style="54" hidden="1" customWidth="1"/>
    <col min="14349" max="14349" width="8.25" style="54" customWidth="1"/>
    <col min="14350" max="14350" width="0" style="54" hidden="1" customWidth="1"/>
    <col min="14351" max="14351" width="97.75" style="54" customWidth="1"/>
    <col min="14352" max="14352" width="14.125" style="54" customWidth="1"/>
    <col min="14353" max="14353" width="16" style="54" customWidth="1"/>
    <col min="14354" max="14356" width="10.125" style="54" customWidth="1"/>
    <col min="14357" max="14357" width="5.125" style="54" customWidth="1"/>
    <col min="14358" max="14592" width="9" style="54"/>
    <col min="14593" max="14593" width="4.125" style="54" customWidth="1"/>
    <col min="14594" max="14594" width="22.5" style="54" customWidth="1"/>
    <col min="14595" max="14595" width="26.625" style="54" customWidth="1"/>
    <col min="14596" max="14596" width="17.125" style="54" customWidth="1"/>
    <col min="14597" max="14597" width="8.125" style="54" customWidth="1"/>
    <col min="14598" max="14598" width="4" style="54" customWidth="1"/>
    <col min="14599" max="14599" width="0" style="54" hidden="1" customWidth="1"/>
    <col min="14600" max="14600" width="23.25" style="54" customWidth="1"/>
    <col min="14601" max="14601" width="17.125" style="54" customWidth="1"/>
    <col min="14602" max="14602" width="8.125" style="54" customWidth="1"/>
    <col min="14603" max="14603" width="4" style="54" customWidth="1"/>
    <col min="14604" max="14604" width="0" style="54" hidden="1" customWidth="1"/>
    <col min="14605" max="14605" width="8.25" style="54" customWidth="1"/>
    <col min="14606" max="14606" width="0" style="54" hidden="1" customWidth="1"/>
    <col min="14607" max="14607" width="97.75" style="54" customWidth="1"/>
    <col min="14608" max="14608" width="14.125" style="54" customWidth="1"/>
    <col min="14609" max="14609" width="16" style="54" customWidth="1"/>
    <col min="14610" max="14612" width="10.125" style="54" customWidth="1"/>
    <col min="14613" max="14613" width="5.125" style="54" customWidth="1"/>
    <col min="14614" max="14848" width="9" style="54"/>
    <col min="14849" max="14849" width="4.125" style="54" customWidth="1"/>
    <col min="14850" max="14850" width="22.5" style="54" customWidth="1"/>
    <col min="14851" max="14851" width="26.625" style="54" customWidth="1"/>
    <col min="14852" max="14852" width="17.125" style="54" customWidth="1"/>
    <col min="14853" max="14853" width="8.125" style="54" customWidth="1"/>
    <col min="14854" max="14854" width="4" style="54" customWidth="1"/>
    <col min="14855" max="14855" width="0" style="54" hidden="1" customWidth="1"/>
    <col min="14856" max="14856" width="23.25" style="54" customWidth="1"/>
    <col min="14857" max="14857" width="17.125" style="54" customWidth="1"/>
    <col min="14858" max="14858" width="8.125" style="54" customWidth="1"/>
    <col min="14859" max="14859" width="4" style="54" customWidth="1"/>
    <col min="14860" max="14860" width="0" style="54" hidden="1" customWidth="1"/>
    <col min="14861" max="14861" width="8.25" style="54" customWidth="1"/>
    <col min="14862" max="14862" width="0" style="54" hidden="1" customWidth="1"/>
    <col min="14863" max="14863" width="97.75" style="54" customWidth="1"/>
    <col min="14864" max="14864" width="14.125" style="54" customWidth="1"/>
    <col min="14865" max="14865" width="16" style="54" customWidth="1"/>
    <col min="14866" max="14868" width="10.125" style="54" customWidth="1"/>
    <col min="14869" max="14869" width="5.125" style="54" customWidth="1"/>
    <col min="14870" max="15104" width="9" style="54"/>
    <col min="15105" max="15105" width="4.125" style="54" customWidth="1"/>
    <col min="15106" max="15106" width="22.5" style="54" customWidth="1"/>
    <col min="15107" max="15107" width="26.625" style="54" customWidth="1"/>
    <col min="15108" max="15108" width="17.125" style="54" customWidth="1"/>
    <col min="15109" max="15109" width="8.125" style="54" customWidth="1"/>
    <col min="15110" max="15110" width="4" style="54" customWidth="1"/>
    <col min="15111" max="15111" width="0" style="54" hidden="1" customWidth="1"/>
    <col min="15112" max="15112" width="23.25" style="54" customWidth="1"/>
    <col min="15113" max="15113" width="17.125" style="54" customWidth="1"/>
    <col min="15114" max="15114" width="8.125" style="54" customWidth="1"/>
    <col min="15115" max="15115" width="4" style="54" customWidth="1"/>
    <col min="15116" max="15116" width="0" style="54" hidden="1" customWidth="1"/>
    <col min="15117" max="15117" width="8.25" style="54" customWidth="1"/>
    <col min="15118" max="15118" width="0" style="54" hidden="1" customWidth="1"/>
    <col min="15119" max="15119" width="97.75" style="54" customWidth="1"/>
    <col min="15120" max="15120" width="14.125" style="54" customWidth="1"/>
    <col min="15121" max="15121" width="16" style="54" customWidth="1"/>
    <col min="15122" max="15124" width="10.125" style="54" customWidth="1"/>
    <col min="15125" max="15125" width="5.125" style="54" customWidth="1"/>
    <col min="15126" max="15360" width="9" style="54"/>
    <col min="15361" max="15361" width="4.125" style="54" customWidth="1"/>
    <col min="15362" max="15362" width="22.5" style="54" customWidth="1"/>
    <col min="15363" max="15363" width="26.625" style="54" customWidth="1"/>
    <col min="15364" max="15364" width="17.125" style="54" customWidth="1"/>
    <col min="15365" max="15365" width="8.125" style="54" customWidth="1"/>
    <col min="15366" max="15366" width="4" style="54" customWidth="1"/>
    <col min="15367" max="15367" width="0" style="54" hidden="1" customWidth="1"/>
    <col min="15368" max="15368" width="23.25" style="54" customWidth="1"/>
    <col min="15369" max="15369" width="17.125" style="54" customWidth="1"/>
    <col min="15370" max="15370" width="8.125" style="54" customWidth="1"/>
    <col min="15371" max="15371" width="4" style="54" customWidth="1"/>
    <col min="15372" max="15372" width="0" style="54" hidden="1" customWidth="1"/>
    <col min="15373" max="15373" width="8.25" style="54" customWidth="1"/>
    <col min="15374" max="15374" width="0" style="54" hidden="1" customWidth="1"/>
    <col min="15375" max="15375" width="97.75" style="54" customWidth="1"/>
    <col min="15376" max="15376" width="14.125" style="54" customWidth="1"/>
    <col min="15377" max="15377" width="16" style="54" customWidth="1"/>
    <col min="15378" max="15380" width="10.125" style="54" customWidth="1"/>
    <col min="15381" max="15381" width="5.125" style="54" customWidth="1"/>
    <col min="15382" max="15616" width="9" style="54"/>
    <col min="15617" max="15617" width="4.125" style="54" customWidth="1"/>
    <col min="15618" max="15618" width="22.5" style="54" customWidth="1"/>
    <col min="15619" max="15619" width="26.625" style="54" customWidth="1"/>
    <col min="15620" max="15620" width="17.125" style="54" customWidth="1"/>
    <col min="15621" max="15621" width="8.125" style="54" customWidth="1"/>
    <col min="15622" max="15622" width="4" style="54" customWidth="1"/>
    <col min="15623" max="15623" width="0" style="54" hidden="1" customWidth="1"/>
    <col min="15624" max="15624" width="23.25" style="54" customWidth="1"/>
    <col min="15625" max="15625" width="17.125" style="54" customWidth="1"/>
    <col min="15626" max="15626" width="8.125" style="54" customWidth="1"/>
    <col min="15627" max="15627" width="4" style="54" customWidth="1"/>
    <col min="15628" max="15628" width="0" style="54" hidden="1" customWidth="1"/>
    <col min="15629" max="15629" width="8.25" style="54" customWidth="1"/>
    <col min="15630" max="15630" width="0" style="54" hidden="1" customWidth="1"/>
    <col min="15631" max="15631" width="97.75" style="54" customWidth="1"/>
    <col min="15632" max="15632" width="14.125" style="54" customWidth="1"/>
    <col min="15633" max="15633" width="16" style="54" customWidth="1"/>
    <col min="15634" max="15636" width="10.125" style="54" customWidth="1"/>
    <col min="15637" max="15637" width="5.125" style="54" customWidth="1"/>
    <col min="15638" max="15872" width="9" style="54"/>
    <col min="15873" max="15873" width="4.125" style="54" customWidth="1"/>
    <col min="15874" max="15874" width="22.5" style="54" customWidth="1"/>
    <col min="15875" max="15875" width="26.625" style="54" customWidth="1"/>
    <col min="15876" max="15876" width="17.125" style="54" customWidth="1"/>
    <col min="15877" max="15877" width="8.125" style="54" customWidth="1"/>
    <col min="15878" max="15878" width="4" style="54" customWidth="1"/>
    <col min="15879" max="15879" width="0" style="54" hidden="1" customWidth="1"/>
    <col min="15880" max="15880" width="23.25" style="54" customWidth="1"/>
    <col min="15881" max="15881" width="17.125" style="54" customWidth="1"/>
    <col min="15882" max="15882" width="8.125" style="54" customWidth="1"/>
    <col min="15883" max="15883" width="4" style="54" customWidth="1"/>
    <col min="15884" max="15884" width="0" style="54" hidden="1" customWidth="1"/>
    <col min="15885" max="15885" width="8.25" style="54" customWidth="1"/>
    <col min="15886" max="15886" width="0" style="54" hidden="1" customWidth="1"/>
    <col min="15887" max="15887" width="97.75" style="54" customWidth="1"/>
    <col min="15888" max="15888" width="14.125" style="54" customWidth="1"/>
    <col min="15889" max="15889" width="16" style="54" customWidth="1"/>
    <col min="15890" max="15892" width="10.125" style="54" customWidth="1"/>
    <col min="15893" max="15893" width="5.125" style="54" customWidth="1"/>
    <col min="15894" max="16128" width="9" style="54"/>
    <col min="16129" max="16129" width="4.125" style="54" customWidth="1"/>
    <col min="16130" max="16130" width="22.5" style="54" customWidth="1"/>
    <col min="16131" max="16131" width="26.625" style="54" customWidth="1"/>
    <col min="16132" max="16132" width="17.125" style="54" customWidth="1"/>
    <col min="16133" max="16133" width="8.125" style="54" customWidth="1"/>
    <col min="16134" max="16134" width="4" style="54" customWidth="1"/>
    <col min="16135" max="16135" width="0" style="54" hidden="1" customWidth="1"/>
    <col min="16136" max="16136" width="23.25" style="54" customWidth="1"/>
    <col min="16137" max="16137" width="17.125" style="54" customWidth="1"/>
    <col min="16138" max="16138" width="8.125" style="54" customWidth="1"/>
    <col min="16139" max="16139" width="4" style="54" customWidth="1"/>
    <col min="16140" max="16140" width="0" style="54" hidden="1" customWidth="1"/>
    <col min="16141" max="16141" width="8.25" style="54" customWidth="1"/>
    <col min="16142" max="16142" width="0" style="54" hidden="1" customWidth="1"/>
    <col min="16143" max="16143" width="97.75" style="54" customWidth="1"/>
    <col min="16144" max="16144" width="14.125" style="54" customWidth="1"/>
    <col min="16145" max="16145" width="16" style="54" customWidth="1"/>
    <col min="16146" max="16148" width="10.125" style="54" customWidth="1"/>
    <col min="16149" max="16149" width="5.125" style="54" customWidth="1"/>
    <col min="16150" max="16384" width="9" style="54"/>
  </cols>
  <sheetData>
    <row r="1" spans="1:21" ht="36.75" customHeight="1" x14ac:dyDescent="0.4">
      <c r="A1" s="52" t="s">
        <v>0</v>
      </c>
      <c r="B1" s="52"/>
      <c r="C1" s="53"/>
      <c r="D1" s="54"/>
      <c r="E1" s="53"/>
      <c r="F1" s="53"/>
      <c r="G1" s="53"/>
      <c r="H1" s="213"/>
      <c r="I1" s="213"/>
      <c r="J1" s="214"/>
      <c r="K1" s="214"/>
      <c r="L1" s="214"/>
      <c r="M1" s="214"/>
      <c r="N1" s="214"/>
      <c r="O1" s="214"/>
      <c r="P1" s="53"/>
      <c r="Q1" s="53"/>
      <c r="R1" s="54"/>
      <c r="S1" s="54"/>
      <c r="T1" s="54"/>
      <c r="U1" s="54"/>
    </row>
    <row r="2" spans="1:21" ht="36.75" customHeight="1" x14ac:dyDescent="0.4">
      <c r="A2" s="213" t="s">
        <v>161</v>
      </c>
      <c r="B2" s="213"/>
      <c r="C2" s="214"/>
      <c r="D2" s="214"/>
      <c r="E2" s="214"/>
      <c r="F2" s="214"/>
      <c r="G2" s="214"/>
      <c r="H2" s="214"/>
      <c r="I2" s="214"/>
      <c r="J2" s="214"/>
      <c r="K2" s="214"/>
      <c r="L2" s="214"/>
      <c r="M2" s="214"/>
      <c r="N2" s="214"/>
      <c r="O2" s="214"/>
      <c r="P2" s="214"/>
      <c r="Q2" s="214"/>
      <c r="R2" s="214"/>
      <c r="S2" s="214"/>
      <c r="T2" s="214"/>
      <c r="U2" s="54"/>
    </row>
    <row r="3" spans="1:21" ht="18.75" customHeight="1" x14ac:dyDescent="0.4">
      <c r="A3" s="55"/>
      <c r="B3" s="55"/>
      <c r="C3" s="53"/>
      <c r="D3" s="54"/>
      <c r="E3" s="56"/>
      <c r="F3" s="53"/>
      <c r="G3" s="53"/>
      <c r="H3" s="53"/>
      <c r="I3" s="54"/>
      <c r="J3" s="53"/>
      <c r="K3" s="56"/>
      <c r="L3" s="56"/>
      <c r="M3" s="56"/>
      <c r="N3" s="56"/>
      <c r="O3" s="53"/>
      <c r="P3" s="57"/>
      <c r="Q3" s="215" t="s">
        <v>162</v>
      </c>
      <c r="R3" s="216"/>
      <c r="S3" s="216"/>
      <c r="T3" s="217"/>
      <c r="U3" s="54"/>
    </row>
    <row r="4" spans="1:21" ht="15.75" customHeight="1" x14ac:dyDescent="0.4">
      <c r="A4" s="55"/>
      <c r="B4" s="55"/>
      <c r="C4" s="53"/>
      <c r="D4" s="54"/>
      <c r="E4" s="56"/>
      <c r="F4" s="53"/>
      <c r="G4" s="53"/>
      <c r="H4" s="53"/>
      <c r="I4" s="54"/>
      <c r="J4" s="53"/>
      <c r="K4" s="56"/>
      <c r="L4" s="56"/>
      <c r="M4" s="56"/>
      <c r="N4" s="58"/>
      <c r="O4" s="53"/>
      <c r="P4" s="59"/>
      <c r="Q4" s="60"/>
      <c r="R4" s="61" t="s">
        <v>163</v>
      </c>
      <c r="S4" s="61" t="s">
        <v>6</v>
      </c>
      <c r="T4" s="61" t="s">
        <v>164</v>
      </c>
      <c r="U4" s="54"/>
    </row>
    <row r="5" spans="1:21" ht="22.5" customHeight="1" x14ac:dyDescent="0.4">
      <c r="A5" s="55"/>
      <c r="B5" s="55"/>
      <c r="C5" s="53"/>
      <c r="D5" s="54"/>
      <c r="E5" s="56"/>
      <c r="F5" s="53"/>
      <c r="G5" s="53"/>
      <c r="H5" s="53"/>
      <c r="I5" s="54"/>
      <c r="J5" s="53"/>
      <c r="K5" s="56"/>
      <c r="L5" s="56"/>
      <c r="M5" s="56"/>
      <c r="N5" s="58"/>
      <c r="O5" s="53"/>
      <c r="P5" s="62"/>
      <c r="Q5" s="63" t="s">
        <v>165</v>
      </c>
      <c r="R5" s="61"/>
      <c r="S5" s="61"/>
      <c r="T5" s="61"/>
      <c r="U5" s="54"/>
    </row>
    <row r="6" spans="1:21" ht="22.5" customHeight="1" x14ac:dyDescent="0.15">
      <c r="A6" s="55"/>
      <c r="B6" s="55"/>
      <c r="C6" s="53"/>
      <c r="D6" s="64"/>
      <c r="E6" s="56"/>
      <c r="F6" s="53"/>
      <c r="G6" s="53"/>
      <c r="H6" s="53"/>
      <c r="I6" s="64"/>
      <c r="J6" s="53"/>
      <c r="K6" s="56"/>
      <c r="L6" s="56"/>
      <c r="M6" s="56"/>
      <c r="N6" s="58"/>
      <c r="O6" s="53"/>
      <c r="P6" s="62"/>
      <c r="Q6" s="63" t="s">
        <v>166</v>
      </c>
      <c r="R6" s="61"/>
      <c r="S6" s="61"/>
      <c r="T6" s="61"/>
      <c r="U6" s="54"/>
    </row>
    <row r="7" spans="1:21" ht="22.5" customHeight="1" x14ac:dyDescent="0.15">
      <c r="A7" s="55"/>
      <c r="B7" s="55"/>
      <c r="C7" s="53"/>
      <c r="D7" s="65"/>
      <c r="E7" s="56"/>
      <c r="F7" s="53"/>
      <c r="G7" s="53"/>
      <c r="I7" s="65"/>
      <c r="J7" s="53"/>
      <c r="K7" s="56"/>
      <c r="L7" s="56"/>
      <c r="M7" s="56"/>
      <c r="N7" s="67"/>
      <c r="O7" s="53"/>
      <c r="P7" s="62"/>
      <c r="Q7" s="63" t="s">
        <v>167</v>
      </c>
      <c r="R7" s="61"/>
      <c r="S7" s="61"/>
      <c r="T7" s="61"/>
      <c r="U7" s="68"/>
    </row>
    <row r="8" spans="1:21" ht="27.75" customHeight="1" thickBot="1" x14ac:dyDescent="0.3">
      <c r="A8" s="218" t="s">
        <v>338</v>
      </c>
      <c r="B8" s="219"/>
      <c r="C8" s="219"/>
      <c r="D8" s="219"/>
      <c r="E8" s="219"/>
      <c r="F8" s="219"/>
      <c r="G8" s="53"/>
      <c r="H8" s="53"/>
      <c r="I8" s="69"/>
      <c r="J8" s="53"/>
      <c r="K8" s="56"/>
      <c r="L8" s="56"/>
      <c r="M8" s="56"/>
      <c r="N8" s="67"/>
      <c r="O8" s="53"/>
      <c r="P8" s="70"/>
      <c r="Q8" s="69"/>
      <c r="R8" s="70"/>
      <c r="S8" s="70"/>
      <c r="T8" s="71"/>
      <c r="U8" s="68"/>
    </row>
    <row r="9" spans="1:21" customFormat="1" ht="42" customHeight="1" thickBot="1" x14ac:dyDescent="0.45">
      <c r="A9" s="72"/>
      <c r="B9" s="73" t="s">
        <v>169</v>
      </c>
      <c r="C9" s="74" t="s">
        <v>170</v>
      </c>
      <c r="D9" s="75" t="s">
        <v>171</v>
      </c>
      <c r="E9" s="76" t="s">
        <v>172</v>
      </c>
      <c r="F9" s="76" t="s">
        <v>173</v>
      </c>
      <c r="G9" s="74" t="s">
        <v>174</v>
      </c>
      <c r="H9" s="73" t="s">
        <v>170</v>
      </c>
      <c r="I9" s="75" t="s">
        <v>171</v>
      </c>
      <c r="J9" s="76" t="s">
        <v>175</v>
      </c>
      <c r="K9" s="76" t="s">
        <v>173</v>
      </c>
      <c r="L9" s="76" t="s">
        <v>174</v>
      </c>
      <c r="M9" s="76" t="s">
        <v>176</v>
      </c>
      <c r="N9" s="77" t="s">
        <v>177</v>
      </c>
      <c r="O9" s="78" t="s">
        <v>178</v>
      </c>
      <c r="P9" s="76" t="s">
        <v>179</v>
      </c>
      <c r="Q9" s="79" t="s">
        <v>171</v>
      </c>
      <c r="R9" s="76" t="s">
        <v>180</v>
      </c>
      <c r="S9" s="74" t="s">
        <v>181</v>
      </c>
      <c r="T9" s="77" t="s">
        <v>182</v>
      </c>
      <c r="U9" s="80"/>
    </row>
    <row r="10" spans="1:21" ht="18.75" customHeight="1" x14ac:dyDescent="0.4">
      <c r="A10" s="220" t="s">
        <v>183</v>
      </c>
      <c r="B10" s="81" t="s">
        <v>114</v>
      </c>
      <c r="C10" s="82" t="s">
        <v>296</v>
      </c>
      <c r="D10" s="83"/>
      <c r="E10" s="91">
        <v>30</v>
      </c>
      <c r="F10" s="85" t="s">
        <v>189</v>
      </c>
      <c r="G10" s="86"/>
      <c r="H10" s="87" t="s">
        <v>296</v>
      </c>
      <c r="I10" s="83"/>
      <c r="J10" s="85">
        <f>ROUNDUP(E10*0.75,2)</f>
        <v>22.5</v>
      </c>
      <c r="K10" s="85" t="s">
        <v>189</v>
      </c>
      <c r="L10" s="85"/>
      <c r="M10" s="85">
        <f>ROUNDUP((R5*E10)+(R6*J10)+(R7*(E10*2)),2)</f>
        <v>0</v>
      </c>
      <c r="N10" s="88">
        <f>M10</f>
        <v>0</v>
      </c>
      <c r="O10" s="81" t="s">
        <v>339</v>
      </c>
      <c r="P10" s="89" t="s">
        <v>22</v>
      </c>
      <c r="Q10" s="83"/>
      <c r="R10" s="90">
        <v>110</v>
      </c>
      <c r="S10" s="91">
        <f>ROUNDUP(R10*0.75,2)</f>
        <v>82.5</v>
      </c>
      <c r="T10" s="92">
        <f>ROUNDUP((R5*R10)+(R6*S10)+(R7*(R10*2)),2)</f>
        <v>0</v>
      </c>
    </row>
    <row r="11" spans="1:21" ht="18.75" customHeight="1" x14ac:dyDescent="0.4">
      <c r="A11" s="221"/>
      <c r="B11" s="105"/>
      <c r="C11" s="106" t="s">
        <v>194</v>
      </c>
      <c r="D11" s="107"/>
      <c r="E11" s="108">
        <v>50</v>
      </c>
      <c r="F11" s="109" t="s">
        <v>189</v>
      </c>
      <c r="G11" s="110"/>
      <c r="H11" s="111" t="s">
        <v>194</v>
      </c>
      <c r="I11" s="107"/>
      <c r="J11" s="109">
        <f>ROUNDUP(E11*0.75,2)</f>
        <v>37.5</v>
      </c>
      <c r="K11" s="109" t="s">
        <v>189</v>
      </c>
      <c r="L11" s="109"/>
      <c r="M11" s="109">
        <f>ROUNDUP((R5*E11)+(R6*J11)+(R7*(E11*2)),2)</f>
        <v>0</v>
      </c>
      <c r="N11" s="112">
        <f>ROUND(M11+(M11*6/100),2)</f>
        <v>0</v>
      </c>
      <c r="O11" s="105" t="s">
        <v>340</v>
      </c>
      <c r="P11" s="113" t="s">
        <v>225</v>
      </c>
      <c r="Q11" s="107"/>
      <c r="R11" s="114">
        <v>0.5</v>
      </c>
      <c r="S11" s="108">
        <f>ROUNDUP(R11*0.75,2)</f>
        <v>0.38</v>
      </c>
      <c r="T11" s="115">
        <f>ROUNDUP((R5*R11)+(R6*S11)+(R7*(R11*2)),2)</f>
        <v>0</v>
      </c>
    </row>
    <row r="12" spans="1:21" ht="18.75" customHeight="1" x14ac:dyDescent="0.4">
      <c r="A12" s="221"/>
      <c r="B12" s="105"/>
      <c r="C12" s="106" t="s">
        <v>341</v>
      </c>
      <c r="D12" s="107"/>
      <c r="E12" s="108">
        <v>50</v>
      </c>
      <c r="F12" s="109" t="s">
        <v>189</v>
      </c>
      <c r="G12" s="110"/>
      <c r="H12" s="111" t="s">
        <v>341</v>
      </c>
      <c r="I12" s="107"/>
      <c r="J12" s="109">
        <f>ROUNDUP(E12*0.75,2)</f>
        <v>37.5</v>
      </c>
      <c r="K12" s="109" t="s">
        <v>189</v>
      </c>
      <c r="L12" s="109"/>
      <c r="M12" s="109">
        <f>ROUNDUP((R5*E12)+(R6*J12)+(R7*(E12*2)),2)</f>
        <v>0</v>
      </c>
      <c r="N12" s="112">
        <f>M12</f>
        <v>0</v>
      </c>
      <c r="O12" s="105" t="s">
        <v>342</v>
      </c>
      <c r="P12" s="113" t="s">
        <v>192</v>
      </c>
      <c r="Q12" s="107"/>
      <c r="R12" s="114">
        <v>2</v>
      </c>
      <c r="S12" s="108">
        <f>ROUNDUP(R12*0.75,2)</f>
        <v>1.5</v>
      </c>
      <c r="T12" s="115">
        <f>ROUNDUP((R5*R12)+(R6*S12)+(R7*(R12*2)),2)</f>
        <v>0</v>
      </c>
    </row>
    <row r="13" spans="1:21" ht="18.75" customHeight="1" x14ac:dyDescent="0.4">
      <c r="A13" s="221"/>
      <c r="B13" s="105"/>
      <c r="C13" s="106" t="s">
        <v>343</v>
      </c>
      <c r="D13" s="107" t="s">
        <v>40</v>
      </c>
      <c r="E13" s="108">
        <v>10</v>
      </c>
      <c r="F13" s="109" t="s">
        <v>189</v>
      </c>
      <c r="G13" s="110"/>
      <c r="H13" s="111" t="s">
        <v>343</v>
      </c>
      <c r="I13" s="107" t="s">
        <v>40</v>
      </c>
      <c r="J13" s="109">
        <f>ROUNDUP(E13*0.75,2)</f>
        <v>7.5</v>
      </c>
      <c r="K13" s="109" t="s">
        <v>189</v>
      </c>
      <c r="L13" s="109"/>
      <c r="M13" s="109">
        <f>ROUNDUP((R5*E13)+(R6*J13)+(R7*(E13*2)),2)</f>
        <v>0</v>
      </c>
      <c r="N13" s="112">
        <f>M13</f>
        <v>0</v>
      </c>
      <c r="O13" s="105" t="s">
        <v>344</v>
      </c>
      <c r="P13" s="113" t="s">
        <v>21</v>
      </c>
      <c r="Q13" s="107"/>
      <c r="R13" s="114">
        <v>30</v>
      </c>
      <c r="S13" s="108">
        <f>ROUNDUP(R13*0.75,2)</f>
        <v>22.5</v>
      </c>
      <c r="T13" s="115">
        <f>ROUNDUP((R5*R13)+(R6*S13)+(R7*(R13*2)),2)</f>
        <v>0</v>
      </c>
    </row>
    <row r="14" spans="1:21" ht="18.75" customHeight="1" x14ac:dyDescent="0.4">
      <c r="A14" s="221"/>
      <c r="B14" s="105"/>
      <c r="C14" s="106" t="s">
        <v>345</v>
      </c>
      <c r="D14" s="107"/>
      <c r="E14" s="108">
        <v>5</v>
      </c>
      <c r="F14" s="109" t="s">
        <v>189</v>
      </c>
      <c r="G14" s="110"/>
      <c r="H14" s="111" t="s">
        <v>345</v>
      </c>
      <c r="I14" s="107"/>
      <c r="J14" s="109">
        <f>ROUNDUP(E14*0.75,2)</f>
        <v>3.75</v>
      </c>
      <c r="K14" s="109" t="s">
        <v>189</v>
      </c>
      <c r="L14" s="109"/>
      <c r="M14" s="109">
        <f>ROUNDUP((R5*E14)+(R6*J14)+(R7*(E14*2)),2)</f>
        <v>0</v>
      </c>
      <c r="N14" s="112">
        <f>M14</f>
        <v>0</v>
      </c>
      <c r="O14" s="105" t="s">
        <v>346</v>
      </c>
      <c r="P14" s="113" t="s">
        <v>209</v>
      </c>
      <c r="Q14" s="107"/>
      <c r="R14" s="114">
        <v>1</v>
      </c>
      <c r="S14" s="108">
        <f>ROUNDUP(R14*0.75,2)</f>
        <v>0.75</v>
      </c>
      <c r="T14" s="115">
        <f>ROUNDUP((R5*R14)+(R6*S14)+(R7*(R14*2)),2)</f>
        <v>0</v>
      </c>
    </row>
    <row r="15" spans="1:21" ht="18.75" customHeight="1" x14ac:dyDescent="0.4">
      <c r="A15" s="221"/>
      <c r="B15" s="105"/>
      <c r="C15" s="106"/>
      <c r="D15" s="107"/>
      <c r="E15" s="108"/>
      <c r="F15" s="109"/>
      <c r="G15" s="110"/>
      <c r="H15" s="111"/>
      <c r="I15" s="107"/>
      <c r="J15" s="109"/>
      <c r="K15" s="109"/>
      <c r="L15" s="109"/>
      <c r="M15" s="109"/>
      <c r="N15" s="112"/>
      <c r="O15" s="105" t="s">
        <v>256</v>
      </c>
      <c r="P15" s="113"/>
      <c r="Q15" s="107"/>
      <c r="R15" s="114"/>
      <c r="S15" s="108"/>
      <c r="T15" s="115"/>
    </row>
    <row r="16" spans="1:21" ht="18.75" customHeight="1" x14ac:dyDescent="0.4">
      <c r="A16" s="221"/>
      <c r="B16" s="105"/>
      <c r="C16" s="106"/>
      <c r="D16" s="107"/>
      <c r="E16" s="108"/>
      <c r="F16" s="109"/>
      <c r="G16" s="110"/>
      <c r="H16" s="111"/>
      <c r="I16" s="107"/>
      <c r="J16" s="109"/>
      <c r="K16" s="109"/>
      <c r="L16" s="109"/>
      <c r="M16" s="109"/>
      <c r="N16" s="112"/>
      <c r="O16" s="105" t="s">
        <v>248</v>
      </c>
      <c r="P16" s="113"/>
      <c r="Q16" s="107"/>
      <c r="R16" s="114"/>
      <c r="S16" s="108"/>
      <c r="T16" s="115"/>
    </row>
    <row r="17" spans="1:20" ht="18.75" customHeight="1" x14ac:dyDescent="0.4">
      <c r="A17" s="221"/>
      <c r="B17" s="105"/>
      <c r="C17" s="106"/>
      <c r="D17" s="107"/>
      <c r="E17" s="108"/>
      <c r="F17" s="109"/>
      <c r="G17" s="110"/>
      <c r="H17" s="111"/>
      <c r="I17" s="107"/>
      <c r="J17" s="109"/>
      <c r="K17" s="109"/>
      <c r="L17" s="109"/>
      <c r="M17" s="109"/>
      <c r="N17" s="112"/>
      <c r="O17" s="105"/>
      <c r="P17" s="113"/>
      <c r="Q17" s="107"/>
      <c r="R17" s="114"/>
      <c r="S17" s="108"/>
      <c r="T17" s="115"/>
    </row>
    <row r="18" spans="1:20" ht="18.75" customHeight="1" x14ac:dyDescent="0.4">
      <c r="A18" s="221"/>
      <c r="B18" s="94"/>
      <c r="C18" s="95"/>
      <c r="D18" s="96"/>
      <c r="E18" s="97"/>
      <c r="F18" s="98"/>
      <c r="G18" s="99"/>
      <c r="H18" s="100"/>
      <c r="I18" s="96"/>
      <c r="J18" s="98"/>
      <c r="K18" s="98"/>
      <c r="L18" s="98"/>
      <c r="M18" s="98"/>
      <c r="N18" s="101"/>
      <c r="O18" s="94"/>
      <c r="P18" s="102"/>
      <c r="Q18" s="96"/>
      <c r="R18" s="103"/>
      <c r="S18" s="97"/>
      <c r="T18" s="104"/>
    </row>
    <row r="19" spans="1:20" ht="18.75" customHeight="1" x14ac:dyDescent="0.4">
      <c r="A19" s="221"/>
      <c r="B19" s="105" t="s">
        <v>118</v>
      </c>
      <c r="C19" s="106" t="s">
        <v>274</v>
      </c>
      <c r="D19" s="107"/>
      <c r="E19" s="108">
        <v>30</v>
      </c>
      <c r="F19" s="109" t="s">
        <v>189</v>
      </c>
      <c r="G19" s="110"/>
      <c r="H19" s="111" t="s">
        <v>274</v>
      </c>
      <c r="I19" s="107"/>
      <c r="J19" s="109">
        <f>ROUNDUP(E19*0.75,2)</f>
        <v>22.5</v>
      </c>
      <c r="K19" s="109" t="s">
        <v>189</v>
      </c>
      <c r="L19" s="109"/>
      <c r="M19" s="109">
        <f>ROUNDUP((R5*E19)+(R6*J19)+(R7*(E19*2)),2)</f>
        <v>0</v>
      </c>
      <c r="N19" s="112">
        <f>ROUND(M19+(M19*6/100),2)</f>
        <v>0</v>
      </c>
      <c r="O19" s="105" t="s">
        <v>208</v>
      </c>
      <c r="P19" s="113" t="s">
        <v>209</v>
      </c>
      <c r="Q19" s="107"/>
      <c r="R19" s="114">
        <v>1</v>
      </c>
      <c r="S19" s="108">
        <f>ROUNDUP(R19*0.75,2)</f>
        <v>0.75</v>
      </c>
      <c r="T19" s="115">
        <f>ROUNDUP((R5*R19)+(R6*S19)+(R7*(R19*2)),2)</f>
        <v>0</v>
      </c>
    </row>
    <row r="20" spans="1:20" ht="18.75" customHeight="1" x14ac:dyDescent="0.4">
      <c r="A20" s="221"/>
      <c r="B20" s="105"/>
      <c r="C20" s="106" t="s">
        <v>268</v>
      </c>
      <c r="D20" s="107"/>
      <c r="E20" s="108">
        <v>10</v>
      </c>
      <c r="F20" s="109" t="s">
        <v>189</v>
      </c>
      <c r="G20" s="110"/>
      <c r="H20" s="111" t="s">
        <v>268</v>
      </c>
      <c r="I20" s="107"/>
      <c r="J20" s="109">
        <f>ROUNDUP(E20*0.75,2)</f>
        <v>7.5</v>
      </c>
      <c r="K20" s="109" t="s">
        <v>189</v>
      </c>
      <c r="L20" s="109"/>
      <c r="M20" s="109">
        <f>ROUNDUP((R5*E20)+(R6*J20)+(R7*(E20*2)),2)</f>
        <v>0</v>
      </c>
      <c r="N20" s="112">
        <f>ROUND(M20+(M20*10/100),2)</f>
        <v>0</v>
      </c>
      <c r="O20" s="105" t="s">
        <v>212</v>
      </c>
      <c r="P20" s="113" t="s">
        <v>213</v>
      </c>
      <c r="Q20" s="107" t="s">
        <v>40</v>
      </c>
      <c r="R20" s="114">
        <v>1</v>
      </c>
      <c r="S20" s="108">
        <f>ROUNDUP(R20*0.75,2)</f>
        <v>0.75</v>
      </c>
      <c r="T20" s="115">
        <f>ROUNDUP((R5*R20)+(R6*S20)+(R7*(R20*2)),2)</f>
        <v>0</v>
      </c>
    </row>
    <row r="21" spans="1:20" ht="18.75" customHeight="1" x14ac:dyDescent="0.4">
      <c r="A21" s="221"/>
      <c r="B21" s="105"/>
      <c r="C21" s="106" t="s">
        <v>211</v>
      </c>
      <c r="D21" s="107"/>
      <c r="E21" s="108">
        <v>5</v>
      </c>
      <c r="F21" s="109" t="s">
        <v>189</v>
      </c>
      <c r="G21" s="110"/>
      <c r="H21" s="111" t="s">
        <v>211</v>
      </c>
      <c r="I21" s="107"/>
      <c r="J21" s="109">
        <f>ROUNDUP(E21*0.75,2)</f>
        <v>3.75</v>
      </c>
      <c r="K21" s="109" t="s">
        <v>189</v>
      </c>
      <c r="L21" s="109"/>
      <c r="M21" s="109">
        <f>ROUNDUP((R5*E21)+(R6*J21)+(R7*(E21*2)),2)</f>
        <v>0</v>
      </c>
      <c r="N21" s="112">
        <f>M21</f>
        <v>0</v>
      </c>
      <c r="O21" s="105" t="s">
        <v>202</v>
      </c>
      <c r="P21" s="113" t="s">
        <v>214</v>
      </c>
      <c r="Q21" s="107"/>
      <c r="R21" s="114">
        <v>2</v>
      </c>
      <c r="S21" s="108">
        <f>ROUNDUP(R21*0.75,2)</f>
        <v>1.5</v>
      </c>
      <c r="T21" s="115">
        <f>ROUNDUP((R5*R21)+(R6*S21)+(R7*(R21*2)),2)</f>
        <v>0</v>
      </c>
    </row>
    <row r="22" spans="1:20" ht="18.75" customHeight="1" x14ac:dyDescent="0.4">
      <c r="A22" s="221"/>
      <c r="B22" s="105"/>
      <c r="C22" s="106"/>
      <c r="D22" s="107"/>
      <c r="E22" s="108"/>
      <c r="F22" s="109"/>
      <c r="G22" s="110"/>
      <c r="H22" s="111"/>
      <c r="I22" s="107"/>
      <c r="J22" s="109"/>
      <c r="K22" s="109"/>
      <c r="L22" s="109"/>
      <c r="M22" s="109"/>
      <c r="N22" s="112"/>
      <c r="O22" s="105"/>
      <c r="P22" s="113" t="s">
        <v>192</v>
      </c>
      <c r="Q22" s="107"/>
      <c r="R22" s="114">
        <v>2</v>
      </c>
      <c r="S22" s="108">
        <f>ROUNDUP(R22*0.75,2)</f>
        <v>1.5</v>
      </c>
      <c r="T22" s="115">
        <f>ROUNDUP((R5*R22)+(R6*S22)+(R7*(R22*2)),2)</f>
        <v>0</v>
      </c>
    </row>
    <row r="23" spans="1:20" ht="18.75" customHeight="1" x14ac:dyDescent="0.4">
      <c r="A23" s="221"/>
      <c r="B23" s="94"/>
      <c r="C23" s="95"/>
      <c r="D23" s="96"/>
      <c r="E23" s="97"/>
      <c r="F23" s="98"/>
      <c r="G23" s="99"/>
      <c r="H23" s="100"/>
      <c r="I23" s="96"/>
      <c r="J23" s="98"/>
      <c r="K23" s="98"/>
      <c r="L23" s="98"/>
      <c r="M23" s="98"/>
      <c r="N23" s="101"/>
      <c r="O23" s="94"/>
      <c r="P23" s="102"/>
      <c r="Q23" s="96"/>
      <c r="R23" s="103"/>
      <c r="S23" s="97"/>
      <c r="T23" s="104"/>
    </row>
    <row r="24" spans="1:20" ht="18.75" customHeight="1" x14ac:dyDescent="0.4">
      <c r="A24" s="221"/>
      <c r="B24" s="105" t="s">
        <v>59</v>
      </c>
      <c r="C24" s="106" t="s">
        <v>283</v>
      </c>
      <c r="D24" s="107"/>
      <c r="E24" s="132">
        <v>0.25</v>
      </c>
      <c r="F24" s="109" t="s">
        <v>284</v>
      </c>
      <c r="G24" s="110"/>
      <c r="H24" s="111" t="s">
        <v>283</v>
      </c>
      <c r="I24" s="107"/>
      <c r="J24" s="109">
        <f>ROUNDUP(E24*0.75,2)</f>
        <v>0.19</v>
      </c>
      <c r="K24" s="109" t="s">
        <v>284</v>
      </c>
      <c r="L24" s="109"/>
      <c r="M24" s="109">
        <f>ROUNDUP((R5*E24)+(R6*J24)+(R7*(E24*2)),2)</f>
        <v>0</v>
      </c>
      <c r="N24" s="112">
        <f>M24</f>
        <v>0</v>
      </c>
      <c r="O24" s="105" t="s">
        <v>285</v>
      </c>
      <c r="P24" s="113"/>
      <c r="Q24" s="107"/>
      <c r="R24" s="114"/>
      <c r="S24" s="108"/>
      <c r="T24" s="115"/>
    </row>
    <row r="25" spans="1:20" ht="18.75" customHeight="1" thickBot="1" x14ac:dyDescent="0.45">
      <c r="A25" s="222"/>
      <c r="B25" s="116"/>
      <c r="C25" s="117"/>
      <c r="D25" s="118"/>
      <c r="E25" s="119"/>
      <c r="F25" s="120"/>
      <c r="G25" s="121"/>
      <c r="H25" s="122"/>
      <c r="I25" s="118"/>
      <c r="J25" s="120"/>
      <c r="K25" s="120"/>
      <c r="L25" s="120"/>
      <c r="M25" s="120"/>
      <c r="N25" s="123"/>
      <c r="O25" s="116"/>
      <c r="P25" s="124"/>
      <c r="Q25" s="118"/>
      <c r="R25" s="125"/>
      <c r="S25" s="119"/>
      <c r="T25" s="126"/>
    </row>
  </sheetData>
  <mergeCells count="5">
    <mergeCell ref="H1:O1"/>
    <mergeCell ref="A2:T2"/>
    <mergeCell ref="Q3:T3"/>
    <mergeCell ref="A8:F8"/>
    <mergeCell ref="A10:A25"/>
  </mergeCells>
  <phoneticPr fontId="17"/>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vt:i4>
      </vt:variant>
    </vt:vector>
  </HeadingPairs>
  <TitlesOfParts>
    <vt:vector size="21" baseType="lpstr">
      <vt:lpstr>キッズ月間(昼)</vt:lpstr>
      <vt:lpstr>1月4日（火）</vt:lpstr>
      <vt:lpstr>1月5日（水）</vt:lpstr>
      <vt:lpstr>1月6日（木）</vt:lpstr>
      <vt:lpstr>1月7日（金）</vt:lpstr>
      <vt:lpstr>1月11日（火）</vt:lpstr>
      <vt:lpstr>1月12日（水）</vt:lpstr>
      <vt:lpstr>1月13日（木）</vt:lpstr>
      <vt:lpstr>1月14日（金）</vt:lpstr>
      <vt:lpstr>1月17日（月）</vt:lpstr>
      <vt:lpstr>1月18日（火）</vt:lpstr>
      <vt:lpstr>1月19日（水）</vt:lpstr>
      <vt:lpstr>1月20日（木）</vt:lpstr>
      <vt:lpstr>1月21日（金）</vt:lpstr>
      <vt:lpstr>1月24日（月）</vt:lpstr>
      <vt:lpstr>1月25日（火）</vt:lpstr>
      <vt:lpstr>1月26日（水）</vt:lpstr>
      <vt:lpstr>1月27日（木）</vt:lpstr>
      <vt:lpstr>1月28日（金）</vt:lpstr>
      <vt:lpstr>1月31日（月）</vt:lpstr>
      <vt:lpstr>'キッズ月間(昼)'!Print_Area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81806</dc:creator>
  <cp:lastModifiedBy>81806</cp:lastModifiedBy>
  <cp:lastPrinted>2021-12-17T01:19:32Z</cp:lastPrinted>
  <dcterms:created xsi:type="dcterms:W3CDTF">2021-12-03T07:44:31Z</dcterms:created>
  <dcterms:modified xsi:type="dcterms:W3CDTF">2021-12-17T01:40:22Z</dcterms:modified>
</cp:coreProperties>
</file>