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mc:AlternateContent xmlns:mc="http://schemas.openxmlformats.org/markup-compatibility/2006">
    <mc:Choice Requires="x15">
      <x15ac:absPath xmlns:x15ac="http://schemas.microsoft.com/office/spreadsheetml/2010/11/ac" url="C:\Users\81806\Desktop\運営2021\献立\"/>
    </mc:Choice>
  </mc:AlternateContent>
  <xr:revisionPtr revIDLastSave="0" documentId="13_ncr:1_{02530C17-6F94-4956-A9AC-9D9EA3B35831}" xr6:coauthVersionLast="47" xr6:coauthVersionMax="47" xr10:uidLastSave="{00000000-0000-0000-0000-000000000000}"/>
  <bookViews>
    <workbookView xWindow="-120" yWindow="-120" windowWidth="20730" windowHeight="11160" xr2:uid="{00000000-000D-0000-FFFF-FFFF00000000}"/>
  </bookViews>
  <sheets>
    <sheet name="キッズ月間" sheetId="65" r:id="rId1"/>
    <sheet name="離乳食月間" sheetId="64" r:id="rId2"/>
    <sheet name="9月1日（水）キッズ" sheetId="2" r:id="rId3"/>
    <sheet name="9月1日離乳食" sheetId="44" r:id="rId4"/>
    <sheet name="9月2日（木）キッズ" sheetId="3" r:id="rId5"/>
    <sheet name="9月2日離乳食" sheetId="45" r:id="rId6"/>
    <sheet name="9月3日（金）キッズ" sheetId="32" r:id="rId7"/>
    <sheet name="9月3日離乳食" sheetId="46" r:id="rId8"/>
    <sheet name="9月6日（月）キッズ" sheetId="34" r:id="rId9"/>
    <sheet name="9月6日離乳食" sheetId="47" r:id="rId10"/>
    <sheet name="9月7日（火）キッズ" sheetId="35" r:id="rId11"/>
    <sheet name="9月7日離乳食" sheetId="48" r:id="rId12"/>
    <sheet name="9月8日（水）キッズ" sheetId="36" r:id="rId13"/>
    <sheet name="9月8日離乳食" sheetId="49" r:id="rId14"/>
    <sheet name="9月9日（木）キッズ" sheetId="37" r:id="rId15"/>
    <sheet name="9月9日離乳食" sheetId="50" r:id="rId16"/>
    <sheet name="9月10日（金）キッズ" sheetId="11" r:id="rId17"/>
    <sheet name="9月10日離乳食" sheetId="51" r:id="rId18"/>
    <sheet name="9月13日（月）キッズ" sheetId="14" r:id="rId19"/>
    <sheet name="9月13日離乳食" sheetId="52" r:id="rId20"/>
    <sheet name="9月14日（火）キッズ" sheetId="15" r:id="rId21"/>
    <sheet name="9月14日離乳食" sheetId="53" r:id="rId22"/>
    <sheet name="9月15日（水）キッズ" sheetId="16" r:id="rId23"/>
    <sheet name="9月15日離乳食" sheetId="54" r:id="rId24"/>
    <sheet name="9月16日（木）キッズ" sheetId="17" r:id="rId25"/>
    <sheet name="9月16日離乳食" sheetId="55" r:id="rId26"/>
    <sheet name="9月17日（金）キッズ" sheetId="39" r:id="rId27"/>
    <sheet name="9月17日離乳食" sheetId="56" r:id="rId28"/>
    <sheet name="9月21日離乳食" sheetId="57" r:id="rId29"/>
    <sheet name="9月21日（火）キッズ" sheetId="42" r:id="rId30"/>
    <sheet name="9月22日（水）キッズ" sheetId="43" r:id="rId31"/>
    <sheet name="9月22日離乳食" sheetId="58" r:id="rId32"/>
    <sheet name="9月24日（金）キッズ" sheetId="25" r:id="rId33"/>
    <sheet name="9月24日離乳食" sheetId="59" r:id="rId34"/>
    <sheet name="9月27日（月）キッズ" sheetId="28" r:id="rId35"/>
    <sheet name="9月27日離乳食" sheetId="60" r:id="rId36"/>
    <sheet name="9月28日（火）キッズ" sheetId="29" r:id="rId37"/>
    <sheet name="9月28日離乳食" sheetId="61" r:id="rId38"/>
    <sheet name="9月29日（水）キッズ" sheetId="30" r:id="rId39"/>
    <sheet name="9月29日離乳食" sheetId="62" r:id="rId40"/>
    <sheet name="9月30日（木）キッズ" sheetId="31" r:id="rId41"/>
    <sheet name="9月30日離乳食" sheetId="63" r:id="rId42"/>
  </sheets>
  <definedNames>
    <definedName name="_xlnm.Print_Area" localSheetId="0">キッズ月間!$A$1:$W$96</definedName>
    <definedName name="_xlnm.Print_Area" localSheetId="1">離乳食月間!$A$1:$P$62</definedName>
    <definedName name="_xlnm.Print_Area">#REF!</definedName>
  </definedNames>
  <calcPr calcId="191029"/>
</workbook>
</file>

<file path=xl/calcChain.xml><?xml version="1.0" encoding="utf-8"?>
<calcChain xmlns="http://schemas.openxmlformats.org/spreadsheetml/2006/main">
  <c r="T74" i="65" l="1"/>
  <c r="H74" i="65"/>
  <c r="G74" i="65"/>
  <c r="F74" i="65"/>
  <c r="E74" i="65"/>
  <c r="D74" i="65"/>
  <c r="T73" i="65"/>
  <c r="H73" i="65"/>
  <c r="G73" i="65"/>
  <c r="F73" i="65"/>
  <c r="E73" i="65"/>
  <c r="D73" i="65"/>
  <c r="T72" i="65"/>
  <c r="T71" i="65"/>
  <c r="T70" i="65"/>
  <c r="H70" i="65"/>
  <c r="T69" i="65"/>
  <c r="H69" i="65"/>
  <c r="T68" i="65"/>
  <c r="H68" i="65"/>
  <c r="T67" i="65"/>
  <c r="H67" i="65"/>
  <c r="T66" i="65"/>
  <c r="H66" i="65"/>
  <c r="T65" i="65"/>
  <c r="H65" i="65"/>
  <c r="T64" i="65"/>
  <c r="H64" i="65"/>
  <c r="T63" i="65"/>
  <c r="H63" i="65"/>
  <c r="T62" i="65"/>
  <c r="H62" i="65"/>
  <c r="T61" i="65"/>
  <c r="H61" i="65"/>
  <c r="T60" i="65"/>
  <c r="T59" i="65"/>
  <c r="T58" i="65"/>
  <c r="T57" i="65"/>
  <c r="T56" i="65"/>
  <c r="T55" i="65"/>
  <c r="H53" i="65"/>
  <c r="H52" i="65"/>
  <c r="H51" i="65"/>
  <c r="H50" i="65"/>
  <c r="H49" i="65"/>
  <c r="H48" i="65"/>
  <c r="T47" i="65"/>
  <c r="H47" i="65"/>
  <c r="T46" i="65"/>
  <c r="H46" i="65"/>
  <c r="T45" i="65"/>
  <c r="H45" i="65"/>
  <c r="T44" i="65"/>
  <c r="H44" i="65"/>
  <c r="T43" i="65"/>
  <c r="H43" i="65"/>
  <c r="H42" i="65"/>
  <c r="H41" i="65"/>
  <c r="T40" i="65"/>
  <c r="H40" i="65"/>
  <c r="T39" i="65"/>
  <c r="H39" i="65"/>
  <c r="T38" i="65"/>
  <c r="H38" i="65"/>
  <c r="T37" i="65"/>
  <c r="H37" i="65"/>
  <c r="T36" i="65"/>
  <c r="H36" i="65"/>
  <c r="T35" i="65"/>
  <c r="H35" i="65"/>
  <c r="T34" i="65"/>
  <c r="H34" i="65"/>
  <c r="T33" i="65"/>
  <c r="H33" i="65"/>
  <c r="T32" i="65"/>
  <c r="H32" i="65"/>
  <c r="T31" i="65"/>
  <c r="H31" i="65"/>
  <c r="H30" i="65"/>
  <c r="H29" i="65"/>
  <c r="T21" i="65"/>
  <c r="H21" i="65"/>
  <c r="T20" i="65"/>
  <c r="H20" i="65"/>
  <c r="T19" i="65"/>
  <c r="H19" i="65"/>
  <c r="T18" i="65"/>
  <c r="H18" i="65"/>
  <c r="T17" i="65"/>
  <c r="H17" i="65"/>
  <c r="T16" i="65"/>
  <c r="H16" i="65"/>
  <c r="T15" i="65"/>
  <c r="H15" i="65"/>
  <c r="T14" i="65"/>
  <c r="H14" i="65"/>
  <c r="T13" i="65"/>
  <c r="H13" i="65"/>
  <c r="T12" i="65"/>
  <c r="H12" i="65"/>
  <c r="T11" i="65"/>
  <c r="H11" i="65"/>
  <c r="T10" i="65"/>
  <c r="H10" i="65"/>
  <c r="T9" i="65"/>
  <c r="H9" i="65"/>
  <c r="T8" i="65"/>
  <c r="H8" i="65"/>
  <c r="T7" i="65"/>
  <c r="H7" i="65"/>
  <c r="J31" i="43"/>
  <c r="M31" i="43" s="1"/>
  <c r="N31" i="43" s="1"/>
  <c r="S29" i="43"/>
  <c r="T29" i="43"/>
  <c r="S28" i="43"/>
  <c r="T28" i="43" s="1"/>
  <c r="J28" i="43"/>
  <c r="M28" i="43" s="1"/>
  <c r="N28" i="43" s="1"/>
  <c r="T27" i="43"/>
  <c r="S27" i="43"/>
  <c r="J27" i="43"/>
  <c r="M27" i="43"/>
  <c r="N27" i="43" s="1"/>
  <c r="S25" i="43"/>
  <c r="T25" i="43"/>
  <c r="S24" i="43"/>
  <c r="T24" i="43" s="1"/>
  <c r="S23" i="43"/>
  <c r="T23" i="43" s="1"/>
  <c r="M23" i="43"/>
  <c r="N23" i="43" s="1"/>
  <c r="J23" i="43"/>
  <c r="S22" i="43"/>
  <c r="T22" i="43" s="1"/>
  <c r="J22" i="43"/>
  <c r="M22" i="43"/>
  <c r="N22" i="43"/>
  <c r="S20" i="43"/>
  <c r="T20" i="43" s="1"/>
  <c r="S19" i="43"/>
  <c r="T19" i="43" s="1"/>
  <c r="S18" i="43"/>
  <c r="T18" i="43" s="1"/>
  <c r="S17" i="43"/>
  <c r="T17" i="43" s="1"/>
  <c r="S16" i="43"/>
  <c r="T16" i="43" s="1"/>
  <c r="S15" i="43"/>
  <c r="T15" i="43"/>
  <c r="S14" i="43"/>
  <c r="T14" i="43" s="1"/>
  <c r="S13" i="43"/>
  <c r="T13" i="43" s="1"/>
  <c r="M13" i="43"/>
  <c r="N13" i="43" s="1"/>
  <c r="J13" i="43"/>
  <c r="S12" i="43"/>
  <c r="T12" i="43" s="1"/>
  <c r="J12" i="43"/>
  <c r="M12" i="43"/>
  <c r="N12" i="43"/>
  <c r="S11" i="43"/>
  <c r="T11" i="43" s="1"/>
  <c r="J11" i="43"/>
  <c r="M11" i="43" s="1"/>
  <c r="N11" i="43" s="1"/>
  <c r="T10" i="43"/>
  <c r="S10" i="43"/>
  <c r="J10" i="43"/>
  <c r="M10" i="43"/>
  <c r="N10" i="43" s="1"/>
  <c r="J26" i="42"/>
  <c r="M26" i="42" s="1"/>
  <c r="N26" i="42" s="1"/>
  <c r="S23" i="42"/>
  <c r="T23" i="42"/>
  <c r="J23" i="42"/>
  <c r="M23" i="42" s="1"/>
  <c r="N23" i="42" s="1"/>
  <c r="S22" i="42"/>
  <c r="T22" i="42" s="1"/>
  <c r="J22" i="42"/>
  <c r="M22" i="42"/>
  <c r="N22" i="42"/>
  <c r="S21" i="42"/>
  <c r="T21" i="42" s="1"/>
  <c r="J21" i="42"/>
  <c r="M21" i="42" s="1"/>
  <c r="N21" i="42" s="1"/>
  <c r="J17" i="42"/>
  <c r="M17" i="42" s="1"/>
  <c r="N17" i="42" s="1"/>
  <c r="S16" i="42"/>
  <c r="T16" i="42"/>
  <c r="J16" i="42"/>
  <c r="M16" i="42" s="1"/>
  <c r="N16" i="42" s="1"/>
  <c r="S15" i="42"/>
  <c r="T15" i="42" s="1"/>
  <c r="J15" i="42"/>
  <c r="M15" i="42" s="1"/>
  <c r="N15" i="42" s="1"/>
  <c r="S14" i="42"/>
  <c r="T14" i="42" s="1"/>
  <c r="J14" i="42"/>
  <c r="M14" i="42" s="1"/>
  <c r="N14" i="42" s="1"/>
  <c r="S13" i="42"/>
  <c r="T13" i="42" s="1"/>
  <c r="J13" i="42"/>
  <c r="M13" i="42"/>
  <c r="N13" i="42" s="1"/>
  <c r="S12" i="42"/>
  <c r="T12" i="42"/>
  <c r="M12" i="42"/>
  <c r="N12" i="42" s="1"/>
  <c r="J12" i="42"/>
  <c r="S11" i="42"/>
  <c r="T11" i="42" s="1"/>
  <c r="J11" i="42"/>
  <c r="M11" i="42"/>
  <c r="N11" i="42" s="1"/>
  <c r="S10" i="42"/>
  <c r="T10" i="42"/>
  <c r="J10" i="42"/>
  <c r="M10" i="42"/>
  <c r="J29" i="39"/>
  <c r="M29" i="39" s="1"/>
  <c r="N29" i="39" s="1"/>
  <c r="S27" i="39"/>
  <c r="T27" i="39" s="1"/>
  <c r="S26" i="39"/>
  <c r="T26" i="39"/>
  <c r="J26" i="39"/>
  <c r="M26" i="39" s="1"/>
  <c r="N26" i="39" s="1"/>
  <c r="S25" i="39"/>
  <c r="T25" i="39" s="1"/>
  <c r="J25" i="39"/>
  <c r="M25" i="39" s="1"/>
  <c r="N25" i="39" s="1"/>
  <c r="S23" i="39"/>
  <c r="T23" i="39" s="1"/>
  <c r="S22" i="39"/>
  <c r="T22" i="39"/>
  <c r="J22" i="39"/>
  <c r="M22" i="39" s="1"/>
  <c r="N22" i="39" s="1"/>
  <c r="S21" i="39"/>
  <c r="T21" i="39" s="1"/>
  <c r="J21" i="39"/>
  <c r="M21" i="39" s="1"/>
  <c r="N21" i="39" s="1"/>
  <c r="S20" i="39"/>
  <c r="T20" i="39" s="1"/>
  <c r="J20" i="39"/>
  <c r="M20" i="39"/>
  <c r="N20" i="39"/>
  <c r="S17" i="39"/>
  <c r="T17" i="39" s="1"/>
  <c r="S16" i="39"/>
  <c r="T16" i="39" s="1"/>
  <c r="S15" i="39"/>
  <c r="T15" i="39" s="1"/>
  <c r="J15" i="39"/>
  <c r="M15" i="39" s="1"/>
  <c r="N15" i="39" s="1"/>
  <c r="S14" i="39"/>
  <c r="T14" i="39"/>
  <c r="J14" i="39"/>
  <c r="M14" i="39" s="1"/>
  <c r="N14" i="39" s="1"/>
  <c r="S13" i="39"/>
  <c r="T13" i="39" s="1"/>
  <c r="J13" i="39"/>
  <c r="M13" i="39" s="1"/>
  <c r="N13" i="39" s="1"/>
  <c r="S12" i="39"/>
  <c r="T12" i="39" s="1"/>
  <c r="J12" i="39"/>
  <c r="M12" i="39"/>
  <c r="T10" i="39"/>
  <c r="S10" i="39"/>
  <c r="J30" i="37"/>
  <c r="M30" i="37" s="1"/>
  <c r="N30" i="37" s="1"/>
  <c r="S28" i="37"/>
  <c r="T28" i="37" s="1"/>
  <c r="S27" i="37"/>
  <c r="T27" i="37" s="1"/>
  <c r="J27" i="37"/>
  <c r="M27" i="37" s="1"/>
  <c r="N27" i="37" s="1"/>
  <c r="S26" i="37"/>
  <c r="T26" i="37" s="1"/>
  <c r="J26" i="37"/>
  <c r="M26" i="37" s="1"/>
  <c r="N26" i="37" s="1"/>
  <c r="S24" i="37"/>
  <c r="T24" i="37" s="1"/>
  <c r="S23" i="37"/>
  <c r="T23" i="37" s="1"/>
  <c r="S22" i="37"/>
  <c r="T22" i="37" s="1"/>
  <c r="M22" i="37"/>
  <c r="N22" i="37" s="1"/>
  <c r="J22" i="37"/>
  <c r="S21" i="37"/>
  <c r="T21" i="37" s="1"/>
  <c r="J21" i="37"/>
  <c r="M21" i="37" s="1"/>
  <c r="N21" i="37" s="1"/>
  <c r="S20" i="37"/>
  <c r="T20" i="37" s="1"/>
  <c r="J20" i="37"/>
  <c r="M20" i="37"/>
  <c r="N20" i="37" s="1"/>
  <c r="S17" i="37"/>
  <c r="T17" i="37" s="1"/>
  <c r="S16" i="37"/>
  <c r="T16" i="37" s="1"/>
  <c r="J16" i="37"/>
  <c r="M16" i="37" s="1"/>
  <c r="N16" i="37" s="1"/>
  <c r="S15" i="37"/>
  <c r="T15" i="37" s="1"/>
  <c r="J15" i="37"/>
  <c r="M15" i="37"/>
  <c r="N15" i="37"/>
  <c r="S14" i="37"/>
  <c r="T14" i="37" s="1"/>
  <c r="J14" i="37"/>
  <c r="M14" i="37" s="1"/>
  <c r="N14" i="37" s="1"/>
  <c r="S13" i="37"/>
  <c r="T13" i="37" s="1"/>
  <c r="J13" i="37"/>
  <c r="M13" i="37" s="1"/>
  <c r="N13" i="37" s="1"/>
  <c r="S12" i="37"/>
  <c r="T12" i="37"/>
  <c r="J12" i="37"/>
  <c r="M12" i="37" s="1"/>
  <c r="N12" i="37" s="1"/>
  <c r="S10" i="37"/>
  <c r="T10" i="37" s="1"/>
  <c r="J31" i="36"/>
  <c r="M31" i="36"/>
  <c r="N31" i="36" s="1"/>
  <c r="S29" i="36"/>
  <c r="T29" i="36" s="1"/>
  <c r="S28" i="36"/>
  <c r="T28" i="36" s="1"/>
  <c r="J28" i="36"/>
  <c r="M28" i="36" s="1"/>
  <c r="N28" i="36" s="1"/>
  <c r="S27" i="36"/>
  <c r="T27" i="36" s="1"/>
  <c r="J27" i="36"/>
  <c r="M27" i="36"/>
  <c r="N27" i="36" s="1"/>
  <c r="S25" i="36"/>
  <c r="T25" i="36" s="1"/>
  <c r="S24" i="36"/>
  <c r="T24" i="36" s="1"/>
  <c r="S23" i="36"/>
  <c r="T23" i="36" s="1"/>
  <c r="J23" i="36"/>
  <c r="M23" i="36" s="1"/>
  <c r="N23" i="36" s="1"/>
  <c r="S22" i="36"/>
  <c r="T22" i="36"/>
  <c r="J22" i="36"/>
  <c r="M22" i="36"/>
  <c r="N22" i="36" s="1"/>
  <c r="S20" i="36"/>
  <c r="T20" i="36" s="1"/>
  <c r="S19" i="36"/>
  <c r="T19" i="36" s="1"/>
  <c r="S18" i="36"/>
  <c r="T18" i="36" s="1"/>
  <c r="S17" i="36"/>
  <c r="T17" i="36" s="1"/>
  <c r="S16" i="36"/>
  <c r="T16" i="36" s="1"/>
  <c r="S15" i="36"/>
  <c r="T15" i="36" s="1"/>
  <c r="S14" i="36"/>
  <c r="T14" i="36" s="1"/>
  <c r="S13" i="36"/>
  <c r="T13" i="36" s="1"/>
  <c r="J13" i="36"/>
  <c r="M13" i="36" s="1"/>
  <c r="N13" i="36" s="1"/>
  <c r="S12" i="36"/>
  <c r="T12" i="36" s="1"/>
  <c r="J12" i="36"/>
  <c r="M12" i="36" s="1"/>
  <c r="N12" i="36" s="1"/>
  <c r="S11" i="36"/>
  <c r="T11" i="36" s="1"/>
  <c r="J11" i="36"/>
  <c r="M11" i="36" s="1"/>
  <c r="N11" i="36" s="1"/>
  <c r="S10" i="36"/>
  <c r="T10" i="36" s="1"/>
  <c r="J10" i="36"/>
  <c r="M10" i="36"/>
  <c r="N10" i="36" s="1"/>
  <c r="J24" i="35"/>
  <c r="M24" i="35" s="1"/>
  <c r="N24" i="35" s="1"/>
  <c r="S21" i="35"/>
  <c r="T21" i="35" s="1"/>
  <c r="J21" i="35"/>
  <c r="M21" i="35" s="1"/>
  <c r="N21" i="35" s="1"/>
  <c r="T20" i="35"/>
  <c r="S20" i="35"/>
  <c r="J20" i="35"/>
  <c r="M20" i="35" s="1"/>
  <c r="N20" i="35" s="1"/>
  <c r="S19" i="35"/>
  <c r="T19" i="35" s="1"/>
  <c r="J19" i="35"/>
  <c r="M19" i="35" s="1"/>
  <c r="N19" i="35" s="1"/>
  <c r="J16" i="35"/>
  <c r="M16" i="35" s="1"/>
  <c r="N16" i="35" s="1"/>
  <c r="S15" i="35"/>
  <c r="T15" i="35" s="1"/>
  <c r="J15" i="35"/>
  <c r="M15" i="35"/>
  <c r="N15" i="35" s="1"/>
  <c r="S14" i="35"/>
  <c r="T14" i="35" s="1"/>
  <c r="J14" i="35"/>
  <c r="M14" i="35" s="1"/>
  <c r="N14" i="35" s="1"/>
  <c r="S13" i="35"/>
  <c r="T13" i="35"/>
  <c r="M13" i="35"/>
  <c r="N13" i="35" s="1"/>
  <c r="J13" i="35"/>
  <c r="S12" i="35"/>
  <c r="T12" i="35" s="1"/>
  <c r="M12" i="35"/>
  <c r="N12" i="35" s="1"/>
  <c r="J12" i="35"/>
  <c r="S11" i="35"/>
  <c r="T11" i="35" s="1"/>
  <c r="J11" i="35"/>
  <c r="M11" i="35" s="1"/>
  <c r="N11" i="35" s="1"/>
  <c r="T10" i="35"/>
  <c r="S10" i="35"/>
  <c r="J10" i="35"/>
  <c r="M10" i="35" s="1"/>
  <c r="J30" i="34"/>
  <c r="M30" i="34" s="1"/>
  <c r="N30" i="34" s="1"/>
  <c r="S28" i="34"/>
  <c r="T28" i="34" s="1"/>
  <c r="J28" i="34"/>
  <c r="M28" i="34" s="1"/>
  <c r="N28" i="34" s="1"/>
  <c r="S27" i="34"/>
  <c r="T27" i="34" s="1"/>
  <c r="J27" i="34"/>
  <c r="M27" i="34" s="1"/>
  <c r="N27" i="34" s="1"/>
  <c r="S25" i="34"/>
  <c r="T25" i="34" s="1"/>
  <c r="M25" i="34"/>
  <c r="N25" i="34" s="1"/>
  <c r="J25" i="34"/>
  <c r="S24" i="34"/>
  <c r="T24" i="34" s="1"/>
  <c r="J24" i="34"/>
  <c r="M24" i="34" s="1"/>
  <c r="N24" i="34" s="1"/>
  <c r="S23" i="34"/>
  <c r="T23" i="34" s="1"/>
  <c r="J23" i="34"/>
  <c r="M23" i="34" s="1"/>
  <c r="N23" i="34" s="1"/>
  <c r="S22" i="34"/>
  <c r="T22" i="34" s="1"/>
  <c r="J22" i="34"/>
  <c r="M22" i="34"/>
  <c r="N22" i="34"/>
  <c r="S20" i="34"/>
  <c r="T20" i="34" s="1"/>
  <c r="S19" i="34"/>
  <c r="T19" i="34" s="1"/>
  <c r="S18" i="34"/>
  <c r="T18" i="34" s="1"/>
  <c r="S17" i="34"/>
  <c r="T17" i="34" s="1"/>
  <c r="J17" i="34"/>
  <c r="M17" i="34" s="1"/>
  <c r="N17" i="34" s="1"/>
  <c r="S16" i="34"/>
  <c r="T16" i="34" s="1"/>
  <c r="J16" i="34"/>
  <c r="M16" i="34" s="1"/>
  <c r="N16" i="34" s="1"/>
  <c r="S12" i="34"/>
  <c r="T12" i="34" s="1"/>
  <c r="S11" i="34"/>
  <c r="T11" i="34" s="1"/>
  <c r="J11" i="34"/>
  <c r="M11" i="34" s="1"/>
  <c r="N11" i="34" s="1"/>
  <c r="S10" i="34"/>
  <c r="T10" i="34" s="1"/>
  <c r="J10" i="34"/>
  <c r="M10" i="34" s="1"/>
  <c r="N10" i="34" s="1"/>
  <c r="J29" i="32"/>
  <c r="M29" i="32"/>
  <c r="N29" i="32" s="1"/>
  <c r="S27" i="32"/>
  <c r="T27" i="32" s="1"/>
  <c r="S26" i="32"/>
  <c r="T26" i="32" s="1"/>
  <c r="J26" i="32"/>
  <c r="M26" i="32" s="1"/>
  <c r="N26" i="32" s="1"/>
  <c r="S25" i="32"/>
  <c r="T25" i="32" s="1"/>
  <c r="J25" i="32"/>
  <c r="M25" i="32"/>
  <c r="N25" i="32" s="1"/>
  <c r="S23" i="32"/>
  <c r="T23" i="32" s="1"/>
  <c r="S22" i="32"/>
  <c r="T22" i="32" s="1"/>
  <c r="J22" i="32"/>
  <c r="M22" i="32" s="1"/>
  <c r="N22" i="32" s="1"/>
  <c r="S21" i="32"/>
  <c r="T21" i="32" s="1"/>
  <c r="J21" i="32"/>
  <c r="M21" i="32"/>
  <c r="N21" i="32" s="1"/>
  <c r="S20" i="32"/>
  <c r="T20" i="32" s="1"/>
  <c r="J20" i="32"/>
  <c r="M20" i="32"/>
  <c r="N20" i="32" s="1"/>
  <c r="S17" i="32"/>
  <c r="T17" i="32" s="1"/>
  <c r="S16" i="32"/>
  <c r="T16" i="32" s="1"/>
  <c r="S15" i="32"/>
  <c r="T15" i="32"/>
  <c r="J15" i="32"/>
  <c r="M15" i="32" s="1"/>
  <c r="N15" i="32" s="1"/>
  <c r="S14" i="32"/>
  <c r="T14" i="32" s="1"/>
  <c r="J14" i="32"/>
  <c r="M14" i="32" s="1"/>
  <c r="N14" i="32" s="1"/>
  <c r="S13" i="32"/>
  <c r="T13" i="32" s="1"/>
  <c r="J13" i="32"/>
  <c r="M13" i="32"/>
  <c r="N13" i="32" s="1"/>
  <c r="S12" i="32"/>
  <c r="T12" i="32" s="1"/>
  <c r="J12" i="32"/>
  <c r="M12" i="32" s="1"/>
  <c r="S10" i="32"/>
  <c r="T10" i="32" s="1"/>
  <c r="S25" i="31"/>
  <c r="T25" i="31"/>
  <c r="S24" i="31"/>
  <c r="T24" i="31" s="1"/>
  <c r="J24" i="31"/>
  <c r="M24" i="31" s="1"/>
  <c r="N24" i="31" s="1"/>
  <c r="S20" i="31"/>
  <c r="T20" i="31" s="1"/>
  <c r="S19" i="31"/>
  <c r="T19" i="31" s="1"/>
  <c r="S18" i="31"/>
  <c r="T18" i="31"/>
  <c r="J21" i="31"/>
  <c r="M21" i="31" s="1"/>
  <c r="N21" i="31" s="1"/>
  <c r="J20" i="31"/>
  <c r="M20" i="31" s="1"/>
  <c r="N20" i="31" s="1"/>
  <c r="J19" i="31"/>
  <c r="M19" i="31"/>
  <c r="N19" i="31" s="1"/>
  <c r="J18" i="31"/>
  <c r="M18" i="31"/>
  <c r="N18" i="31"/>
  <c r="M16" i="31"/>
  <c r="N16" i="31" s="1"/>
  <c r="J16" i="31"/>
  <c r="T13" i="31"/>
  <c r="S13" i="31"/>
  <c r="S12" i="31"/>
  <c r="T12" i="31"/>
  <c r="S11" i="31"/>
  <c r="T11" i="31" s="1"/>
  <c r="S10" i="31"/>
  <c r="T10" i="31" s="1"/>
  <c r="J15" i="31"/>
  <c r="M15" i="31"/>
  <c r="N15" i="31" s="1"/>
  <c r="J14" i="31"/>
  <c r="M14" i="31"/>
  <c r="N14" i="31" s="1"/>
  <c r="J13" i="31"/>
  <c r="M13" i="31"/>
  <c r="N13" i="31" s="1"/>
  <c r="J12" i="31"/>
  <c r="M12" i="31" s="1"/>
  <c r="N12" i="31" s="1"/>
  <c r="J11" i="31"/>
  <c r="M11" i="31"/>
  <c r="N11" i="31" s="1"/>
  <c r="J10" i="31"/>
  <c r="M10" i="31"/>
  <c r="N10" i="31" s="1"/>
  <c r="M28" i="30"/>
  <c r="N28" i="30" s="1"/>
  <c r="J28" i="30"/>
  <c r="S26" i="30"/>
  <c r="T26" i="30" s="1"/>
  <c r="S25" i="30"/>
  <c r="T25" i="30" s="1"/>
  <c r="J26" i="30"/>
  <c r="M26" i="30" s="1"/>
  <c r="N26" i="30" s="1"/>
  <c r="J25" i="30"/>
  <c r="M25" i="30" s="1"/>
  <c r="N25" i="30" s="1"/>
  <c r="T22" i="30"/>
  <c r="S22" i="30"/>
  <c r="S21" i="30"/>
  <c r="T21" i="30" s="1"/>
  <c r="S20" i="30"/>
  <c r="T20" i="30" s="1"/>
  <c r="S19" i="30"/>
  <c r="T19" i="30" s="1"/>
  <c r="J21" i="30"/>
  <c r="M21" i="30" s="1"/>
  <c r="N21" i="30" s="1"/>
  <c r="M20" i="30"/>
  <c r="N20" i="30" s="1"/>
  <c r="J20" i="30"/>
  <c r="J19" i="30"/>
  <c r="M19" i="30" s="1"/>
  <c r="N19" i="30" s="1"/>
  <c r="T17" i="30"/>
  <c r="S17" i="30"/>
  <c r="T16" i="30"/>
  <c r="S16" i="30"/>
  <c r="S15" i="30"/>
  <c r="T15" i="30" s="1"/>
  <c r="T14" i="30"/>
  <c r="S14" i="30"/>
  <c r="M15" i="30"/>
  <c r="N15" i="30" s="1"/>
  <c r="J15" i="30"/>
  <c r="J14" i="30"/>
  <c r="M14" i="30" s="1"/>
  <c r="N14" i="30" s="1"/>
  <c r="M13" i="30"/>
  <c r="N13" i="30" s="1"/>
  <c r="J13" i="30"/>
  <c r="S13" i="30"/>
  <c r="T13" i="30" s="1"/>
  <c r="T12" i="30"/>
  <c r="S12" i="30"/>
  <c r="J12" i="30"/>
  <c r="M12" i="30" s="1"/>
  <c r="N12" i="30" s="1"/>
  <c r="T10" i="30"/>
  <c r="S10" i="30"/>
  <c r="S24" i="29"/>
  <c r="T24" i="29" s="1"/>
  <c r="S23" i="29"/>
  <c r="T23" i="29" s="1"/>
  <c r="J24" i="29"/>
  <c r="M24" i="29" s="1"/>
  <c r="N24" i="29" s="1"/>
  <c r="J23" i="29"/>
  <c r="M23" i="29" s="1"/>
  <c r="N23" i="29" s="1"/>
  <c r="S21" i="29"/>
  <c r="T21" i="29"/>
  <c r="S20" i="29"/>
  <c r="T20" i="29" s="1"/>
  <c r="S19" i="29"/>
  <c r="T19" i="29" s="1"/>
  <c r="J20" i="29"/>
  <c r="M20" i="29" s="1"/>
  <c r="N20" i="29" s="1"/>
  <c r="J19" i="29"/>
  <c r="M19" i="29" s="1"/>
  <c r="N19" i="29" s="1"/>
  <c r="S17" i="29"/>
  <c r="T17" i="29"/>
  <c r="S16" i="29"/>
  <c r="T16" i="29" s="1"/>
  <c r="S15" i="29"/>
  <c r="T15" i="29" s="1"/>
  <c r="S14" i="29"/>
  <c r="T14" i="29" s="1"/>
  <c r="S13" i="29"/>
  <c r="T13" i="29"/>
  <c r="J15" i="29"/>
  <c r="M15" i="29" s="1"/>
  <c r="N15" i="29" s="1"/>
  <c r="M14" i="29"/>
  <c r="N14" i="29"/>
  <c r="J14" i="29"/>
  <c r="J13" i="29"/>
  <c r="M13" i="29" s="1"/>
  <c r="N13" i="29" s="1"/>
  <c r="S12" i="29"/>
  <c r="T12" i="29" s="1"/>
  <c r="J12" i="29"/>
  <c r="M12" i="29" s="1"/>
  <c r="S10" i="29"/>
  <c r="T10" i="29"/>
  <c r="J28" i="28"/>
  <c r="M28" i="28" s="1"/>
  <c r="N28" i="28" s="1"/>
  <c r="S26" i="28"/>
  <c r="T26" i="28" s="1"/>
  <c r="S25" i="28"/>
  <c r="T25" i="28" s="1"/>
  <c r="S24" i="28"/>
  <c r="T24" i="28"/>
  <c r="J25" i="28"/>
  <c r="M25" i="28" s="1"/>
  <c r="N25" i="28" s="1"/>
  <c r="J24" i="28"/>
  <c r="M24" i="28" s="1"/>
  <c r="N24" i="28" s="1"/>
  <c r="S22" i="28"/>
  <c r="T22" i="28"/>
  <c r="S21" i="28"/>
  <c r="T21" i="28" s="1"/>
  <c r="S20" i="28"/>
  <c r="T20" i="28"/>
  <c r="S19" i="28"/>
  <c r="T19" i="28" s="1"/>
  <c r="M21" i="28"/>
  <c r="N21" i="28" s="1"/>
  <c r="J21" i="28"/>
  <c r="J20" i="28"/>
  <c r="M20" i="28"/>
  <c r="N20" i="28"/>
  <c r="J19" i="28"/>
  <c r="M19" i="28"/>
  <c r="N19" i="28" s="1"/>
  <c r="T17" i="28"/>
  <c r="S17" i="28"/>
  <c r="S16" i="28"/>
  <c r="T16" i="28"/>
  <c r="T15" i="28"/>
  <c r="S15" i="28"/>
  <c r="S14" i="28"/>
  <c r="T14" i="28"/>
  <c r="J13" i="28"/>
  <c r="M13" i="28" s="1"/>
  <c r="N13" i="28" s="1"/>
  <c r="J12" i="28"/>
  <c r="M12" i="28"/>
  <c r="N12" i="28" s="1"/>
  <c r="S13" i="28"/>
  <c r="T13" i="28"/>
  <c r="S12" i="28"/>
  <c r="T12" i="28" s="1"/>
  <c r="S11" i="28"/>
  <c r="T11" i="28" s="1"/>
  <c r="J11" i="28"/>
  <c r="M11" i="28" s="1"/>
  <c r="N11" i="28" s="1"/>
  <c r="J10" i="28"/>
  <c r="M10" i="28"/>
  <c r="N10" i="28" s="1"/>
  <c r="S10" i="28"/>
  <c r="T10" i="28"/>
  <c r="S27" i="25"/>
  <c r="T27" i="25" s="1"/>
  <c r="S26" i="25"/>
  <c r="T26" i="25" s="1"/>
  <c r="J27" i="25"/>
  <c r="M27" i="25" s="1"/>
  <c r="N27" i="25" s="1"/>
  <c r="M26" i="25"/>
  <c r="N26" i="25" s="1"/>
  <c r="J26" i="25"/>
  <c r="S23" i="25"/>
  <c r="T23" i="25" s="1"/>
  <c r="S22" i="25"/>
  <c r="T22" i="25" s="1"/>
  <c r="S21" i="25"/>
  <c r="T21" i="25" s="1"/>
  <c r="J23" i="25"/>
  <c r="M23" i="25" s="1"/>
  <c r="N23" i="25" s="1"/>
  <c r="M22" i="25"/>
  <c r="N22" i="25" s="1"/>
  <c r="J22" i="25"/>
  <c r="J21" i="25"/>
  <c r="M21" i="25" s="1"/>
  <c r="N21" i="25" s="1"/>
  <c r="S19" i="25"/>
  <c r="T19" i="25"/>
  <c r="S18" i="25"/>
  <c r="T18" i="25"/>
  <c r="J14" i="25"/>
  <c r="M14" i="25"/>
  <c r="N14" i="25"/>
  <c r="S17" i="25"/>
  <c r="T17" i="25"/>
  <c r="S16" i="25"/>
  <c r="T16" i="25" s="1"/>
  <c r="S15" i="25"/>
  <c r="T15" i="25" s="1"/>
  <c r="S14" i="25"/>
  <c r="T14" i="25" s="1"/>
  <c r="J13" i="25"/>
  <c r="M13" i="25" s="1"/>
  <c r="N13" i="25" s="1"/>
  <c r="T13" i="25"/>
  <c r="S13" i="25"/>
  <c r="S12" i="25"/>
  <c r="T12" i="25" s="1"/>
  <c r="J12" i="25"/>
  <c r="M12" i="25"/>
  <c r="J10" i="25"/>
  <c r="M10" i="25"/>
  <c r="N10" i="25" s="1"/>
  <c r="S10" i="25"/>
  <c r="T10" i="25" s="1"/>
  <c r="S25" i="17"/>
  <c r="T25" i="17"/>
  <c r="S24" i="17"/>
  <c r="T24" i="17" s="1"/>
  <c r="J24" i="17"/>
  <c r="M24" i="17" s="1"/>
  <c r="N24" i="17" s="1"/>
  <c r="S20" i="17"/>
  <c r="T20" i="17" s="1"/>
  <c r="S19" i="17"/>
  <c r="T19" i="17" s="1"/>
  <c r="S18" i="17"/>
  <c r="T18" i="17"/>
  <c r="J21" i="17"/>
  <c r="M21" i="17" s="1"/>
  <c r="N21" i="17" s="1"/>
  <c r="J20" i="17"/>
  <c r="M20" i="17" s="1"/>
  <c r="N20" i="17" s="1"/>
  <c r="J19" i="17"/>
  <c r="M19" i="17" s="1"/>
  <c r="N19" i="17" s="1"/>
  <c r="J18" i="17"/>
  <c r="M18" i="17"/>
  <c r="N18" i="17"/>
  <c r="J16" i="17"/>
  <c r="M16" i="17" s="1"/>
  <c r="N16" i="17" s="1"/>
  <c r="S13" i="17"/>
  <c r="T13" i="17" s="1"/>
  <c r="S12" i="17"/>
  <c r="T12" i="17"/>
  <c r="S11" i="17"/>
  <c r="T11" i="17"/>
  <c r="S10" i="17"/>
  <c r="T10" i="17"/>
  <c r="M15" i="17"/>
  <c r="N15" i="17"/>
  <c r="J15" i="17"/>
  <c r="J14" i="17"/>
  <c r="M14" i="17"/>
  <c r="N14" i="17" s="1"/>
  <c r="J13" i="17"/>
  <c r="M13" i="17"/>
  <c r="N13" i="17" s="1"/>
  <c r="J12" i="17"/>
  <c r="M12" i="17" s="1"/>
  <c r="N12" i="17" s="1"/>
  <c r="M11" i="17"/>
  <c r="N11" i="17"/>
  <c r="J11" i="17"/>
  <c r="J10" i="17"/>
  <c r="M10" i="17"/>
  <c r="N10" i="17" s="1"/>
  <c r="M28" i="16"/>
  <c r="N28" i="16" s="1"/>
  <c r="J28" i="16"/>
  <c r="S26" i="16"/>
  <c r="T26" i="16" s="1"/>
  <c r="S25" i="16"/>
  <c r="T25" i="16" s="1"/>
  <c r="J26" i="16"/>
  <c r="M26" i="16" s="1"/>
  <c r="N26" i="16" s="1"/>
  <c r="J25" i="16"/>
  <c r="M25" i="16" s="1"/>
  <c r="N25" i="16" s="1"/>
  <c r="T22" i="16"/>
  <c r="S22" i="16"/>
  <c r="S21" i="16"/>
  <c r="T21" i="16" s="1"/>
  <c r="S20" i="16"/>
  <c r="T20" i="16" s="1"/>
  <c r="S19" i="16"/>
  <c r="T19" i="16" s="1"/>
  <c r="J21" i="16"/>
  <c r="M21" i="16" s="1"/>
  <c r="N21" i="16" s="1"/>
  <c r="M20" i="16"/>
  <c r="N20" i="16" s="1"/>
  <c r="J20" i="16"/>
  <c r="J19" i="16"/>
  <c r="M19" i="16" s="1"/>
  <c r="N19" i="16" s="1"/>
  <c r="T17" i="16"/>
  <c r="S17" i="16"/>
  <c r="S16" i="16"/>
  <c r="T16" i="16" s="1"/>
  <c r="S15" i="16"/>
  <c r="T15" i="16" s="1"/>
  <c r="T14" i="16"/>
  <c r="S14" i="16"/>
  <c r="M15" i="16"/>
  <c r="N15" i="16" s="1"/>
  <c r="J15" i="16"/>
  <c r="J14" i="16"/>
  <c r="M14" i="16" s="1"/>
  <c r="N14" i="16" s="1"/>
  <c r="M13" i="16"/>
  <c r="N13" i="16" s="1"/>
  <c r="J13" i="16"/>
  <c r="S13" i="16"/>
  <c r="T13" i="16" s="1"/>
  <c r="T12" i="16"/>
  <c r="S12" i="16"/>
  <c r="J12" i="16"/>
  <c r="M12" i="16" s="1"/>
  <c r="N12" i="16" s="1"/>
  <c r="T10" i="16"/>
  <c r="S10" i="16"/>
  <c r="T25" i="15"/>
  <c r="S25" i="15"/>
  <c r="S24" i="15"/>
  <c r="T24" i="15" s="1"/>
  <c r="J25" i="15"/>
  <c r="M25" i="15" s="1"/>
  <c r="N25" i="15" s="1"/>
  <c r="J24" i="15"/>
  <c r="M24" i="15" s="1"/>
  <c r="N24" i="15" s="1"/>
  <c r="S22" i="15"/>
  <c r="T22" i="15" s="1"/>
  <c r="T21" i="15"/>
  <c r="S21" i="15"/>
  <c r="S20" i="15"/>
  <c r="T20" i="15" s="1"/>
  <c r="T19" i="15"/>
  <c r="S19" i="15"/>
  <c r="J20" i="15"/>
  <c r="M20" i="15" s="1"/>
  <c r="N20" i="15" s="1"/>
  <c r="J19" i="15"/>
  <c r="M19" i="15" s="1"/>
  <c r="N19" i="15" s="1"/>
  <c r="T17" i="15"/>
  <c r="S17" i="15"/>
  <c r="S16" i="15"/>
  <c r="T16" i="15" s="1"/>
  <c r="T15" i="15"/>
  <c r="S15" i="15"/>
  <c r="S14" i="15"/>
  <c r="T14" i="15" s="1"/>
  <c r="S13" i="15"/>
  <c r="T13" i="15" s="1"/>
  <c r="J15" i="15"/>
  <c r="M15" i="15"/>
  <c r="N15" i="15"/>
  <c r="J14" i="15"/>
  <c r="M14" i="15" s="1"/>
  <c r="N14" i="15" s="1"/>
  <c r="M13" i="15"/>
  <c r="N13" i="15" s="1"/>
  <c r="J13" i="15"/>
  <c r="S12" i="15"/>
  <c r="T12" i="15" s="1"/>
  <c r="J12" i="15"/>
  <c r="M12" i="15" s="1"/>
  <c r="S10" i="15"/>
  <c r="T10" i="15"/>
  <c r="J28" i="14"/>
  <c r="M28" i="14" s="1"/>
  <c r="N28" i="14" s="1"/>
  <c r="S26" i="14"/>
  <c r="T26" i="14" s="1"/>
  <c r="S25" i="14"/>
  <c r="T25" i="14" s="1"/>
  <c r="S24" i="14"/>
  <c r="T24" i="14" s="1"/>
  <c r="J25" i="14"/>
  <c r="M25" i="14" s="1"/>
  <c r="N25" i="14" s="1"/>
  <c r="J24" i="14"/>
  <c r="M24" i="14" s="1"/>
  <c r="N24" i="14" s="1"/>
  <c r="S22" i="14"/>
  <c r="T22" i="14" s="1"/>
  <c r="S21" i="14"/>
  <c r="T21" i="14"/>
  <c r="S20" i="14"/>
  <c r="T20" i="14" s="1"/>
  <c r="S19" i="14"/>
  <c r="T19" i="14" s="1"/>
  <c r="J21" i="14"/>
  <c r="M21" i="14" s="1"/>
  <c r="N21" i="14" s="1"/>
  <c r="J20" i="14"/>
  <c r="M20" i="14" s="1"/>
  <c r="N20" i="14" s="1"/>
  <c r="J19" i="14"/>
  <c r="M19" i="14" s="1"/>
  <c r="N19" i="14" s="1"/>
  <c r="S17" i="14"/>
  <c r="T17" i="14" s="1"/>
  <c r="S16" i="14"/>
  <c r="T16" i="14" s="1"/>
  <c r="S15" i="14"/>
  <c r="T15" i="14" s="1"/>
  <c r="S14" i="14"/>
  <c r="T14" i="14" s="1"/>
  <c r="J13" i="14"/>
  <c r="M13" i="14" s="1"/>
  <c r="N13" i="14" s="1"/>
  <c r="J12" i="14"/>
  <c r="M12" i="14" s="1"/>
  <c r="N12" i="14" s="1"/>
  <c r="S13" i="14"/>
  <c r="T13" i="14" s="1"/>
  <c r="S12" i="14"/>
  <c r="T12" i="14" s="1"/>
  <c r="S11" i="14"/>
  <c r="T11" i="14" s="1"/>
  <c r="J11" i="14"/>
  <c r="M11" i="14" s="1"/>
  <c r="N11" i="14" s="1"/>
  <c r="M10" i="14"/>
  <c r="N10" i="14" s="1"/>
  <c r="J10" i="14"/>
  <c r="S10" i="14"/>
  <c r="T10" i="14" s="1"/>
  <c r="S27" i="11"/>
  <c r="T27" i="11"/>
  <c r="S26" i="11"/>
  <c r="T26" i="11" s="1"/>
  <c r="J27" i="11"/>
  <c r="M27" i="11" s="1"/>
  <c r="N27" i="11" s="1"/>
  <c r="J26" i="11"/>
  <c r="M26" i="11" s="1"/>
  <c r="N26" i="11" s="1"/>
  <c r="S23" i="11"/>
  <c r="T23" i="11" s="1"/>
  <c r="S22" i="11"/>
  <c r="T22" i="11"/>
  <c r="S21" i="11"/>
  <c r="T21" i="11" s="1"/>
  <c r="J23" i="11"/>
  <c r="M23" i="11" s="1"/>
  <c r="N23" i="11" s="1"/>
  <c r="J22" i="11"/>
  <c r="M22" i="11" s="1"/>
  <c r="N22" i="11" s="1"/>
  <c r="J21" i="11"/>
  <c r="M21" i="11"/>
  <c r="N21" i="11" s="1"/>
  <c r="S19" i="11"/>
  <c r="T19" i="11" s="1"/>
  <c r="S18" i="11"/>
  <c r="T18" i="11"/>
  <c r="J14" i="11"/>
  <c r="M14" i="11" s="1"/>
  <c r="N14" i="11" s="1"/>
  <c r="S17" i="11"/>
  <c r="T17" i="11"/>
  <c r="S16" i="11"/>
  <c r="T16" i="11" s="1"/>
  <c r="S15" i="11"/>
  <c r="T15" i="11"/>
  <c r="S14" i="11"/>
  <c r="T14" i="11" s="1"/>
  <c r="J13" i="11"/>
  <c r="M13" i="11" s="1"/>
  <c r="N13" i="11" s="1"/>
  <c r="S13" i="11"/>
  <c r="T13" i="11"/>
  <c r="S12" i="11"/>
  <c r="T12" i="11" s="1"/>
  <c r="J12" i="11"/>
  <c r="M12" i="11" s="1"/>
  <c r="J10" i="11"/>
  <c r="M10" i="11" s="1"/>
  <c r="N10" i="11" s="1"/>
  <c r="T10" i="11"/>
  <c r="S10" i="11"/>
  <c r="S25" i="3"/>
  <c r="T25" i="3" s="1"/>
  <c r="S24" i="3"/>
  <c r="T24" i="3" s="1"/>
  <c r="J24" i="3"/>
  <c r="M24" i="3" s="1"/>
  <c r="N24" i="3" s="1"/>
  <c r="S20" i="3"/>
  <c r="T20" i="3" s="1"/>
  <c r="S19" i="3"/>
  <c r="T19" i="3" s="1"/>
  <c r="T18" i="3"/>
  <c r="S18" i="3"/>
  <c r="J21" i="3"/>
  <c r="M21" i="3"/>
  <c r="N21" i="3" s="1"/>
  <c r="J20" i="3"/>
  <c r="M20" i="3" s="1"/>
  <c r="N20" i="3" s="1"/>
  <c r="J19" i="3"/>
  <c r="M19" i="3" s="1"/>
  <c r="N19" i="3" s="1"/>
  <c r="J18" i="3"/>
  <c r="M18" i="3"/>
  <c r="N18" i="3" s="1"/>
  <c r="J16" i="3"/>
  <c r="M16" i="3"/>
  <c r="N16" i="3" s="1"/>
  <c r="S13" i="3"/>
  <c r="T13" i="3" s="1"/>
  <c r="S12" i="3"/>
  <c r="T12" i="3" s="1"/>
  <c r="S11" i="3"/>
  <c r="T11" i="3"/>
  <c r="S10" i="3"/>
  <c r="T10" i="3"/>
  <c r="J15" i="3"/>
  <c r="M15" i="3" s="1"/>
  <c r="N15" i="3" s="1"/>
  <c r="J14" i="3"/>
  <c r="M14" i="3"/>
  <c r="N14" i="3" s="1"/>
  <c r="J13" i="3"/>
  <c r="M13" i="3"/>
  <c r="N13" i="3" s="1"/>
  <c r="J12" i="3"/>
  <c r="M12" i="3" s="1"/>
  <c r="N12" i="3" s="1"/>
  <c r="J11" i="3"/>
  <c r="M11" i="3" s="1"/>
  <c r="N11" i="3" s="1"/>
  <c r="J10" i="3"/>
  <c r="M10" i="3"/>
  <c r="N10" i="3" s="1"/>
  <c r="J28" i="2"/>
  <c r="M28" i="2" s="1"/>
  <c r="N28" i="2" s="1"/>
  <c r="S26" i="2"/>
  <c r="T26" i="2" s="1"/>
  <c r="S25" i="2"/>
  <c r="T25" i="2" s="1"/>
  <c r="J26" i="2"/>
  <c r="M26" i="2" s="1"/>
  <c r="N26" i="2" s="1"/>
  <c r="J25" i="2"/>
  <c r="M25" i="2" s="1"/>
  <c r="N25" i="2" s="1"/>
  <c r="S22" i="2"/>
  <c r="T22" i="2" s="1"/>
  <c r="S21" i="2"/>
  <c r="T21" i="2" s="1"/>
  <c r="S20" i="2"/>
  <c r="T20" i="2" s="1"/>
  <c r="S19" i="2"/>
  <c r="T19" i="2" s="1"/>
  <c r="J21" i="2"/>
  <c r="M21" i="2" s="1"/>
  <c r="N21" i="2" s="1"/>
  <c r="J20" i="2"/>
  <c r="M20" i="2" s="1"/>
  <c r="N20" i="2" s="1"/>
  <c r="J19" i="2"/>
  <c r="M19" i="2" s="1"/>
  <c r="N19" i="2" s="1"/>
  <c r="T17" i="2"/>
  <c r="S17" i="2"/>
  <c r="S16" i="2"/>
  <c r="T16" i="2" s="1"/>
  <c r="S15" i="2"/>
  <c r="T15" i="2" s="1"/>
  <c r="S14" i="2"/>
  <c r="T14" i="2" s="1"/>
  <c r="J15" i="2"/>
  <c r="M15" i="2" s="1"/>
  <c r="N15" i="2" s="1"/>
  <c r="M14" i="2"/>
  <c r="N14" i="2" s="1"/>
  <c r="J14" i="2"/>
  <c r="M13" i="2"/>
  <c r="N13" i="2"/>
  <c r="J13" i="2"/>
  <c r="T13" i="2"/>
  <c r="S13" i="2"/>
  <c r="S12" i="2"/>
  <c r="T12" i="2" s="1"/>
  <c r="J12" i="2"/>
  <c r="M12" i="2" s="1"/>
  <c r="N12" i="2" s="1"/>
  <c r="T10" i="2"/>
  <c r="S10" i="2"/>
</calcChain>
</file>

<file path=xl/sharedStrings.xml><?xml version="1.0" encoding="utf-8"?>
<sst xmlns="http://schemas.openxmlformats.org/spreadsheetml/2006/main" count="4451" uniqueCount="493">
  <si>
    <t>予　　定　　献　　立　　表　</t>
    <rPh sb="0" eb="1">
      <t>ヨ</t>
    </rPh>
    <rPh sb="3" eb="4">
      <t>サダム</t>
    </rPh>
    <rPh sb="6" eb="7">
      <t>ケン</t>
    </rPh>
    <rPh sb="9" eb="10">
      <t>リツ</t>
    </rPh>
    <rPh sb="12" eb="13">
      <t>ヒョウ</t>
    </rPh>
    <phoneticPr fontId="3"/>
  </si>
  <si>
    <t>&lt;食数&gt;</t>
    <rPh sb="1" eb="2">
      <t>ショク</t>
    </rPh>
    <rPh sb="2" eb="3">
      <t>スウ</t>
    </rPh>
    <phoneticPr fontId="3"/>
  </si>
  <si>
    <t>昼</t>
    <rPh sb="0" eb="1">
      <t>ヒル</t>
    </rPh>
    <phoneticPr fontId="3"/>
  </si>
  <si>
    <t>おやつ</t>
    <phoneticPr fontId="3"/>
  </si>
  <si>
    <t>夕</t>
    <rPh sb="0" eb="1">
      <t>ユウ</t>
    </rPh>
    <phoneticPr fontId="3"/>
  </si>
  <si>
    <t>1‐2歳児</t>
    <rPh sb="3" eb="4">
      <t>サイ</t>
    </rPh>
    <rPh sb="4" eb="5">
      <t>ジ</t>
    </rPh>
    <phoneticPr fontId="3"/>
  </si>
  <si>
    <t>3‐5歳児</t>
    <rPh sb="3" eb="5">
      <t>サイジ</t>
    </rPh>
    <phoneticPr fontId="3"/>
  </si>
  <si>
    <t>職員</t>
    <rPh sb="0" eb="2">
      <t>ショクイン</t>
    </rPh>
    <phoneticPr fontId="3"/>
  </si>
  <si>
    <t>献立名</t>
    <rPh sb="0" eb="2">
      <t>コンダテ</t>
    </rPh>
    <rPh sb="2" eb="3">
      <t>メイ</t>
    </rPh>
    <phoneticPr fontId="3"/>
  </si>
  <si>
    <t>材料名</t>
    <rPh sb="0" eb="3">
      <t>ザイリョウメイ</t>
    </rPh>
    <phoneticPr fontId="3"/>
  </si>
  <si>
    <t>特定アレルゲン表示　　　　　　　　　　　　　　　　　　　　　　　　　　　　　　　　　　　　　　　　　　　　　　　　　　　　　　　　　　　　　　　　　　　　　　　　　　　　　　　　　　　　　　　　　　　　　　　　　　　　　　　　　　　　　　　　　　　　　　　　　　　　　　　　　　　　　　　　　　　　　　　　　　　　　　　　　　　　　　　※下記をご確認下さい</t>
    <rPh sb="0" eb="2">
      <t>トクテイ</t>
    </rPh>
    <rPh sb="7" eb="9">
      <t>ヒョウジ</t>
    </rPh>
    <rPh sb="169" eb="171">
      <t>カキ</t>
    </rPh>
    <rPh sb="173" eb="175">
      <t>カクニン</t>
    </rPh>
    <rPh sb="175" eb="176">
      <t>クダ</t>
    </rPh>
    <phoneticPr fontId="3"/>
  </si>
  <si>
    <t>1-2歳児</t>
    <rPh sb="3" eb="5">
      <t>サイジ</t>
    </rPh>
    <phoneticPr fontId="3"/>
  </si>
  <si>
    <t>単位</t>
    <rPh sb="0" eb="2">
      <t>タンイ</t>
    </rPh>
    <phoneticPr fontId="3"/>
  </si>
  <si>
    <t>産地</t>
    <rPh sb="0" eb="2">
      <t>サンチ</t>
    </rPh>
    <phoneticPr fontId="3"/>
  </si>
  <si>
    <t>3-5歳児</t>
    <rPh sb="3" eb="4">
      <t>サイ</t>
    </rPh>
    <rPh sb="4" eb="5">
      <t>ジ</t>
    </rPh>
    <phoneticPr fontId="3"/>
  </si>
  <si>
    <t>総使用量</t>
    <rPh sb="0" eb="1">
      <t>ソウ</t>
    </rPh>
    <rPh sb="1" eb="4">
      <t>シヨウリョウ</t>
    </rPh>
    <phoneticPr fontId="3"/>
  </si>
  <si>
    <t>廃棄込量</t>
    <rPh sb="0" eb="2">
      <t>ハイキ</t>
    </rPh>
    <rPh sb="2" eb="3">
      <t>コミ</t>
    </rPh>
    <rPh sb="3" eb="4">
      <t>リョウ</t>
    </rPh>
    <phoneticPr fontId="3"/>
  </si>
  <si>
    <t>作り方</t>
    <rPh sb="0" eb="1">
      <t>ツク</t>
    </rPh>
    <rPh sb="2" eb="3">
      <t>カタ</t>
    </rPh>
    <phoneticPr fontId="3"/>
  </si>
  <si>
    <t>お手持ち調味料</t>
    <rPh sb="1" eb="3">
      <t>テモ</t>
    </rPh>
    <rPh sb="4" eb="7">
      <t>チョウミリョウ</t>
    </rPh>
    <phoneticPr fontId="3"/>
  </si>
  <si>
    <t>１-2歳児分量
(g)</t>
    <rPh sb="3" eb="4">
      <t>サイ</t>
    </rPh>
    <rPh sb="4" eb="5">
      <t>ジ</t>
    </rPh>
    <rPh sb="5" eb="7">
      <t>ブンリョウ</t>
    </rPh>
    <phoneticPr fontId="3"/>
  </si>
  <si>
    <t>3-5歳児分量
(g)</t>
    <rPh sb="3" eb="5">
      <t>サイジ</t>
    </rPh>
    <rPh sb="5" eb="7">
      <t>ブンリョウ</t>
    </rPh>
    <phoneticPr fontId="3"/>
  </si>
  <si>
    <t>使用量総量</t>
    <rPh sb="0" eb="3">
      <t>シヨウリョウ</t>
    </rPh>
    <rPh sb="3" eb="5">
      <t>ソウリョウ</t>
    </rPh>
    <phoneticPr fontId="3"/>
  </si>
  <si>
    <t>キッズ</t>
    <phoneticPr fontId="3"/>
  </si>
  <si>
    <t>8月31日(火)配達/9月1日(水)食</t>
    <phoneticPr fontId="3"/>
  </si>
  <si>
    <t>ご飯</t>
  </si>
  <si>
    <t>助宗タラの南蛮漬け</t>
  </si>
  <si>
    <t>①魚は水気をふきとり、小麦粉をまぶして油で揚げます。_x000D_</t>
  </si>
  <si>
    <t>②玉ねぎは薄くスライスし、パプリカ・ピーマンは細切りにして茹でます。_x000D_</t>
  </si>
  <si>
    <t>③調味料を煮立たせ、①・②をしばらく漬け込んで下さい。_x000D_</t>
  </si>
  <si>
    <t>※魚は熱いうちに漬け込むと味がしみます。_x000D_</t>
  </si>
  <si>
    <t>※加熱調理する際は中心部75℃で1分以上加熱したことを確認して下さい。</t>
  </si>
  <si>
    <t>骨抜き助宗タラ３０</t>
  </si>
  <si>
    <t>・</t>
  </si>
  <si>
    <t>切</t>
  </si>
  <si>
    <t>小麦粉</t>
  </si>
  <si>
    <t>小麦</t>
  </si>
  <si>
    <t>油</t>
  </si>
  <si>
    <t>玉ねぎ</t>
  </si>
  <si>
    <t>g</t>
  </si>
  <si>
    <t>パプリカ赤</t>
  </si>
  <si>
    <t>ピーマン</t>
  </si>
  <si>
    <t>上白糖</t>
  </si>
  <si>
    <t>酢</t>
  </si>
  <si>
    <t>酒</t>
  </si>
  <si>
    <t>醤油</t>
  </si>
  <si>
    <t>大根と大豆の煮物</t>
  </si>
  <si>
    <t>①野菜は食べやすい大きさに切ります。_x000D_</t>
  </si>
  <si>
    <t>②砂糖・みりん・正油・ひたひたのだし汁で材料を柔らかくなるまで煮て下さい。_x000D_</t>
  </si>
  <si>
    <t>※誤嚥防止のために豆は軽く潰して下さい。_x000D_</t>
  </si>
  <si>
    <t>※加熱調理する際は中心部75℃で1分以上加熱したことを確認して下さい。_x000D_</t>
  </si>
  <si>
    <t>大根</t>
  </si>
  <si>
    <t>人参</t>
  </si>
  <si>
    <t>冷凍国産大豆Ｐ</t>
  </si>
  <si>
    <t>みりん風調味料</t>
  </si>
  <si>
    <t>出し汁</t>
  </si>
  <si>
    <t>みそ汁</t>
  </si>
  <si>
    <t>なす</t>
  </si>
  <si>
    <t>なめこ</t>
  </si>
  <si>
    <t>味噌</t>
  </si>
  <si>
    <t>フルーツ（バナナ）</t>
  </si>
  <si>
    <t>※原料のまま流水できれいに洗って下さい。</t>
  </si>
  <si>
    <t>バナナ</t>
  </si>
  <si>
    <t>本</t>
  </si>
  <si>
    <t>昼</t>
  </si>
  <si>
    <t>牛乳</t>
  </si>
  <si>
    <t>乳</t>
  </si>
  <si>
    <t>cc</t>
  </si>
  <si>
    <t>鶏もも小間(加熱用)</t>
  </si>
  <si>
    <t>タイ</t>
  </si>
  <si>
    <t>キャベツ</t>
  </si>
  <si>
    <t>玉子</t>
  </si>
  <si>
    <t>卵</t>
  </si>
  <si>
    <t>ヶ</t>
  </si>
  <si>
    <t>ごま油</t>
  </si>
  <si>
    <t>Ｐ</t>
  </si>
  <si>
    <t>ひじきＰ</t>
  </si>
  <si>
    <t>白菜</t>
  </si>
  <si>
    <t>マヨネーズ</t>
  </si>
  <si>
    <t>卵・小麦</t>
  </si>
  <si>
    <t>長ねぎ</t>
  </si>
  <si>
    <t>フルーツ（りんご）</t>
  </si>
  <si>
    <t>りんご</t>
  </si>
  <si>
    <t>9月1日(水)配達/9月2日(木)食</t>
    <phoneticPr fontId="3"/>
  </si>
  <si>
    <t>あったか鶏うどん</t>
  </si>
  <si>
    <t>①肉・野菜は食べやすい大きさに切ります。きのこは石づきを取って食べやすい大きさに切りほぐします。_x000D_</t>
  </si>
  <si>
    <t>②鍋にだし汁を煮立て、①・油揚げを加えて具材に火が通るまで煮、調味料を加えます。_x000D_</t>
  </si>
  <si>
    <t>③麺は9分程茹でて洗い、器に盛って②をかけ、小口切りして茹でた万能ねぎを散らして下さい。_x000D_</t>
  </si>
  <si>
    <t>（干）うどん</t>
  </si>
  <si>
    <t>しめじ</t>
  </si>
  <si>
    <t>冷凍カット油揚げ</t>
  </si>
  <si>
    <t>精製塩</t>
  </si>
  <si>
    <t>万能ねぎ</t>
  </si>
  <si>
    <t>かぼちゃの玉子サラダ</t>
  </si>
  <si>
    <t>※パセリはサラダに混ぜ込んでも良いでしょう。_x000D_</t>
  </si>
  <si>
    <t>かぼちゃ</t>
  </si>
  <si>
    <t>ツナフレーク缶</t>
  </si>
  <si>
    <t>パセリ</t>
  </si>
  <si>
    <t>ケチャップ</t>
  </si>
  <si>
    <t>ヨーグルト</t>
  </si>
  <si>
    <t>①砂糖・水を火にかけてシロップを作り冷まします。_x000D_</t>
  </si>
  <si>
    <t>②①とヨーグルトを合わせてください。_x000D_</t>
  </si>
  <si>
    <t>※甘さは砂糖で調節して下さい。_x000D_</t>
  </si>
  <si>
    <t>ﾌﾟﾚｰﾝﾖｰｸﾞﾙﾄ</t>
  </si>
  <si>
    <t>水</t>
  </si>
  <si>
    <t>鉄ふりかけ　大豆</t>
  </si>
  <si>
    <t>小麦※18</t>
    <phoneticPr fontId="18"/>
  </si>
  <si>
    <t>骨抜き白糸タラ３０</t>
  </si>
  <si>
    <t>冷凍カット小松菜(ＩＱＦ)Ｐ</t>
  </si>
  <si>
    <t>豚もも小間</t>
  </si>
  <si>
    <t>冷凍ブロッコリー</t>
  </si>
  <si>
    <t>中国</t>
  </si>
  <si>
    <t>すり胡麻　白</t>
  </si>
  <si>
    <t>こしょう</t>
  </si>
  <si>
    <t>すまし汁</t>
  </si>
  <si>
    <t>じゃが芋</t>
  </si>
  <si>
    <t>ごぼう</t>
  </si>
  <si>
    <t>フルーツ（オレンジ）</t>
  </si>
  <si>
    <t>ネーブル</t>
  </si>
  <si>
    <t>生姜</t>
  </si>
  <si>
    <t>充てん豆腐</t>
  </si>
  <si>
    <t>丁</t>
  </si>
  <si>
    <t>片栗粉</t>
  </si>
  <si>
    <t>冷凍カットチンゲン菜(ＩＱＦ)Ｐ</t>
  </si>
  <si>
    <t>カットワカメ</t>
  </si>
  <si>
    <t>バター</t>
  </si>
  <si>
    <t>冷凍カーネルコーンＰ</t>
  </si>
  <si>
    <t>花ふ</t>
  </si>
  <si>
    <t>鉄分強化！ふりかけご飯</t>
  </si>
  <si>
    <t>冷凍カットほうれん草(ＩＱＦ)Ｐ</t>
  </si>
  <si>
    <t>①食べやすい大きさに切った野菜は茹で冷まします。_x000D_</t>
  </si>
  <si>
    <t>冷凍グリンピースＰ</t>
  </si>
  <si>
    <t>きゅうり</t>
  </si>
  <si>
    <t>スープ</t>
  </si>
  <si>
    <t>コンソメ</t>
  </si>
  <si>
    <t>乳・小麦</t>
  </si>
  <si>
    <t>骨抜き鮭３０</t>
  </si>
  <si>
    <t>①材料は食べやすい大きさに切ります。_x000D_</t>
  </si>
  <si>
    <t>冷凍むき枝豆Ｐ</t>
  </si>
  <si>
    <t>トマト</t>
  </si>
  <si>
    <t>②①を煮たて冷ました調味料で和えて下さい。_x000D_</t>
  </si>
  <si>
    <t>冷凍カリフラワー</t>
  </si>
  <si>
    <t>9月9日(木)配達/9月10日(金)食</t>
    <phoneticPr fontId="3"/>
  </si>
  <si>
    <t>豚肉の玉ねぎソース</t>
  </si>
  <si>
    <t>①肉は食べやすい大きさに切って酒をふり、焼きます。_x000D_</t>
  </si>
  <si>
    <t>②玉ねぎはみじん切りにします。_x000D_</t>
  </si>
  <si>
    <t>③砂糖・酢・醤油・ごま油・②を煮立て、肉にかけます。_x000D_</t>
  </si>
  <si>
    <t>④ほうれん草を熱した油で炒め、塩をふって肉に添えて下さい。_x000D_</t>
  </si>
  <si>
    <t>ごぼうたまごサラダ</t>
  </si>
  <si>
    <t>①野菜は食べやすい大きさに切ってごぼうは水にさらし、茹で冷まします。玉子は茹でて潰し冷まします。_x000D_</t>
  </si>
  <si>
    <t>②調味料を煮立て冷まして、①を和えて下さい。_x000D_</t>
  </si>
  <si>
    <t>9月10日(金)配達/9月13日(月)食</t>
    <phoneticPr fontId="3"/>
  </si>
  <si>
    <t>①肉は食べやすい大きさに切ります。玉ねぎはみじん切りします。_x000D_</t>
  </si>
  <si>
    <t>②肉・野菜の順にバターで炒め合わせて、塩・ケチャップを加えます。_x000D_</t>
  </si>
  <si>
    <t>③炊き上がったご飯に②・茹でたグリンピースを混ぜ込みます。_x000D_</t>
  </si>
  <si>
    <t>④玉子は塩・こしょうで調味して炒り玉子にします。_x000D_</t>
  </si>
  <si>
    <t>⑤器に③のごはんを盛り、④を添えてケチャップをかけて下さい。_x000D_</t>
  </si>
  <si>
    <t>※玉子は薄焼き玉子にして、覆いかぶせてオムライスにしてもよいでしょう。_x000D_</t>
  </si>
  <si>
    <t>キャベツのサラダ</t>
  </si>
  <si>
    <t>9月13日(月)配達/9月14日(火)食</t>
    <phoneticPr fontId="3"/>
  </si>
  <si>
    <t>肉じゃが</t>
  </si>
  <si>
    <t>①肉は食べやすい大きさに切って酒をふります。野菜は角切りし、芋は水にさらします。_x000D_</t>
  </si>
  <si>
    <t>②熱した油で①を炒めて調味料を加えて煮て下さい。_x000D_</t>
  </si>
  <si>
    <t>小松菜とトマトのサラダ</t>
  </si>
  <si>
    <t>②煮立て冷ました調味料で、①を和えて下さい。_x000D_</t>
  </si>
  <si>
    <t>輸入白桃缶</t>
  </si>
  <si>
    <t>9月14日(火)配達/9月15日(水)食</t>
    <phoneticPr fontId="3"/>
  </si>
  <si>
    <t>9月15日(水)配達/9月16日(木)食</t>
    <phoneticPr fontId="3"/>
  </si>
  <si>
    <t>9月22日(水)配達/9月24日(金)食</t>
    <phoneticPr fontId="3"/>
  </si>
  <si>
    <t>9月24日(金)配達/9月27日(月)食</t>
    <phoneticPr fontId="3"/>
  </si>
  <si>
    <t>9月27日(月)配達/9月28日(火)食</t>
    <phoneticPr fontId="3"/>
  </si>
  <si>
    <t>9月28日(火)配達/9月29日(水)食</t>
    <phoneticPr fontId="3"/>
  </si>
  <si>
    <t>9月29日(水)配達/9月30日(木)食</t>
    <phoneticPr fontId="3"/>
  </si>
  <si>
    <t>ツナは汁気を切ります。</t>
  </si>
  <si>
    <t>ケチャップライスの</t>
    <phoneticPr fontId="18"/>
  </si>
  <si>
    <t>ふわふわ玉子のせ</t>
  </si>
  <si>
    <t xml:space="preserve">②調味料を煮立てて冷まして①を和え、茹でて刻んだパセリを散らしてください。
</t>
    <phoneticPr fontId="18"/>
  </si>
  <si>
    <t xml:space="preserve">①野菜は食べやすい大きさに切って茹で冷まし、玉子は茹でて食べやすい大きさに切り冷まします。
</t>
    <rPh sb="39" eb="40">
      <t>サ</t>
    </rPh>
    <phoneticPr fontId="18"/>
  </si>
  <si>
    <t xml:space="preserve">①小松菜は茹で冷まします。トマトは、茹でて食べやすい大きさに切って冷まします。
</t>
    <rPh sb="33" eb="34">
      <t>サ</t>
    </rPh>
    <phoneticPr fontId="18"/>
  </si>
  <si>
    <t>9月2日(木)配達/9月3日(金)食</t>
    <phoneticPr fontId="3"/>
  </si>
  <si>
    <t>麻婆豆腐</t>
  </si>
  <si>
    <t>豚挽肉</t>
  </si>
  <si>
    <t>①生姜・長ねぎは粗みじん切りします。豆腐は食べやすい大きさに切って茹でます。_x000D_</t>
  </si>
  <si>
    <t>②ごま油で野菜・肉を炒めて、合わせた調味料を加えます。_x000D_</t>
  </si>
  <si>
    <t>③ひと煮立ちしたら豆腐を加えてさらに煮ます。_x000D_</t>
  </si>
  <si>
    <t>④水溶き片栗粉でとろみをつけてください。_x000D_</t>
  </si>
  <si>
    <t>※水溶き片栗粉の分量はとろみをみて調節して下さい。_x000D_</t>
  </si>
  <si>
    <t>チンゲン菜とわかめの</t>
    <phoneticPr fontId="3"/>
  </si>
  <si>
    <t>①食べやすい大きさに切った野菜は茹で冷まします。わかめは水で戻して茹で冷まします。_x000D_</t>
  </si>
  <si>
    <t>中華サラダ</t>
  </si>
  <si>
    <t>②煮立て冷ました調味料で①を和えて下さい。_x000D_</t>
  </si>
  <si>
    <t>中華スープ</t>
  </si>
  <si>
    <t>中華味</t>
  </si>
  <si>
    <t>※46</t>
  </si>
  <si>
    <t>9月3日(金)配達/9月6日(月)食</t>
    <phoneticPr fontId="3"/>
  </si>
  <si>
    <t>ひじきと枝豆のご飯</t>
  </si>
  <si>
    <t>①ひじきは戻して水けをしっかりときります。_x000D_</t>
  </si>
  <si>
    <t xml:space="preserve">②洗った米に、調味料・水（調味料と合わせて通常の炊飯水量）を加えて軽くまぜ、
</t>
    <phoneticPr fontId="3"/>
  </si>
  <si>
    <t>上に枝豆・ひじきをのせて炊いてください。</t>
  </si>
  <si>
    <t>白糸タラの煮つけ</t>
  </si>
  <si>
    <t>①魚は水けをふき取って酒をふり、人参はイチョウ切りにします。_x000D_</t>
  </si>
  <si>
    <t>②調味料を煮立て、①を並べて落としぶたをして煮て下さい。_x000D_</t>
  </si>
  <si>
    <t>鶏肉と野菜のごま炒め</t>
  </si>
  <si>
    <t>②熱した油で肉・野菜の順に炒め、調味料で調味してごまをふって下さい。_x000D_</t>
  </si>
  <si>
    <t>冷凍三色ピーマン</t>
  </si>
  <si>
    <t>9月6日(月)配達/9月7日(火)食</t>
    <phoneticPr fontId="3"/>
  </si>
  <si>
    <t>茹で玉子カレーライス</t>
  </si>
  <si>
    <t>①茹でたまごを作り、食べやすい大きさに切ります。_x000D_</t>
  </si>
  <si>
    <t>②材料を食べやすい大きさ切り、肉は酒をふります。芋は水にさらします。_x000D_</t>
  </si>
  <si>
    <t xml:space="preserve">③油で肉・野菜を炒めて、水・牛乳を加えて煮ます。人参が柔らかくなったらルーを加えて煮込み、
</t>
    <phoneticPr fontId="3"/>
  </si>
  <si>
    <t>砂糖・ケチャップで味を調えます。</t>
  </si>
  <si>
    <t>とろけるカレー　甘口</t>
  </si>
  <si>
    <t>④ご飯・③を盛り付け、①を添えて下さい。_x000D_</t>
  </si>
  <si>
    <t xml:space="preserve">※芋をやわらかくなるまで電子レンジで加熱又は茹で冷まし、他の材料を煮込んだ後に加えると、
</t>
    <phoneticPr fontId="3"/>
  </si>
  <si>
    <t>煮崩れを防ぐことができます。</t>
  </si>
  <si>
    <t>マカロニサラダ</t>
  </si>
  <si>
    <t>マカロニミックス160ｇＰ</t>
  </si>
  <si>
    <t>①マカロニは8～10分程茹で、やわらかくなったら冷まします。_x000D_</t>
  </si>
  <si>
    <t>②食べやすい大きさに切った野菜・コーンは茹で冷まします。_x000D_</t>
  </si>
  <si>
    <t>③煮立て冷ました調味料で①・②を和えて下さい。_x000D_</t>
  </si>
  <si>
    <t>9月7日(火)配達/9月8日(水)食</t>
    <phoneticPr fontId="3"/>
  </si>
  <si>
    <t>ビビンバ</t>
  </si>
  <si>
    <t xml:space="preserve">①食べやすい大きさに切った肉はごま油で炒めて、混ぜ合わせた水・砂糖・みりん・みそで調味します。
</t>
    <phoneticPr fontId="3"/>
  </si>
  <si>
    <t>②野菜は食べやすい大きさに切って茹で冷まし、塩・ごま油でそれぞれ和えます。_x000D_</t>
  </si>
  <si>
    <t>③玉子は砂糖・塩を加えて炒り玉子にします。_x000D_</t>
  </si>
  <si>
    <t>④ご飯に具を彩りよくのせて下さい。_x000D_</t>
  </si>
  <si>
    <t>白菜とわかめのサラダ</t>
  </si>
  <si>
    <t>9月8日(水)配達/9月9日(木)食</t>
    <phoneticPr fontId="3"/>
  </si>
  <si>
    <t>●鮭のちゃんちゃん焼き風</t>
  </si>
  <si>
    <t>①魚は2～3等分のそぎ切りしペーパー等で水気をとります。_x000D_</t>
  </si>
  <si>
    <t>②キャベツはザク切り、ピーマンは細切り、人参は短冊切りにします。_x000D_</t>
  </si>
  <si>
    <t>③みそ・みりん・砂糖・酒を混ぜ合わせます。_x000D_</t>
  </si>
  <si>
    <t>④熱した油で魚を焼き、火が通ったら③の半量で味付けをします。_x000D_</t>
  </si>
  <si>
    <t>⑤別のフライパンにバターを溶かし、②・コーンを炒め合わせ、③の残りで味付けをします。_x000D_</t>
  </si>
  <si>
    <t>⑥④・⑤を盛り付けて下さい。_x000D_</t>
  </si>
  <si>
    <t>大根の信田煮</t>
  </si>
  <si>
    <t>②油で材料を炒めて調味料で煮、茹でたグリンピースを散らして下さい。_x000D_</t>
  </si>
  <si>
    <t>ソーメン</t>
  </si>
  <si>
    <t>小麦※14</t>
    <phoneticPr fontId="3"/>
  </si>
  <si>
    <t>水菜</t>
  </si>
  <si>
    <t>9月15日(水)配達/9月17日(金)食</t>
    <phoneticPr fontId="3"/>
  </si>
  <si>
    <t>9月17日(金)配達/9月21日(火)食</t>
    <phoneticPr fontId="3"/>
  </si>
  <si>
    <t>●お月見カレーライス</t>
  </si>
  <si>
    <t>①材料を食べやすい大きさに切り、肉は酒をふり、芋は水にさらします。玉子は茹でます。_x000D_</t>
  </si>
  <si>
    <t xml:space="preserve">②油で肉・野菜を炒めて、水・牛乳を加えて煮ます。人参が柔らかくなったらルーを加えて煮込み、
</t>
    <phoneticPr fontId="3"/>
  </si>
  <si>
    <t>冷凍シャトーキャロットＰ</t>
  </si>
  <si>
    <t>③ご飯を丸い形に整えてうさぎの顔を作り、次にラップでご飯を包んで棒状にし、うさぎの耳を作って盛り付けます。_x000D_</t>
  </si>
  <si>
    <t xml:space="preserve">④③のまわりにルーを入れ、半分に切った茹で玉子を月にみたてて盛ります。
</t>
    <phoneticPr fontId="3"/>
  </si>
  <si>
    <t>茹でたレーズン・ケチャップで顔を作ってください。</t>
  </si>
  <si>
    <t>レーズン50ｇＰ</t>
  </si>
  <si>
    <t>※写真を参考に盛り付け下さい。_x000D_</t>
  </si>
  <si>
    <t>フルーツ(白桃缶)</t>
  </si>
  <si>
    <t>9月21日(火)配達/9月22日(水)食</t>
    <phoneticPr fontId="3"/>
  </si>
  <si>
    <t>フルーツ（みかん缶）</t>
  </si>
  <si>
    <t>みかん缶</t>
  </si>
  <si>
    <t>★イベントメニュー★</t>
  </si>
  <si>
    <t>＜盛り付けイメージ＞</t>
  </si>
  <si>
    <t>離乳食</t>
    <rPh sb="0" eb="3">
      <t>リニュウショク</t>
    </rPh>
    <phoneticPr fontId="3"/>
  </si>
  <si>
    <t xml:space="preserve">特定アレルギー表示
※下記をご確認下さい
</t>
    <phoneticPr fontId="3"/>
  </si>
  <si>
    <t>材料</t>
    <rPh sb="0" eb="2">
      <t>ザイリョウ</t>
    </rPh>
    <phoneticPr fontId="3"/>
  </si>
  <si>
    <t>調味料</t>
    <rPh sb="0" eb="3">
      <t>チョウミリョウ</t>
    </rPh>
    <phoneticPr fontId="3"/>
  </si>
  <si>
    <t>月齢</t>
    <rPh sb="0" eb="1">
      <t>ゲツ</t>
    </rPh>
    <rPh sb="1" eb="2">
      <t>レイ</t>
    </rPh>
    <phoneticPr fontId="3"/>
  </si>
  <si>
    <t>9～11ヶ月</t>
    <rPh sb="5" eb="6">
      <t>ゲツ</t>
    </rPh>
    <phoneticPr fontId="3"/>
  </si>
  <si>
    <t>7～8ヶ月</t>
    <rPh sb="4" eb="5">
      <t>ゲツ</t>
    </rPh>
    <phoneticPr fontId="3"/>
  </si>
  <si>
    <t>5～6ヶ月</t>
    <rPh sb="4" eb="5">
      <t>ゲツ</t>
    </rPh>
    <phoneticPr fontId="3"/>
  </si>
  <si>
    <t>大きさ</t>
    <rPh sb="0" eb="1">
      <t>オオ</t>
    </rPh>
    <phoneticPr fontId="3"/>
  </si>
  <si>
    <t>5ｍｍ～1ｃｍ</t>
    <phoneticPr fontId="3"/>
  </si>
  <si>
    <t>みじん切り、つぶし</t>
    <rPh sb="3" eb="4">
      <t>ギ</t>
    </rPh>
    <phoneticPr fontId="3"/>
  </si>
  <si>
    <t>すりつぶし</t>
    <phoneticPr fontId="3"/>
  </si>
  <si>
    <t>材料名</t>
    <rPh sb="0" eb="2">
      <t>ザイリョウ</t>
    </rPh>
    <rPh sb="2" eb="3">
      <t>メイ</t>
    </rPh>
    <phoneticPr fontId="3"/>
  </si>
  <si>
    <t>分量</t>
    <rPh sb="0" eb="2">
      <t>ブンリョウ</t>
    </rPh>
    <phoneticPr fontId="3"/>
  </si>
  <si>
    <t>かゆ</t>
  </si>
  <si>
    <t>おかゆ</t>
  </si>
  <si>
    <t>80～90</t>
  </si>
  <si>
    <t>50～80</t>
  </si>
  <si>
    <t>かゆペースト</t>
  </si>
  <si>
    <t>助宗タラと野菜のやわらか煮</t>
  </si>
  <si>
    <t>助宗タラ・玉ねぎペースト</t>
  </si>
  <si>
    <t>大根・人参ペースト</t>
  </si>
  <si>
    <t>適量</t>
  </si>
  <si>
    <t>大根と大豆のだし煮</t>
  </si>
  <si>
    <t>大根と人参のだし煮</t>
  </si>
  <si>
    <t>バナナペースト</t>
  </si>
  <si>
    <t>少々</t>
  </si>
  <si>
    <t>鶏肉と野菜のくたくたうどん</t>
  </si>
  <si>
    <t>うどんペースト</t>
  </si>
  <si>
    <t>鶏ささみ　(加熱用)</t>
  </si>
  <si>
    <t>玉ねぎ・人参ペースト</t>
  </si>
  <si>
    <t>かぼちゃペースト</t>
  </si>
  <si>
    <t>卵黄</t>
  </si>
  <si>
    <t>豆腐と豚肉のとろとろ煮</t>
  </si>
  <si>
    <t>豆腐と鶏肉のとろとろ煮</t>
  </si>
  <si>
    <t>豆腐・チンゲン菜・人参ペースト</t>
  </si>
  <si>
    <t>鶏モモ挽肉（加熱用）</t>
  </si>
  <si>
    <t>キャベツ・玉ねぎペースト</t>
  </si>
  <si>
    <t>りんごペースト</t>
  </si>
  <si>
    <t>白糸タラと人参のだし煮</t>
  </si>
  <si>
    <t>白糸タラ・人参ペースト</t>
  </si>
  <si>
    <t>玉ねぎ・大根ペースト</t>
  </si>
  <si>
    <t>鶏肉と野菜のやわらか煮</t>
  </si>
  <si>
    <t>豚肉と野菜のミルク煮</t>
  </si>
  <si>
    <t>鶏肉と野菜のミルク煮</t>
  </si>
  <si>
    <t>じゃが芋・玉ねぎ・人参ペースト</t>
  </si>
  <si>
    <t>ブロッコリー・コーンペースト</t>
  </si>
  <si>
    <t>ブロッコリーとコーンの玉子サラダ</t>
  </si>
  <si>
    <t>鶏肉と小松菜の玉子とじ煮</t>
  </si>
  <si>
    <t>小松菜・人参ペースト</t>
  </si>
  <si>
    <t>白菜ペースト</t>
  </si>
  <si>
    <t>豆腐ペースト</t>
  </si>
  <si>
    <t>鮭とキャベツのやわらか煮</t>
  </si>
  <si>
    <t>キャベツ・コーンペースト</t>
  </si>
  <si>
    <t>大根と人参のサラダ</t>
  </si>
  <si>
    <t>豚肉とほうれん草のくたくた煮</t>
  </si>
  <si>
    <t>鶏肉とほうれん草のくたくた煮</t>
  </si>
  <si>
    <t>玉ねぎ・ほうれん草ペースト</t>
  </si>
  <si>
    <t>人参ペースト</t>
  </si>
  <si>
    <t>ごぼうと人参の玉子サラダ</t>
  </si>
  <si>
    <t>玉子と人参のサラダ</t>
  </si>
  <si>
    <t>鶏肉と玉ねぎの玉子とじ煮</t>
  </si>
  <si>
    <t>玉ねぎペースト</t>
  </si>
  <si>
    <t>キャベツ・人参ペースト</t>
  </si>
  <si>
    <t>カリフラワー・コーンペースト</t>
  </si>
  <si>
    <t>キャベツときゅうりのサラダ</t>
  </si>
  <si>
    <t>豚肉と野菜のほくほく煮</t>
  </si>
  <si>
    <t>鶏肉と野菜のほくほく煮</t>
  </si>
  <si>
    <t>小松菜・トマトペースト</t>
  </si>
  <si>
    <t>曜日</t>
    <rPh sb="0" eb="2">
      <t>ヨウビ</t>
    </rPh>
    <phoneticPr fontId="3"/>
  </si>
  <si>
    <t>後期（9～11ヶ月）</t>
    <rPh sb="0" eb="1">
      <t>ウシ</t>
    </rPh>
    <rPh sb="1" eb="2">
      <t>キ</t>
    </rPh>
    <rPh sb="8" eb="9">
      <t>ゲツ</t>
    </rPh>
    <phoneticPr fontId="3"/>
  </si>
  <si>
    <t>中期（7～8ヶ月）</t>
    <rPh sb="0" eb="2">
      <t>チュウキ</t>
    </rPh>
    <rPh sb="7" eb="8">
      <t>ゲツ</t>
    </rPh>
    <phoneticPr fontId="3"/>
  </si>
  <si>
    <t>初期（5～6ヶ月）</t>
    <rPh sb="0" eb="2">
      <t>ショキ</t>
    </rPh>
    <rPh sb="7" eb="8">
      <t>ゲツ</t>
    </rPh>
    <phoneticPr fontId="3"/>
  </si>
  <si>
    <t>使用食材一覧</t>
    <rPh sb="0" eb="2">
      <t>シヨウ</t>
    </rPh>
    <rPh sb="2" eb="4">
      <t>ショクザイ</t>
    </rPh>
    <rPh sb="4" eb="6">
      <t>イチラン</t>
    </rPh>
    <phoneticPr fontId="3"/>
  </si>
  <si>
    <t>おかゆ・スケソウタラ・玉ねぎ・パプリカ赤・ピーマン・出し汁・大根・大豆・人参・なす・味噌・バナナ</t>
  </si>
  <si>
    <t>おかゆ・スケソウタラ・玉ねぎ・パプリカ赤・ピーマン・出し汁・大根・人参・なす・味噌・バナナ</t>
  </si>
  <si>
    <t>おかゆ・スケソウタラ・玉ねぎ・大根・人参・バナナ</t>
  </si>
  <si>
    <t>木</t>
  </si>
  <si>
    <t>うどん・鶏肉・玉ねぎ・人参・しめじ・出し汁・醤油・砂糖・かぼちゃ・玉子・ヨーグルト</t>
  </si>
  <si>
    <t>うどん・鶏肉・玉ねぎ・人参・出し汁・醤油・砂糖・かぼちゃ・玉子・ヨーグルト</t>
  </si>
  <si>
    <t>うどん・玉ねぎ・人参・かぼちゃ・ヨーグルト</t>
  </si>
  <si>
    <t>みそ汁・フルーツ（バナナ）</t>
    <phoneticPr fontId="3"/>
  </si>
  <si>
    <t>金</t>
  </si>
  <si>
    <t>おかゆ・豆腐・豚肉・チンゲン菜・人参・ワカメ・出し汁・醤油・砂糖・片栗粉・キャベツ・玉ねぎ・水・りんご</t>
  </si>
  <si>
    <t>おかゆ・豆腐・鶏肉・チンゲン菜・人参・ワカメ・出し汁・醤油・砂糖・片栗粉・キャベツ・玉ねぎ・水・りんご</t>
  </si>
  <si>
    <t>おかゆ・豆腐・チンゲン菜・人参・キャベツ・玉ねぎ・りんご</t>
  </si>
  <si>
    <t>土</t>
  </si>
  <si>
    <t>日</t>
  </si>
  <si>
    <t>月</t>
  </si>
  <si>
    <t>おかゆ・シロイトタラ・人参・出し汁・鶏肉・玉ねぎ・ピーマン・醤油・砂糖・大根・なす・味噌・オレンジ</t>
  </si>
  <si>
    <t>おかゆ・シロイトタラ・人参・玉ねぎ・大根・オレンジ</t>
  </si>
  <si>
    <t>火</t>
  </si>
  <si>
    <t>おかゆ・豚肉・じゃが芋・玉ねぎ・人参・牛乳・水・精製塩・玉子・ブロッコリー・コーン</t>
  </si>
  <si>
    <t>おかゆ・鶏肉・じゃが芋・玉ねぎ・人参・牛乳・水・精製塩・玉子・ブロッコリー・コーン</t>
  </si>
  <si>
    <t>おかゆ・じゃが芋・玉ねぎ・人参・ブロッコリー・コーン</t>
  </si>
  <si>
    <t>みそ汁・フルーツ（オレンジ）</t>
    <phoneticPr fontId="3"/>
  </si>
  <si>
    <t>おかゆ・豚肉・じゃが芋・玉ねぎ・人参・牛乳・水・精製塩・玉子・ブロッコリー・コーン・りんご</t>
  </si>
  <si>
    <t>おかゆ・鶏肉・じゃが芋・玉ねぎ・人参・牛乳・水・精製塩・玉子・ブロッコリー・コーン・りんご</t>
  </si>
  <si>
    <t>おかゆ・じゃが芋・玉ねぎ・人参・ブロッコリー・コーン・りんご</t>
  </si>
  <si>
    <t>おかゆ・鶏肉・小松菜・人参・玉子・出し汁・砂糖・醤油・白菜・ワカメ・豆腐・ごぼう・水</t>
  </si>
  <si>
    <t>おかゆ・鶏肉・小松菜・人参・玉子・出し汁・砂糖・醤油・白菜・ワカメ・豆腐・水</t>
  </si>
  <si>
    <t>おかゆ・小松菜・人参・白菜・豆腐</t>
  </si>
  <si>
    <t>おかゆ・鶏肉・小松菜・人参・玉子・出し汁・砂糖・醤油・白菜・ワカメ・豆腐・ごぼう・水・バナナ</t>
  </si>
  <si>
    <t>おかゆ・鶏肉・小松菜・人参・玉子・出し汁・砂糖・醤油・白菜・ワカメ・豆腐・水・バナナ</t>
  </si>
  <si>
    <t>おかゆ・小松菜・人参・白菜・豆腐・バナナ</t>
  </si>
  <si>
    <t>スープ・フルーツ（バナナ）</t>
    <phoneticPr fontId="3"/>
  </si>
  <si>
    <t>豆腐ペースト・バナナペースト</t>
    <phoneticPr fontId="3"/>
  </si>
  <si>
    <t>おかゆ・豚肉・ほうれん草・玉ねぎ・出し汁・砂糖・醤油・ごぼう・玉子・人参・しめじ・ワカメ・味噌</t>
  </si>
  <si>
    <t>おかゆ・鶏肉・ほうれん草・玉ねぎ・出し汁・砂糖・醤油・玉子・人参・ワカメ・味噌</t>
  </si>
  <si>
    <t>おかゆ・玉ねぎ・ほうれん草・人参</t>
  </si>
  <si>
    <t>おかゆ・鮭・キャベツ・ピーマン・コーン・出し汁・大根・人参・ソーメン・醤油・りんご</t>
  </si>
  <si>
    <t>おかゆ・キャベツ・コーン・大根・人参・りんご</t>
  </si>
  <si>
    <t>すまし汁・フルーツ（りんご）</t>
    <phoneticPr fontId="3"/>
  </si>
  <si>
    <t>おかゆ・鶏肉・玉子・玉ねぎ・出し汁・砂糖・醤油・キャベツ・きゅうり・人参・カリフラワー・コーン・水・りんご</t>
  </si>
  <si>
    <t>おかゆ・玉ねぎ・キャベツ・人参・カリフラワー・コーン・りんご</t>
  </si>
  <si>
    <t>スープ・フルーツ（りんご）</t>
    <phoneticPr fontId="3"/>
  </si>
  <si>
    <t>カリフラワー・コーンペースト・りんごペースト</t>
    <phoneticPr fontId="3"/>
  </si>
  <si>
    <t>おかゆ・豚肉・じゃが芋・玉ねぎ・人参・出し汁・砂糖・醤油・小松菜・トマト・豆腐・花ふ・味噌</t>
  </si>
  <si>
    <t>おかゆ・鶏肉・じゃが芋・玉ねぎ・人参・出し汁・砂糖・醤油・小松菜・トマト・豆腐・花ふ・味噌</t>
  </si>
  <si>
    <t>おかゆ・じゃが芋・玉ねぎ・人参・小松菜・トマト・豆腐</t>
  </si>
  <si>
    <t>昼食</t>
    <rPh sb="0" eb="2">
      <t>チュウショク</t>
    </rPh>
    <phoneticPr fontId="3"/>
  </si>
  <si>
    <t>３色食品群</t>
    <rPh sb="1" eb="2">
      <t>ショク</t>
    </rPh>
    <rPh sb="2" eb="5">
      <t>ショクヒングン</t>
    </rPh>
    <phoneticPr fontId="3"/>
  </si>
  <si>
    <t>3色食品群以外の
使用食材</t>
    <rPh sb="1" eb="2">
      <t>ショク</t>
    </rPh>
    <rPh sb="2" eb="5">
      <t>ショクヒングン</t>
    </rPh>
    <rPh sb="5" eb="7">
      <t>イガイ</t>
    </rPh>
    <rPh sb="9" eb="11">
      <t>シヨウ</t>
    </rPh>
    <rPh sb="11" eb="13">
      <t>ショクザイ</t>
    </rPh>
    <phoneticPr fontId="3"/>
  </si>
  <si>
    <t>1～2歳児</t>
    <rPh sb="3" eb="4">
      <t>サイ</t>
    </rPh>
    <rPh sb="4" eb="5">
      <t>ジ</t>
    </rPh>
    <phoneticPr fontId="3"/>
  </si>
  <si>
    <t>熱や力になるもの</t>
    <rPh sb="0" eb="1">
      <t>ネツ</t>
    </rPh>
    <rPh sb="2" eb="3">
      <t>チカラ</t>
    </rPh>
    <phoneticPr fontId="3"/>
  </si>
  <si>
    <t>血や肉や骨に           なるもの</t>
    <rPh sb="0" eb="1">
      <t>チ</t>
    </rPh>
    <rPh sb="2" eb="3">
      <t>ニク</t>
    </rPh>
    <rPh sb="4" eb="5">
      <t>ホネ</t>
    </rPh>
    <phoneticPr fontId="3"/>
  </si>
  <si>
    <t>体の調子を              整えるもの</t>
    <rPh sb="0" eb="1">
      <t>カラダ</t>
    </rPh>
    <rPh sb="2" eb="4">
      <t>チョウシ</t>
    </rPh>
    <rPh sb="19" eb="20">
      <t>トトノ</t>
    </rPh>
    <phoneticPr fontId="3"/>
  </si>
  <si>
    <t>エネルギー
たんぱく質
脂質
炭水化物
塩分</t>
    <phoneticPr fontId="3"/>
  </si>
  <si>
    <r>
      <t xml:space="preserve">アレルギー
</t>
    </r>
    <r>
      <rPr>
        <sz val="5"/>
        <rFont val="ＭＳ Ｐ明朝"/>
        <family val="1"/>
        <charset val="128"/>
      </rPr>
      <t>（乳・卵・小麦・落花生・そば・えび・かに）</t>
    </r>
    <rPh sb="7" eb="8">
      <t>ニュウ</t>
    </rPh>
    <rPh sb="9" eb="10">
      <t>タマゴ</t>
    </rPh>
    <rPh sb="11" eb="13">
      <t>コムギ</t>
    </rPh>
    <rPh sb="14" eb="17">
      <t>ラッカセイ</t>
    </rPh>
    <phoneticPr fontId="3"/>
  </si>
  <si>
    <t>ご飯・砂糖・小麦粉・油</t>
  </si>
  <si>
    <t>スケソウタラ・大豆・味噌</t>
  </si>
  <si>
    <t>なす・なめこ・バナナ・パプリカ赤・ピーマン・玉ねぎ・人参・大根</t>
  </si>
  <si>
    <t>みりん風調味料・酒・出し汁・醤油・酢</t>
  </si>
  <si>
    <t>kcal</t>
    <phoneticPr fontId="3"/>
  </si>
  <si>
    <t>ｇ</t>
    <phoneticPr fontId="3"/>
  </si>
  <si>
    <t>さつま芋蒸しパン</t>
    <rPh sb="3" eb="4">
      <t>イモ</t>
    </rPh>
    <rPh sb="4" eb="5">
      <t>ム</t>
    </rPh>
    <phoneticPr fontId="36"/>
  </si>
  <si>
    <t>うどん・マヨネーズ・砂糖</t>
  </si>
  <si>
    <t>ツナフレーク缶・ヨーグルト・玉子・鶏肉・油揚げ</t>
  </si>
  <si>
    <t>かぼちゃ・しめじ・パセリ・玉ねぎ・人参・万能ねぎ</t>
  </si>
  <si>
    <t>ケチャップ・みりん風調味料・出し汁・醤油・水・精製塩</t>
  </si>
  <si>
    <t>kcal</t>
  </si>
  <si>
    <t>乳・卵・小麦</t>
  </si>
  <si>
    <t>ピラフ風</t>
    <rPh sb="3" eb="4">
      <t>フウ</t>
    </rPh>
    <phoneticPr fontId="36"/>
  </si>
  <si>
    <t>鈴カステラ</t>
    <rPh sb="0" eb="1">
      <t>スズ</t>
    </rPh>
    <phoneticPr fontId="36"/>
  </si>
  <si>
    <t>クラッカー</t>
    <phoneticPr fontId="36"/>
  </si>
  <si>
    <t>g</t>
    <phoneticPr fontId="3"/>
  </si>
  <si>
    <t>ごま油・ご飯・砂糖・片栗粉</t>
  </si>
  <si>
    <t>豆腐・豚肉・味噌</t>
    <phoneticPr fontId="3"/>
  </si>
  <si>
    <t>キャベツ・チンゲン菜・りんご・ワカメ・玉ねぎ・人参・生姜・長ねぎ</t>
  </si>
  <si>
    <t>醤油・酢・水・精製塩・中華味</t>
  </si>
  <si>
    <t>ビスケット</t>
    <phoneticPr fontId="36"/>
  </si>
  <si>
    <t>手作りおはぎ風</t>
    <rPh sb="0" eb="2">
      <t>テヅク</t>
    </rPh>
    <rPh sb="6" eb="7">
      <t>フウ</t>
    </rPh>
    <phoneticPr fontId="36"/>
  </si>
  <si>
    <t>チンゲン菜とわかめの中華サラダ</t>
  </si>
  <si>
    <t>せんべい</t>
    <phoneticPr fontId="36"/>
  </si>
  <si>
    <t>ハヤシライス</t>
    <phoneticPr fontId="36"/>
  </si>
  <si>
    <t>ご飯・油・砂糖</t>
    <rPh sb="1" eb="2">
      <t>ハン</t>
    </rPh>
    <rPh sb="3" eb="4">
      <t>アブラ</t>
    </rPh>
    <rPh sb="5" eb="7">
      <t>サトウ</t>
    </rPh>
    <phoneticPr fontId="36"/>
  </si>
  <si>
    <t>豚肉・ツナフレーク</t>
    <rPh sb="0" eb="2">
      <t>ブタニク</t>
    </rPh>
    <phoneticPr fontId="36"/>
  </si>
  <si>
    <t>玉葱・カットトマトパック・パセリ・ブロッコリー・コーン・洋梨缶</t>
    <rPh sb="0" eb="2">
      <t>タマネギ</t>
    </rPh>
    <rPh sb="28" eb="31">
      <t>ヨウナシカン</t>
    </rPh>
    <phoneticPr fontId="36"/>
  </si>
  <si>
    <t>とろけるハヤシ・ケチャップ・酒・水・醬油・酢</t>
    <rPh sb="14" eb="15">
      <t>サケ</t>
    </rPh>
    <rPh sb="16" eb="17">
      <t>ミズ</t>
    </rPh>
    <rPh sb="18" eb="20">
      <t>ショウユ</t>
    </rPh>
    <rPh sb="21" eb="22">
      <t>ス</t>
    </rPh>
    <phoneticPr fontId="36"/>
  </si>
  <si>
    <t>ブロッコリーのサラダ</t>
    <phoneticPr fontId="36"/>
  </si>
  <si>
    <t>パイ</t>
    <phoneticPr fontId="36"/>
  </si>
  <si>
    <t>ウエハース</t>
    <phoneticPr fontId="36"/>
  </si>
  <si>
    <t>フルーツ（洋梨缶）</t>
    <rPh sb="5" eb="8">
      <t>ヨウナシカン</t>
    </rPh>
    <phoneticPr fontId="36"/>
  </si>
  <si>
    <t>フルーツ（洋梨缶）</t>
    <rPh sb="5" eb="7">
      <t>ヨウナシ</t>
    </rPh>
    <rPh sb="7" eb="8">
      <t>カン</t>
    </rPh>
    <phoneticPr fontId="36"/>
  </si>
  <si>
    <t>ごま・ご飯・砂糖・油</t>
  </si>
  <si>
    <t>シロイトタラ・鶏肉・味噌</t>
  </si>
  <si>
    <t>オレンジ・なす・ピーマン・ひじき・玉ねぎ・枝豆・人参・大根</t>
  </si>
  <si>
    <t>こしょう・酒・出し汁・醤油・精製塩</t>
  </si>
  <si>
    <t>月</t>
    <phoneticPr fontId="36"/>
  </si>
  <si>
    <t>21
火</t>
    <rPh sb="3" eb="4">
      <t>カ</t>
    </rPh>
    <phoneticPr fontId="3"/>
  </si>
  <si>
    <t>イベント献立</t>
    <rPh sb="4" eb="6">
      <t>コンダテ</t>
    </rPh>
    <phoneticPr fontId="3"/>
  </si>
  <si>
    <t>ご飯・じゃが芋・マカロニミックス・マヨネーズ・砂糖・油</t>
  </si>
  <si>
    <t>牛乳・玉子・豚肉</t>
  </si>
  <si>
    <t>コーン・ブロッコリー・レーズン・玉ねぎ・人参・白桃缶</t>
  </si>
  <si>
    <t>ケチャップ・とろけるカレー　甘口・酒・醤油・水</t>
  </si>
  <si>
    <t>乳・卵・小麦_x000D_
※46</t>
    <phoneticPr fontId="3"/>
  </si>
  <si>
    <t>さつま芋の茶巾絞り</t>
    <rPh sb="3" eb="4">
      <t>イモ</t>
    </rPh>
    <rPh sb="5" eb="7">
      <t>チャキン</t>
    </rPh>
    <rPh sb="7" eb="8">
      <t>シボ</t>
    </rPh>
    <phoneticPr fontId="36"/>
  </si>
  <si>
    <t>コーン・ブロッコリー・りんご・玉ねぎ・人参</t>
  </si>
  <si>
    <t>おから入りドーナツ</t>
    <rPh sb="3" eb="4">
      <t>イ</t>
    </rPh>
    <phoneticPr fontId="36"/>
  </si>
  <si>
    <t>ごま油・ご飯・砂糖・油</t>
  </si>
  <si>
    <t>玉子・鶏肉・豆腐・味噌</t>
  </si>
  <si>
    <t>ごぼう・みかん缶・ワカメ・小松菜・人参・白菜</t>
  </si>
  <si>
    <t>みりん風調味料・醤油・酢・水・精製塩・中華味</t>
  </si>
  <si>
    <t>ジャムサンド</t>
    <phoneticPr fontId="36"/>
  </si>
  <si>
    <t>ごぼう・バナナ・ワカメ・小松菜・人参・白菜</t>
  </si>
  <si>
    <t>ごま油・ご飯・マヨネーズ・砂糖・油</t>
  </si>
  <si>
    <t>玉子・豚肉・味噌</t>
  </si>
  <si>
    <t>ごぼう・しめじ・ほうれん草・ワカメ・玉ねぎ・人参</t>
  </si>
  <si>
    <t>ふりかけ・酒・出し汁・醤油・酢・精製塩</t>
  </si>
  <si>
    <t>卵・小麦_x000D_
※18</t>
    <phoneticPr fontId="3"/>
  </si>
  <si>
    <t>9
木</t>
    <rPh sb="2" eb="3">
      <t>モク</t>
    </rPh>
    <phoneticPr fontId="3"/>
  </si>
  <si>
    <t>ご飯・ソーメン・バター・砂糖・油</t>
  </si>
  <si>
    <t>鮭・味噌・油揚げ</t>
  </si>
  <si>
    <t>キャベツ・グリンピース・コーン・ピーマン・りんご・人参・水菜・大根</t>
  </si>
  <si>
    <t>みりん風調味料・酒・出し汁・醤油・精製塩</t>
  </si>
  <si>
    <t>乳・小麦_x000D_
※14</t>
    <phoneticPr fontId="3"/>
  </si>
  <si>
    <t>マカロニきなこ</t>
    <phoneticPr fontId="36"/>
  </si>
  <si>
    <t>カレーうどん</t>
    <phoneticPr fontId="36"/>
  </si>
  <si>
    <t>そうめん・じゃが芋・砂糖・油・マヨネーズ</t>
    <rPh sb="8" eb="9">
      <t>イモ</t>
    </rPh>
    <rPh sb="10" eb="12">
      <t>サトウ</t>
    </rPh>
    <rPh sb="13" eb="14">
      <t>アブラ</t>
    </rPh>
    <phoneticPr fontId="36"/>
  </si>
  <si>
    <t>豚肉・牛乳・ツナフレーク</t>
    <rPh sb="0" eb="2">
      <t>ブタニク</t>
    </rPh>
    <rPh sb="3" eb="5">
      <t>ギュウニュウ</t>
    </rPh>
    <phoneticPr fontId="36"/>
  </si>
  <si>
    <t>玉葱・人参・トマト・南瓜・ほうれん草・ブロッコリー・グリーンピース・インゲン・黄桃缶</t>
    <rPh sb="0" eb="2">
      <t>タマネギ</t>
    </rPh>
    <rPh sb="3" eb="5">
      <t>ニンジン</t>
    </rPh>
    <rPh sb="10" eb="12">
      <t>カボチャ</t>
    </rPh>
    <rPh sb="17" eb="18">
      <t>ソウ</t>
    </rPh>
    <rPh sb="39" eb="42">
      <t>オウトウカン</t>
    </rPh>
    <phoneticPr fontId="36"/>
  </si>
  <si>
    <t>とろけるカレー甘口・ケチャップ・酒・水・精製塩</t>
    <rPh sb="7" eb="9">
      <t>アマクチ</t>
    </rPh>
    <rPh sb="16" eb="17">
      <t>サケ</t>
    </rPh>
    <rPh sb="18" eb="19">
      <t>ミズ</t>
    </rPh>
    <rPh sb="20" eb="23">
      <t>セイセイエン</t>
    </rPh>
    <phoneticPr fontId="36"/>
  </si>
  <si>
    <t>ポテトサラダ</t>
    <phoneticPr fontId="36"/>
  </si>
  <si>
    <t>クッキー</t>
    <phoneticPr fontId="36"/>
  </si>
  <si>
    <t>フルーツ（黄桃缶）</t>
    <rPh sb="5" eb="8">
      <t>オウトウカン</t>
    </rPh>
    <phoneticPr fontId="36"/>
  </si>
  <si>
    <t>ケチャップライスのふわふわ玉子のせ</t>
  </si>
  <si>
    <t>ご飯・バター・砂糖・油</t>
  </si>
  <si>
    <t>玉子・鶏肉</t>
  </si>
  <si>
    <t>カリフラワー・キャベツ・きゅうり・グリンピース・コーン・りんご・玉ねぎ・人参</t>
  </si>
  <si>
    <t>ケチャップ・こしょう・コンソメ・酢・水・精製塩</t>
  </si>
  <si>
    <t>フルーツ入りカップケーキ</t>
    <rPh sb="4" eb="5">
      <t>イ</t>
    </rPh>
    <phoneticPr fontId="36"/>
  </si>
  <si>
    <t>ご飯・じゃが芋・花ふ・砂糖・油</t>
  </si>
  <si>
    <t>豆腐・豚肉・味噌</t>
  </si>
  <si>
    <t>トマト・玉ねぎ・小松菜・人参</t>
  </si>
  <si>
    <t>みりん風調味料・酒・出し汁・醤油</t>
  </si>
  <si>
    <t>肉味噌おにぎり</t>
    <rPh sb="0" eb="3">
      <t>ニクミソ</t>
    </rPh>
    <phoneticPr fontId="36"/>
  </si>
  <si>
    <t>年齢</t>
    <rPh sb="0" eb="2">
      <t>ネンレイ</t>
    </rPh>
    <phoneticPr fontId="3"/>
  </si>
  <si>
    <t>給与栄養目標量</t>
    <rPh sb="0" eb="2">
      <t>キュウヨ</t>
    </rPh>
    <rPh sb="2" eb="4">
      <t>エイヨウ</t>
    </rPh>
    <rPh sb="4" eb="6">
      <t>モクヒョウ</t>
    </rPh>
    <rPh sb="6" eb="7">
      <t>リョウ</t>
    </rPh>
    <phoneticPr fontId="3"/>
  </si>
  <si>
    <t>当月平均給与栄養量</t>
    <rPh sb="0" eb="2">
      <t>トウゲツ</t>
    </rPh>
    <rPh sb="2" eb="4">
      <t>ヘイキン</t>
    </rPh>
    <rPh sb="4" eb="6">
      <t>キュウヨ</t>
    </rPh>
    <rPh sb="6" eb="8">
      <t>エイヨウ</t>
    </rPh>
    <rPh sb="8" eb="9">
      <t>リョウ</t>
    </rPh>
    <phoneticPr fontId="3"/>
  </si>
  <si>
    <t>ｴﾈﾙｷﾞｰ/たんぱく質/脂質/炭水化物/塩分</t>
    <rPh sb="11" eb="12">
      <t>シツ</t>
    </rPh>
    <rPh sb="13" eb="15">
      <t>シシツ</t>
    </rPh>
    <rPh sb="16" eb="20">
      <t>タンスイカブツ</t>
    </rPh>
    <rPh sb="21" eb="23">
      <t>エンブン</t>
    </rPh>
    <phoneticPr fontId="3"/>
  </si>
  <si>
    <t>エネルギーkcal</t>
    <phoneticPr fontId="3"/>
  </si>
  <si>
    <t>たんぱく質ｇ</t>
    <rPh sb="4" eb="5">
      <t>シツ</t>
    </rPh>
    <phoneticPr fontId="3"/>
  </si>
  <si>
    <t>脂質ｇ</t>
    <rPh sb="0" eb="2">
      <t>シシツ</t>
    </rPh>
    <phoneticPr fontId="3"/>
  </si>
  <si>
    <t>炭水化物ｇ</t>
    <rPh sb="0" eb="4">
      <t>タンスイカブツ</t>
    </rPh>
    <phoneticPr fontId="3"/>
  </si>
  <si>
    <t>塩分ｇ</t>
    <rPh sb="0" eb="2">
      <t>エンブン</t>
    </rPh>
    <phoneticPr fontId="3"/>
  </si>
  <si>
    <t>3～5</t>
    <phoneticPr fontId="3"/>
  </si>
  <si>
    <t>歳</t>
    <rPh sb="0" eb="1">
      <t>サイ</t>
    </rPh>
    <phoneticPr fontId="3"/>
  </si>
  <si>
    <t>390/16.1/10.8/57.0/1.1未満</t>
    <rPh sb="22" eb="24">
      <t>ミマン</t>
    </rPh>
    <phoneticPr fontId="3"/>
  </si>
  <si>
    <t>1～2</t>
    <phoneticPr fontId="3"/>
  </si>
  <si>
    <t>285/11.8/7.9/41.7/0.8未満</t>
    <rPh sb="21" eb="23">
      <t>ミマン</t>
    </rPh>
    <phoneticPr fontId="3"/>
  </si>
  <si>
    <t>※3色食品群は食品中に含まれる栄養素を見た目で分かりやすくする為の目安です。　３色食品群に分類されない食材は、「3色食品群以外の使用食材」に記載しております。</t>
    <rPh sb="2" eb="3">
      <t>ショク</t>
    </rPh>
    <rPh sb="3" eb="6">
      <t>ショクヒングン</t>
    </rPh>
    <rPh sb="7" eb="10">
      <t>ショクヒンチュウ</t>
    </rPh>
    <rPh sb="11" eb="12">
      <t>フク</t>
    </rPh>
    <rPh sb="15" eb="18">
      <t>エイヨウソ</t>
    </rPh>
    <rPh sb="19" eb="20">
      <t>ミ</t>
    </rPh>
    <rPh sb="21" eb="22">
      <t>メ</t>
    </rPh>
    <rPh sb="23" eb="24">
      <t>ワ</t>
    </rPh>
    <rPh sb="31" eb="32">
      <t>タメ</t>
    </rPh>
    <rPh sb="33" eb="35">
      <t>メヤス</t>
    </rPh>
    <rPh sb="51" eb="53">
      <t>ショクザイ</t>
    </rPh>
    <rPh sb="67" eb="68">
      <t>ザイ</t>
    </rPh>
    <rPh sb="70" eb="72">
      <t>キサイ</t>
    </rPh>
    <phoneticPr fontId="3"/>
  </si>
  <si>
    <t>※調味料のアレルギー表示は弊社でお届けしたものに限ります。またアレルギーの詳細は「予定献立表」でご確認下さい。</t>
    <rPh sb="37" eb="39">
      <t>ショウサイ</t>
    </rPh>
    <rPh sb="41" eb="43">
      <t>ヨテイ</t>
    </rPh>
    <rPh sb="43" eb="45">
      <t>コンダテ</t>
    </rPh>
    <rPh sb="45" eb="46">
      <t>ヒョウ</t>
    </rPh>
    <rPh sb="49" eb="52">
      <t>カクニンクダ</t>
    </rPh>
    <phoneticPr fontId="3"/>
  </si>
  <si>
    <t>※都合により、献立を変更する場合がございます。</t>
    <rPh sb="1" eb="3">
      <t>ツゴウ</t>
    </rPh>
    <rPh sb="7" eb="9">
      <t>コンダテ</t>
    </rPh>
    <rPh sb="10" eb="12">
      <t>ヘンコウ</t>
    </rPh>
    <rPh sb="14" eb="16">
      <t>バアイ</t>
    </rPh>
    <phoneticPr fontId="3"/>
  </si>
  <si>
    <t>※14　この商品は「そば・卵」を含む製品と同じ施設で製造しておりますが、混入を最小限に抑えるように十分に配慮して生産されております。</t>
  </si>
  <si>
    <t>※18　本製品で使用している海苔は、えび・かにの生息域で採取しています。</t>
  </si>
  <si>
    <t>※46　本商品製造工場では、小麦、乳、卵、えび、落花生を含む製品を製造しています。</t>
  </si>
  <si>
    <t>※60　本工場では小麦・乳を使用しております。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</si>
</sst>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 ?/2"/>
    <numFmt numFmtId="177" formatCode="#\ ?/4"/>
    <numFmt numFmtId="178" formatCode="#\ ?/8"/>
    <numFmt numFmtId="179" formatCode="#\ ?/10"/>
    <numFmt numFmtId="180" formatCode="#\ ?/6"/>
    <numFmt numFmtId="181" formatCode="#\ ?/3"/>
    <numFmt numFmtId="182" formatCode="#\ ?/12"/>
    <numFmt numFmtId="183" formatCode="#\ ?/20"/>
    <numFmt numFmtId="184" formatCode="0.0_ "/>
    <numFmt numFmtId="185" formatCode="0_ "/>
  </numFmts>
  <fonts count="39" x14ac:knownFonts="1">
    <font>
      <sz val="11"/>
      <color theme="1"/>
      <name val="ＭＳ Ｐゴシック"/>
      <family val="3"/>
      <charset val="128"/>
      <scheme val="minor"/>
    </font>
    <font>
      <sz val="11"/>
      <name val="ＭＳ Ｐゴシック"/>
      <family val="3"/>
      <charset val="128"/>
    </font>
    <font>
      <b/>
      <sz val="28"/>
      <name val="ＭＳ Ｐゴシック"/>
      <family val="3"/>
      <charset val="128"/>
    </font>
    <font>
      <sz val="6"/>
      <name val="ＭＳ Ｐゴシック"/>
      <family val="3"/>
      <charset val="128"/>
    </font>
    <font>
      <b/>
      <sz val="12"/>
      <name val="ＭＳ Ｐゴシック"/>
      <family val="3"/>
      <charset val="128"/>
    </font>
    <font>
      <sz val="14"/>
      <name val="ＭＳ Ｐゴシック"/>
      <family val="3"/>
      <charset val="128"/>
    </font>
    <font>
      <b/>
      <sz val="11"/>
      <name val="ＭＳ Ｐゴシック"/>
      <family val="3"/>
      <charset val="128"/>
    </font>
    <font>
      <sz val="10.5"/>
      <name val="ＭＳ Ｐゴシック"/>
      <family val="3"/>
      <charset val="128"/>
    </font>
    <font>
      <sz val="9"/>
      <name val="ＭＳ Ｐゴシック"/>
      <family val="3"/>
      <charset val="128"/>
    </font>
    <font>
      <b/>
      <sz val="24"/>
      <name val="ＭＳ Ｐゴシック"/>
      <family val="3"/>
      <charset val="128"/>
    </font>
    <font>
      <b/>
      <sz val="22"/>
      <name val="ＭＳ Ｐゴシック"/>
      <family val="3"/>
      <charset val="128"/>
    </font>
    <font>
      <sz val="8"/>
      <name val="ＭＳ Ｐゴシック"/>
      <family val="3"/>
      <charset val="128"/>
    </font>
    <font>
      <b/>
      <sz val="14"/>
      <name val="ＭＳ Ｐゴシック"/>
      <family val="3"/>
      <charset val="128"/>
    </font>
    <font>
      <b/>
      <sz val="9"/>
      <name val="ＭＳ Ｐゴシック"/>
      <family val="3"/>
      <charset val="128"/>
    </font>
    <font>
      <b/>
      <sz val="8"/>
      <name val="ＭＳ Ｐゴシック"/>
      <family val="3"/>
      <charset val="128"/>
    </font>
    <font>
      <sz val="11.5"/>
      <name val="ＭＳ Ｐゴシック"/>
      <family val="3"/>
      <charset val="128"/>
    </font>
    <font>
      <sz val="12"/>
      <name val="ＭＳ Ｐゴシック"/>
      <family val="3"/>
      <charset val="128"/>
    </font>
    <font>
      <sz val="1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b/>
      <sz val="10"/>
      <name val="ＭＳ Ｐゴシック"/>
      <family val="3"/>
      <charset val="128"/>
    </font>
    <font>
      <b/>
      <sz val="11"/>
      <color theme="1"/>
      <name val="ＭＳ Ｐゴシック"/>
      <family val="3"/>
      <charset val="128"/>
      <scheme val="minor"/>
    </font>
    <font>
      <sz val="11"/>
      <name val="ＭＳ Ｐ明朝"/>
      <family val="1"/>
      <charset val="128"/>
    </font>
    <font>
      <b/>
      <sz val="12"/>
      <name val="ＭＳ Ｐ明朝"/>
      <family val="1"/>
      <charset val="128"/>
    </font>
    <font>
      <sz val="8"/>
      <name val="ＭＳ Ｐ明朝"/>
      <family val="1"/>
      <charset val="128"/>
    </font>
    <font>
      <sz val="9"/>
      <name val="ＭＳ Ｐ明朝"/>
      <family val="1"/>
      <charset val="128"/>
    </font>
    <font>
      <sz val="8"/>
      <color theme="1"/>
      <name val="ＭＳ Ｐゴシック"/>
      <family val="3"/>
      <charset val="128"/>
      <scheme val="minor"/>
    </font>
    <font>
      <sz val="9"/>
      <color theme="1"/>
      <name val="ＭＳ Ｐゴシック"/>
      <family val="3"/>
      <charset val="128"/>
      <scheme val="minor"/>
    </font>
    <font>
      <b/>
      <sz val="11"/>
      <name val="ＭＳ Ｐ明朝"/>
      <family val="1"/>
      <charset val="128"/>
    </font>
    <font>
      <b/>
      <sz val="18"/>
      <name val="ＭＳ Ｐ明朝"/>
      <family val="1"/>
      <charset val="128"/>
    </font>
    <font>
      <b/>
      <sz val="36"/>
      <name val="ＭＳ Ｐ明朝"/>
      <family val="1"/>
      <charset val="128"/>
    </font>
    <font>
      <sz val="6"/>
      <name val="ＭＳ Ｐ明朝"/>
      <family val="1"/>
      <charset val="128"/>
    </font>
    <font>
      <sz val="5"/>
      <name val="ＭＳ Ｐ明朝"/>
      <family val="1"/>
      <charset val="128"/>
    </font>
    <font>
      <sz val="10"/>
      <name val="ＭＳ Ｐ明朝"/>
      <family val="1"/>
      <charset val="128"/>
    </font>
    <font>
      <sz val="6"/>
      <name val="ＭＳ Ｐゴシック"/>
      <family val="2"/>
      <charset val="128"/>
      <scheme val="minor"/>
    </font>
    <font>
      <sz val="11"/>
      <color rgb="FFFF0000"/>
      <name val="ＭＳ Ｐ明朝"/>
      <family val="1"/>
      <charset val="128"/>
    </font>
    <font>
      <sz val="10"/>
      <color rgb="FFFF0000"/>
      <name val="ＭＳ Ｐ明朝"/>
      <family val="1"/>
      <charset val="128"/>
    </font>
  </fonts>
  <fills count="15">
    <fill>
      <patternFill patternType="none"/>
    </fill>
    <fill>
      <patternFill patternType="gray125"/>
    </fill>
    <fill>
      <patternFill patternType="solid">
        <fgColor indexed="22"/>
        <bgColor indexed="64"/>
      </patternFill>
    </fill>
    <fill>
      <patternFill patternType="solid">
        <fgColor rgb="FFFFCCFF"/>
        <bgColor indexed="64"/>
      </patternFill>
    </fill>
    <fill>
      <patternFill patternType="solid">
        <fgColor theme="0"/>
        <bgColor indexed="64"/>
      </patternFill>
    </fill>
    <fill>
      <patternFill patternType="solid">
        <fgColor theme="0" tint="-0.249977111117893"/>
        <bgColor indexed="64"/>
      </patternFill>
    </fill>
    <fill>
      <patternFill patternType="solid">
        <fgColor indexed="43"/>
        <bgColor indexed="64"/>
      </patternFill>
    </fill>
    <fill>
      <patternFill patternType="solid">
        <fgColor indexed="29"/>
        <bgColor indexed="64"/>
      </patternFill>
    </fill>
    <fill>
      <patternFill patternType="solid">
        <fgColor indexed="42"/>
        <bgColor indexed="64"/>
      </patternFill>
    </fill>
    <fill>
      <patternFill patternType="solid">
        <fgColor rgb="FFD5FFFF"/>
        <bgColor indexed="64"/>
      </patternFill>
    </fill>
    <fill>
      <patternFill patternType="solid">
        <fgColor rgb="FFD9FFD9"/>
        <bgColor indexed="64"/>
      </patternFill>
    </fill>
    <fill>
      <patternFill patternType="solid">
        <fgColor rgb="FFFFECD9"/>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CC"/>
        <bgColor indexed="64"/>
      </patternFill>
    </fill>
  </fills>
  <borders count="6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bottom style="thin">
        <color indexed="23"/>
      </bottom>
      <diagonal/>
    </border>
    <border>
      <left style="thin">
        <color indexed="64"/>
      </left>
      <right style="thin">
        <color indexed="64"/>
      </right>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23"/>
      </top>
      <bottom style="thin">
        <color indexed="23"/>
      </bottom>
      <diagonal/>
    </border>
    <border>
      <left style="thin">
        <color indexed="64"/>
      </left>
      <right style="thin">
        <color indexed="64"/>
      </right>
      <top style="thin">
        <color indexed="55"/>
      </top>
      <bottom/>
      <diagonal/>
    </border>
    <border>
      <left style="thin">
        <color indexed="64"/>
      </left>
      <right style="thin">
        <color indexed="64"/>
      </right>
      <top style="thin">
        <color indexed="23"/>
      </top>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style="thin">
        <color indexed="55"/>
      </top>
      <bottom style="thin">
        <color indexed="64"/>
      </bottom>
      <diagonal/>
    </border>
    <border>
      <left style="thin">
        <color indexed="64"/>
      </left>
      <right style="thin">
        <color indexed="64"/>
      </right>
      <top style="thin">
        <color indexed="23"/>
      </top>
      <bottom style="thin">
        <color indexed="64"/>
      </bottom>
      <diagonal/>
    </border>
  </borders>
  <cellStyleXfs count="5">
    <xf numFmtId="0" fontId="0" fillId="0" borderId="0">
      <alignment vertical="center"/>
    </xf>
    <xf numFmtId="0" fontId="1" fillId="0" borderId="0">
      <alignment vertical="center"/>
    </xf>
    <xf numFmtId="0" fontId="1" fillId="0" borderId="0"/>
    <xf numFmtId="0" fontId="20" fillId="0" borderId="0">
      <alignment vertical="center"/>
    </xf>
    <xf numFmtId="0" fontId="1" fillId="0" borderId="0">
      <alignment vertical="center"/>
    </xf>
  </cellStyleXfs>
  <cellXfs count="382">
    <xf numFmtId="0" fontId="0" fillId="0" borderId="0" xfId="0">
      <alignment vertical="center"/>
    </xf>
    <xf numFmtId="0" fontId="2" fillId="0" borderId="0" xfId="1" applyFont="1" applyAlignment="1">
      <alignment vertical="center"/>
    </xf>
    <xf numFmtId="0" fontId="2" fillId="0" borderId="0" xfId="1" applyFont="1" applyAlignment="1">
      <alignment horizontal="center" vertical="center"/>
    </xf>
    <xf numFmtId="0" fontId="1" fillId="0" borderId="0" xfId="1" applyFont="1">
      <alignment vertical="center"/>
    </xf>
    <xf numFmtId="0" fontId="1" fillId="0" borderId="0" xfId="1" applyNumberFormat="1" applyFont="1">
      <alignment vertical="center"/>
    </xf>
    <xf numFmtId="0" fontId="2" fillId="0" borderId="0" xfId="1" applyFont="1" applyAlignment="1">
      <alignment vertical="center" shrinkToFit="1"/>
    </xf>
    <xf numFmtId="0" fontId="2" fillId="0" borderId="0" xfId="1" applyNumberFormat="1" applyFont="1" applyAlignment="1">
      <alignment horizontal="center" vertical="center" shrinkToFit="1"/>
    </xf>
    <xf numFmtId="0" fontId="2" fillId="0" borderId="0" xfId="1" applyFont="1" applyAlignment="1">
      <alignment horizontal="center" vertical="center" shrinkToFit="1"/>
    </xf>
    <xf numFmtId="0" fontId="4" fillId="0" borderId="1" xfId="1" applyFont="1" applyBorder="1" applyAlignment="1">
      <alignment horizontal="center" vertical="center"/>
    </xf>
    <xf numFmtId="0" fontId="5" fillId="0" borderId="0" xfId="1" applyFont="1" applyBorder="1" applyAlignment="1">
      <alignment horizontal="center" vertical="center" shrinkToFi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6" fillId="0" borderId="2" xfId="1" applyFont="1" applyBorder="1" applyAlignment="1">
      <alignment horizontal="center" vertical="center"/>
    </xf>
    <xf numFmtId="0" fontId="6" fillId="0" borderId="2" xfId="1" applyNumberFormat="1" applyFont="1" applyBorder="1" applyAlignment="1">
      <alignment horizontal="center" vertical="center"/>
    </xf>
    <xf numFmtId="0" fontId="6" fillId="0" borderId="1" xfId="1" applyFont="1" applyBorder="1" applyAlignment="1">
      <alignment horizontal="center" vertical="center" shrinkToFit="1"/>
    </xf>
    <xf numFmtId="0" fontId="7" fillId="0" borderId="0" xfId="2" applyNumberFormat="1" applyFont="1" applyFill="1" applyAlignment="1">
      <alignment shrinkToFit="1"/>
    </xf>
    <xf numFmtId="0" fontId="8" fillId="0" borderId="0" xfId="1" applyNumberFormat="1" applyFont="1" applyBorder="1" applyAlignment="1">
      <alignment wrapText="1" shrinkToFit="1"/>
    </xf>
    <xf numFmtId="0" fontId="9" fillId="0" borderId="0" xfId="1" applyFont="1" applyBorder="1" applyAlignment="1">
      <alignment horizontal="center" vertical="center" shrinkToFit="1"/>
    </xf>
    <xf numFmtId="0" fontId="1" fillId="0" borderId="0" xfId="1" applyAlignment="1">
      <alignment horizontal="center" shrinkToFit="1"/>
    </xf>
    <xf numFmtId="0" fontId="8" fillId="0" borderId="0" xfId="1" applyNumberFormat="1" applyFont="1" applyBorder="1" applyAlignment="1">
      <alignment horizontal="center" shrinkToFit="1"/>
    </xf>
    <xf numFmtId="0" fontId="6" fillId="0" borderId="0" xfId="1" applyFont="1" applyBorder="1" applyAlignment="1">
      <alignment horizontal="center" vertical="center"/>
    </xf>
    <xf numFmtId="0" fontId="6" fillId="0" borderId="0" xfId="1" applyNumberFormat="1" applyFont="1" applyBorder="1" applyAlignment="1">
      <alignment horizontal="center" vertical="center"/>
    </xf>
    <xf numFmtId="0" fontId="11" fillId="0" borderId="0" xfId="1" applyNumberFormat="1" applyFont="1" applyBorder="1" applyAlignment="1">
      <alignment shrinkToFit="1"/>
    </xf>
    <xf numFmtId="0" fontId="12" fillId="0" borderId="3" xfId="1" applyFont="1" applyBorder="1" applyAlignment="1">
      <alignment horizontal="left" vertical="center"/>
    </xf>
    <xf numFmtId="0" fontId="12" fillId="0" borderId="4" xfId="1" applyFont="1" applyBorder="1" applyAlignment="1">
      <alignment horizontal="center" vertical="center" shrinkToFit="1"/>
    </xf>
    <xf numFmtId="0" fontId="12" fillId="0" borderId="5" xfId="1" applyFont="1" applyBorder="1" applyAlignment="1">
      <alignment horizontal="center" vertical="center" shrinkToFit="1"/>
    </xf>
    <xf numFmtId="0" fontId="13" fillId="0" borderId="6" xfId="1" applyNumberFormat="1" applyFont="1" applyBorder="1" applyAlignment="1">
      <alignment horizontal="center" vertical="center" wrapText="1"/>
    </xf>
    <xf numFmtId="0" fontId="12" fillId="0" borderId="6" xfId="1" applyFont="1" applyBorder="1" applyAlignment="1">
      <alignment horizontal="center" vertical="center" shrinkToFit="1"/>
    </xf>
    <xf numFmtId="0" fontId="12" fillId="0" borderId="6" xfId="1" applyNumberFormat="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xf>
    <xf numFmtId="0" fontId="14" fillId="0" borderId="6" xfId="1" applyNumberFormat="1" applyFont="1" applyBorder="1" applyAlignment="1">
      <alignment horizontal="center" vertical="center" wrapText="1" shrinkToFit="1"/>
    </xf>
    <xf numFmtId="0" fontId="12" fillId="0" borderId="5" xfId="1" applyNumberFormat="1" applyFont="1" applyBorder="1" applyAlignment="1">
      <alignment horizontal="center" vertical="center" shrinkToFit="1"/>
    </xf>
    <xf numFmtId="0" fontId="12" fillId="0" borderId="7" xfId="1" applyNumberFormat="1" applyFont="1" applyBorder="1" applyAlignment="1">
      <alignment horizontal="center" vertical="center" shrinkToFit="1"/>
    </xf>
    <xf numFmtId="0" fontId="1" fillId="0" borderId="0" xfId="1" applyNumberFormat="1" applyFont="1" applyFill="1" applyBorder="1" applyAlignment="1">
      <alignment horizontal="center" vertical="center"/>
    </xf>
    <xf numFmtId="0" fontId="7" fillId="0" borderId="0" xfId="1" applyFont="1" applyAlignment="1">
      <alignment vertical="center" shrinkToFit="1"/>
    </xf>
    <xf numFmtId="0" fontId="16" fillId="0" borderId="0" xfId="1" applyFont="1" applyAlignment="1">
      <alignment vertical="top" shrinkToFit="1"/>
    </xf>
    <xf numFmtId="0" fontId="15" fillId="0" borderId="0" xfId="1" applyFont="1" applyAlignment="1">
      <alignment horizontal="left" vertical="center"/>
    </xf>
    <xf numFmtId="0" fontId="5" fillId="0" borderId="0" xfId="1" applyNumberFormat="1" applyFont="1" applyAlignment="1">
      <alignment horizontal="center" vertical="top" shrinkToFit="1"/>
    </xf>
    <xf numFmtId="0" fontId="15" fillId="0" borderId="0" xfId="1" applyFont="1" applyAlignment="1">
      <alignment horizontal="center" vertical="top" shrinkToFit="1"/>
    </xf>
    <xf numFmtId="0" fontId="15" fillId="0" borderId="0" xfId="1" applyFont="1" applyAlignment="1">
      <alignment vertical="top" shrinkToFit="1"/>
    </xf>
    <xf numFmtId="0" fontId="17" fillId="0" borderId="0" xfId="1" applyFont="1" applyAlignment="1">
      <alignment horizontal="center" vertical="top" shrinkToFit="1"/>
    </xf>
    <xf numFmtId="0" fontId="17" fillId="0" borderId="0" xfId="1" applyNumberFormat="1" applyFont="1" applyAlignment="1">
      <alignment horizontal="center" vertical="top" shrinkToFit="1"/>
    </xf>
    <xf numFmtId="0" fontId="12" fillId="0" borderId="6" xfId="1" applyNumberFormat="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6" fillId="0" borderId="2" xfId="1" applyFont="1" applyFill="1" applyBorder="1" applyAlignment="1">
      <alignment horizontal="center" vertical="center" shrinkToFit="1"/>
    </xf>
    <xf numFmtId="0" fontId="6" fillId="0" borderId="2" xfId="1" applyFont="1" applyFill="1" applyBorder="1" applyAlignment="1">
      <alignment horizontal="center" vertical="center"/>
    </xf>
    <xf numFmtId="0" fontId="6" fillId="0" borderId="2" xfId="1" applyNumberFormat="1" applyFont="1" applyFill="1" applyBorder="1" applyAlignment="1">
      <alignment horizontal="center" vertical="center"/>
    </xf>
    <xf numFmtId="0" fontId="16" fillId="0" borderId="9" xfId="1" applyFont="1" applyBorder="1" applyAlignment="1">
      <alignment vertical="top" shrinkToFit="1"/>
    </xf>
    <xf numFmtId="0" fontId="7" fillId="0" borderId="9" xfId="1" applyFont="1" applyBorder="1" applyAlignment="1">
      <alignment vertical="center" shrinkToFit="1"/>
    </xf>
    <xf numFmtId="0" fontId="5" fillId="0" borderId="9" xfId="1" applyNumberFormat="1" applyFont="1" applyBorder="1" applyAlignment="1">
      <alignment horizontal="center" vertical="top" shrinkToFit="1"/>
    </xf>
    <xf numFmtId="0" fontId="15" fillId="0" borderId="9" xfId="1" applyFont="1" applyBorder="1" applyAlignment="1">
      <alignment horizontal="center" vertical="top" shrinkToFit="1"/>
    </xf>
    <xf numFmtId="0" fontId="15" fillId="0" borderId="9" xfId="1" applyFont="1" applyBorder="1" applyAlignment="1">
      <alignment vertical="top" shrinkToFit="1"/>
    </xf>
    <xf numFmtId="0" fontId="17" fillId="0" borderId="9" xfId="1" applyNumberFormat="1" applyFont="1" applyBorder="1" applyAlignment="1">
      <alignment horizontal="center" vertical="top" shrinkToFit="1"/>
    </xf>
    <xf numFmtId="0" fontId="16" fillId="0" borderId="10" xfId="1" applyFont="1" applyBorder="1" applyAlignment="1">
      <alignment vertical="top" shrinkToFit="1"/>
    </xf>
    <xf numFmtId="0" fontId="7" fillId="0" borderId="10" xfId="1" applyFont="1" applyBorder="1" applyAlignment="1">
      <alignment vertical="center" shrinkToFit="1"/>
    </xf>
    <xf numFmtId="0" fontId="5" fillId="0" borderId="10" xfId="1" applyNumberFormat="1" applyFont="1" applyBorder="1" applyAlignment="1">
      <alignment horizontal="center" vertical="top" shrinkToFit="1"/>
    </xf>
    <xf numFmtId="0" fontId="15" fillId="0" borderId="10" xfId="1" applyFont="1" applyBorder="1" applyAlignment="1">
      <alignment horizontal="center" vertical="top" shrinkToFit="1"/>
    </xf>
    <xf numFmtId="0" fontId="15" fillId="0" borderId="10" xfId="1" applyFont="1" applyBorder="1" applyAlignment="1">
      <alignment vertical="top" shrinkToFit="1"/>
    </xf>
    <xf numFmtId="0" fontId="17" fillId="0" borderId="10" xfId="1" applyNumberFormat="1" applyFont="1" applyBorder="1" applyAlignment="1">
      <alignment horizontal="center" vertical="top" shrinkToFit="1"/>
    </xf>
    <xf numFmtId="0" fontId="16" fillId="0" borderId="11" xfId="1" applyFont="1" applyBorder="1" applyAlignment="1">
      <alignment vertical="top" shrinkToFit="1"/>
    </xf>
    <xf numFmtId="0" fontId="7" fillId="0" borderId="11" xfId="1" applyFont="1" applyBorder="1" applyAlignment="1">
      <alignment vertical="center" shrinkToFit="1"/>
    </xf>
    <xf numFmtId="0" fontId="5" fillId="0" borderId="11" xfId="1" applyNumberFormat="1" applyFont="1" applyBorder="1" applyAlignment="1">
      <alignment horizontal="center" vertical="top" shrinkToFit="1"/>
    </xf>
    <xf numFmtId="0" fontId="15" fillId="0" borderId="11" xfId="1" applyFont="1" applyBorder="1" applyAlignment="1">
      <alignment horizontal="center" vertical="top" shrinkToFit="1"/>
    </xf>
    <xf numFmtId="0" fontId="15" fillId="0" borderId="11" xfId="1" applyFont="1" applyBorder="1" applyAlignment="1">
      <alignment vertical="top" shrinkToFit="1"/>
    </xf>
    <xf numFmtId="0" fontId="17" fillId="0" borderId="11" xfId="1" applyNumberFormat="1" applyFont="1" applyBorder="1" applyAlignment="1">
      <alignment horizontal="center" vertical="top" shrinkToFit="1"/>
    </xf>
    <xf numFmtId="177" fontId="5" fillId="0" borderId="11" xfId="1" applyNumberFormat="1" applyFont="1" applyBorder="1" applyAlignment="1">
      <alignment horizontal="center" vertical="top" shrinkToFit="1"/>
    </xf>
    <xf numFmtId="0" fontId="16" fillId="0" borderId="12" xfId="1" applyFont="1" applyBorder="1" applyAlignment="1">
      <alignment vertical="top" shrinkToFit="1"/>
    </xf>
    <xf numFmtId="0" fontId="7" fillId="0" borderId="12" xfId="1" applyFont="1" applyBorder="1" applyAlignment="1">
      <alignment vertical="center" shrinkToFit="1"/>
    </xf>
    <xf numFmtId="0" fontId="5" fillId="0" borderId="12" xfId="1" applyNumberFormat="1" applyFont="1" applyBorder="1" applyAlignment="1">
      <alignment horizontal="center" vertical="top" shrinkToFit="1"/>
    </xf>
    <xf numFmtId="0" fontId="15" fillId="0" borderId="12" xfId="1" applyFont="1" applyBorder="1" applyAlignment="1">
      <alignment horizontal="center" vertical="top" shrinkToFit="1"/>
    </xf>
    <xf numFmtId="0" fontId="15" fillId="0" borderId="12" xfId="1" applyFont="1" applyBorder="1" applyAlignment="1">
      <alignment vertical="top" shrinkToFit="1"/>
    </xf>
    <xf numFmtId="0" fontId="17" fillId="0" borderId="12" xfId="1" applyNumberFormat="1" applyFont="1" applyBorder="1" applyAlignment="1">
      <alignment horizontal="center" vertical="top" shrinkToFit="1"/>
    </xf>
    <xf numFmtId="176" fontId="5" fillId="0" borderId="11" xfId="1" applyNumberFormat="1" applyFont="1" applyBorder="1" applyAlignment="1">
      <alignment horizontal="center" vertical="top" shrinkToFit="1"/>
    </xf>
    <xf numFmtId="178" fontId="5" fillId="0" borderId="11" xfId="1" applyNumberFormat="1" applyFont="1" applyBorder="1" applyAlignment="1">
      <alignment horizontal="center" vertical="top" shrinkToFit="1"/>
    </xf>
    <xf numFmtId="179" fontId="5" fillId="0" borderId="11" xfId="1" applyNumberFormat="1" applyFont="1" applyBorder="1" applyAlignment="1">
      <alignment horizontal="center" vertical="top" shrinkToFit="1"/>
    </xf>
    <xf numFmtId="0" fontId="7" fillId="0" borderId="13" xfId="1" applyFont="1" applyBorder="1" applyAlignment="1">
      <alignment vertical="center" shrinkToFit="1"/>
    </xf>
    <xf numFmtId="0" fontId="7" fillId="0" borderId="14" xfId="1" applyFont="1" applyBorder="1" applyAlignment="1">
      <alignment vertical="center" shrinkToFit="1"/>
    </xf>
    <xf numFmtId="0" fontId="7" fillId="0" borderId="15" xfId="1" applyFont="1" applyBorder="1" applyAlignment="1">
      <alignment vertical="center" shrinkToFit="1"/>
    </xf>
    <xf numFmtId="0" fontId="7" fillId="0" borderId="16" xfId="1" applyFont="1" applyBorder="1" applyAlignment="1">
      <alignment vertical="center" shrinkToFit="1"/>
    </xf>
    <xf numFmtId="0" fontId="16" fillId="0" borderId="17" xfId="1" applyFont="1" applyBorder="1" applyAlignment="1">
      <alignment vertical="top" shrinkToFit="1"/>
    </xf>
    <xf numFmtId="0" fontId="16" fillId="0" borderId="18" xfId="1" applyFont="1" applyBorder="1" applyAlignment="1">
      <alignment vertical="top" shrinkToFit="1"/>
    </xf>
    <xf numFmtId="0" fontId="16" fillId="0" borderId="1" xfId="1" applyFont="1" applyBorder="1" applyAlignment="1">
      <alignment vertical="top" shrinkToFit="1"/>
    </xf>
    <xf numFmtId="0" fontId="16" fillId="0" borderId="19" xfId="1" applyFont="1" applyBorder="1" applyAlignment="1">
      <alignment vertical="top" shrinkToFit="1"/>
    </xf>
    <xf numFmtId="0" fontId="15" fillId="0" borderId="20" xfId="1" applyFont="1" applyBorder="1" applyAlignment="1">
      <alignment horizontal="center" vertical="top" shrinkToFit="1"/>
    </xf>
    <xf numFmtId="0" fontId="15" fillId="0" borderId="21" xfId="1" applyFont="1" applyBorder="1" applyAlignment="1">
      <alignment horizontal="center" vertical="top" shrinkToFit="1"/>
    </xf>
    <xf numFmtId="0" fontId="15" fillId="0" borderId="22" xfId="1" applyFont="1" applyBorder="1" applyAlignment="1">
      <alignment horizontal="center" vertical="top" shrinkToFit="1"/>
    </xf>
    <xf numFmtId="0" fontId="15" fillId="0" borderId="23" xfId="1" applyFont="1" applyBorder="1" applyAlignment="1">
      <alignment horizontal="center" vertical="top" shrinkToFit="1"/>
    </xf>
    <xf numFmtId="0" fontId="15" fillId="0" borderId="24" xfId="1" applyFont="1" applyBorder="1" applyAlignment="1">
      <alignment vertical="top" shrinkToFit="1"/>
    </xf>
    <xf numFmtId="0" fontId="15" fillId="0" borderId="25" xfId="1" applyFont="1" applyBorder="1" applyAlignment="1">
      <alignment vertical="top" shrinkToFit="1"/>
    </xf>
    <xf numFmtId="0" fontId="15" fillId="0" borderId="26" xfId="1" applyFont="1" applyBorder="1" applyAlignment="1">
      <alignment vertical="top" shrinkToFit="1"/>
    </xf>
    <xf numFmtId="0" fontId="15" fillId="0" borderId="27" xfId="1" applyFont="1" applyBorder="1" applyAlignment="1">
      <alignment vertical="top" shrinkToFit="1"/>
    </xf>
    <xf numFmtId="0" fontId="17" fillId="0" borderId="13" xfId="1" applyFont="1" applyBorder="1" applyAlignment="1">
      <alignment horizontal="center" vertical="top" shrinkToFit="1"/>
    </xf>
    <xf numFmtId="0" fontId="17" fillId="0" borderId="14" xfId="1" applyFont="1" applyBorder="1" applyAlignment="1">
      <alignment horizontal="center" vertical="top" shrinkToFit="1"/>
    </xf>
    <xf numFmtId="0" fontId="17" fillId="0" borderId="15" xfId="1" applyFont="1" applyBorder="1" applyAlignment="1">
      <alignment horizontal="center" vertical="top" shrinkToFit="1"/>
    </xf>
    <xf numFmtId="0" fontId="17" fillId="0" borderId="16" xfId="1" applyFont="1" applyBorder="1" applyAlignment="1">
      <alignment horizontal="center" vertical="top" shrinkToFit="1"/>
    </xf>
    <xf numFmtId="180" fontId="5" fillId="0" borderId="11" xfId="1" applyNumberFormat="1" applyFont="1" applyBorder="1" applyAlignment="1">
      <alignment horizontal="center" vertical="top" shrinkToFit="1"/>
    </xf>
    <xf numFmtId="181" fontId="5" fillId="0" borderId="11" xfId="1" applyNumberFormat="1" applyFont="1" applyBorder="1" applyAlignment="1">
      <alignment horizontal="center" vertical="top" shrinkToFit="1"/>
    </xf>
    <xf numFmtId="176" fontId="5" fillId="0" borderId="9" xfId="1" applyNumberFormat="1" applyFont="1" applyBorder="1" applyAlignment="1">
      <alignment horizontal="center" vertical="top" shrinkToFit="1"/>
    </xf>
    <xf numFmtId="0" fontId="16" fillId="0" borderId="1" xfId="1" applyFont="1" applyBorder="1" applyAlignment="1">
      <alignment vertical="top" wrapText="1" shrinkToFit="1"/>
    </xf>
    <xf numFmtId="179" fontId="5" fillId="0" borderId="9" xfId="1" applyNumberFormat="1" applyFont="1" applyBorder="1" applyAlignment="1">
      <alignment horizontal="center" vertical="top" shrinkToFit="1"/>
    </xf>
    <xf numFmtId="0" fontId="16" fillId="0" borderId="17" xfId="1" applyFont="1" applyBorder="1" applyAlignment="1">
      <alignment vertical="top" wrapText="1" shrinkToFit="1"/>
    </xf>
    <xf numFmtId="0" fontId="0" fillId="0" borderId="0" xfId="0" applyAlignment="1">
      <alignment horizontal="center" vertical="center"/>
    </xf>
    <xf numFmtId="0" fontId="2" fillId="0" borderId="0" xfId="1" applyFont="1">
      <alignment vertical="center"/>
    </xf>
    <xf numFmtId="0" fontId="1" fillId="0" borderId="0" xfId="1">
      <alignment vertical="center"/>
    </xf>
    <xf numFmtId="0" fontId="16" fillId="0" borderId="0" xfId="1" applyFont="1">
      <alignment vertical="center"/>
    </xf>
    <xf numFmtId="0" fontId="16" fillId="0" borderId="0" xfId="1" applyFont="1" applyAlignment="1">
      <alignment vertical="center" shrinkToFit="1"/>
    </xf>
    <xf numFmtId="0" fontId="4" fillId="0" borderId="0" xfId="1" applyFont="1" applyAlignment="1">
      <alignment horizontal="center" vertical="center"/>
    </xf>
    <xf numFmtId="0" fontId="0" fillId="0" borderId="0" xfId="0" applyAlignment="1">
      <alignment vertical="center" shrinkToFit="1"/>
    </xf>
    <xf numFmtId="0" fontId="4" fillId="0" borderId="0" xfId="1" applyFont="1" applyAlignment="1">
      <alignment vertical="center" textRotation="255"/>
    </xf>
    <xf numFmtId="0" fontId="0" fillId="0" borderId="34" xfId="0" applyBorder="1" applyAlignment="1">
      <alignment horizontal="left" shrinkToFit="1"/>
    </xf>
    <xf numFmtId="0" fontId="10" fillId="0" borderId="0" xfId="1" applyFont="1" applyAlignment="1">
      <alignment horizontal="left" shrinkToFit="1"/>
    </xf>
    <xf numFmtId="0" fontId="20" fillId="0" borderId="0" xfId="3">
      <alignment vertical="center"/>
    </xf>
    <xf numFmtId="0" fontId="6" fillId="0" borderId="40" xfId="1" applyFont="1" applyBorder="1" applyAlignment="1">
      <alignment horizontal="center" vertical="center"/>
    </xf>
    <xf numFmtId="0" fontId="6" fillId="0" borderId="41" xfId="1" applyFont="1" applyBorder="1" applyAlignment="1">
      <alignment horizontal="center" vertical="center"/>
    </xf>
    <xf numFmtId="0" fontId="6" fillId="0" borderId="31" xfId="1" applyFont="1" applyBorder="1" applyAlignment="1">
      <alignment horizontal="center" vertical="center"/>
    </xf>
    <xf numFmtId="0" fontId="6" fillId="0" borderId="51" xfId="1" applyFont="1" applyBorder="1">
      <alignment vertical="center"/>
    </xf>
    <xf numFmtId="0" fontId="6" fillId="0" borderId="23" xfId="1" applyFont="1" applyBorder="1" applyAlignment="1">
      <alignment horizontal="center" vertical="center"/>
    </xf>
    <xf numFmtId="0" fontId="6" fillId="0" borderId="12" xfId="1" applyFont="1" applyBorder="1" applyAlignment="1">
      <alignment horizontal="center" vertical="center"/>
    </xf>
    <xf numFmtId="0" fontId="6" fillId="0" borderId="52" xfId="1" applyFont="1" applyBorder="1" applyAlignment="1">
      <alignment horizontal="center" vertical="center"/>
    </xf>
    <xf numFmtId="0" fontId="6" fillId="0" borderId="53" xfId="1" applyFont="1" applyBorder="1" applyAlignment="1">
      <alignment horizontal="center" vertical="center"/>
    </xf>
    <xf numFmtId="0" fontId="6" fillId="0" borderId="35" xfId="1" applyFont="1" applyBorder="1" applyAlignment="1">
      <alignment horizontal="center" vertical="center"/>
    </xf>
    <xf numFmtId="0" fontId="6" fillId="0" borderId="54" xfId="1" applyFont="1" applyBorder="1" applyAlignment="1">
      <alignment horizontal="center" vertical="center"/>
    </xf>
    <xf numFmtId="0" fontId="16" fillId="0" borderId="9" xfId="1" applyFont="1" applyBorder="1" applyAlignment="1">
      <alignment vertical="center" shrinkToFit="1"/>
    </xf>
    <xf numFmtId="0" fontId="16" fillId="0" borderId="9" xfId="1" applyFont="1" applyBorder="1" applyAlignment="1">
      <alignment horizontal="right" vertical="center"/>
    </xf>
    <xf numFmtId="0" fontId="0" fillId="0" borderId="13" xfId="0" applyBorder="1">
      <alignment vertical="center"/>
    </xf>
    <xf numFmtId="0" fontId="16" fillId="0" borderId="10" xfId="1" applyFont="1" applyBorder="1" applyAlignment="1">
      <alignment vertical="center" shrinkToFit="1"/>
    </xf>
    <xf numFmtId="0" fontId="16" fillId="0" borderId="10" xfId="1" applyFont="1" applyBorder="1" applyAlignment="1">
      <alignment horizontal="right" vertical="center"/>
    </xf>
    <xf numFmtId="0" fontId="0" fillId="0" borderId="14" xfId="0" applyBorder="1">
      <alignment vertical="center"/>
    </xf>
    <xf numFmtId="0" fontId="16" fillId="0" borderId="11" xfId="1" applyFont="1" applyBorder="1" applyAlignment="1">
      <alignment vertical="center" shrinkToFit="1"/>
    </xf>
    <xf numFmtId="181" fontId="16" fillId="0" borderId="11" xfId="1" applyNumberFormat="1" applyFont="1" applyBorder="1" applyAlignment="1">
      <alignment horizontal="right" vertical="center"/>
    </xf>
    <xf numFmtId="180" fontId="16" fillId="0" borderId="11" xfId="1" applyNumberFormat="1" applyFont="1" applyBorder="1" applyAlignment="1">
      <alignment horizontal="right" vertical="center"/>
    </xf>
    <xf numFmtId="0" fontId="0" fillId="0" borderId="15" xfId="0" applyBorder="1">
      <alignment vertical="center"/>
    </xf>
    <xf numFmtId="0" fontId="16" fillId="0" borderId="11" xfId="1" applyFont="1" applyBorder="1" applyAlignment="1">
      <alignment horizontal="right" vertical="center"/>
    </xf>
    <xf numFmtId="178" fontId="16" fillId="0" borderId="11" xfId="1" applyNumberFormat="1" applyFont="1" applyBorder="1" applyAlignment="1">
      <alignment horizontal="right" vertical="center"/>
    </xf>
    <xf numFmtId="0" fontId="7" fillId="0" borderId="10" xfId="1" applyFont="1" applyBorder="1" applyAlignment="1">
      <alignment horizontal="right" vertical="center"/>
    </xf>
    <xf numFmtId="0" fontId="16" fillId="0" borderId="12" xfId="1" applyFont="1" applyBorder="1" applyAlignment="1">
      <alignment vertical="center" shrinkToFit="1"/>
    </xf>
    <xf numFmtId="0" fontId="16" fillId="0" borderId="12" xfId="1" applyFont="1" applyBorder="1" applyAlignment="1">
      <alignment horizontal="right" vertical="center"/>
    </xf>
    <xf numFmtId="0" fontId="0" fillId="0" borderId="16" xfId="0" applyBorder="1">
      <alignment vertical="center"/>
    </xf>
    <xf numFmtId="0" fontId="16" fillId="0" borderId="0" xfId="1" applyFont="1" applyAlignment="1">
      <alignment horizontal="right" vertical="center"/>
    </xf>
    <xf numFmtId="0" fontId="16" fillId="2" borderId="11" xfId="1" applyFont="1" applyFill="1" applyBorder="1" applyAlignment="1">
      <alignment vertical="center" shrinkToFit="1"/>
    </xf>
    <xf numFmtId="0" fontId="7" fillId="0" borderId="11" xfId="1" applyFont="1" applyBorder="1" applyAlignment="1">
      <alignment horizontal="right" vertical="center"/>
    </xf>
    <xf numFmtId="179" fontId="16" fillId="0" borderId="11" xfId="1" applyNumberFormat="1" applyFont="1" applyBorder="1" applyAlignment="1">
      <alignment horizontal="right" vertical="center"/>
    </xf>
    <xf numFmtId="182" fontId="16" fillId="0" borderId="11" xfId="1" applyNumberFormat="1" applyFont="1" applyBorder="1" applyAlignment="1">
      <alignment horizontal="right" vertical="center"/>
    </xf>
    <xf numFmtId="183" fontId="16" fillId="0" borderId="11" xfId="1" applyNumberFormat="1" applyFont="1" applyBorder="1" applyAlignment="1">
      <alignment horizontal="right" vertical="center"/>
    </xf>
    <xf numFmtId="0" fontId="24" fillId="0" borderId="0" xfId="1" applyFont="1" applyAlignment="1">
      <alignment horizontal="center" vertical="center" textRotation="255"/>
    </xf>
    <xf numFmtId="0" fontId="24" fillId="0" borderId="0" xfId="1" applyFont="1">
      <alignment vertical="center"/>
    </xf>
    <xf numFmtId="0" fontId="24" fillId="0" borderId="56" xfId="1" applyFont="1" applyBorder="1" applyAlignment="1">
      <alignment horizontal="center" vertical="center"/>
    </xf>
    <xf numFmtId="0" fontId="24" fillId="0" borderId="0" xfId="1" applyFont="1" applyAlignment="1">
      <alignment horizontal="center" vertical="center"/>
    </xf>
    <xf numFmtId="0" fontId="1" fillId="0" borderId="2" xfId="1" applyBorder="1" applyAlignment="1">
      <alignment horizontal="center" vertical="center"/>
    </xf>
    <xf numFmtId="0" fontId="1" fillId="4" borderId="2" xfId="1" applyFill="1" applyBorder="1" applyAlignment="1">
      <alignment horizontal="center" vertical="center"/>
    </xf>
    <xf numFmtId="0" fontId="24" fillId="0" borderId="58" xfId="1" applyFont="1" applyBorder="1" applyAlignment="1">
      <alignment horizontal="left" vertical="center" shrinkToFit="1"/>
    </xf>
    <xf numFmtId="0" fontId="24" fillId="0" borderId="11" xfId="1" applyFont="1" applyBorder="1" applyAlignment="1">
      <alignment horizontal="left" vertical="center" shrinkToFit="1"/>
    </xf>
    <xf numFmtId="0" fontId="24" fillId="0" borderId="10" xfId="1" applyFont="1" applyBorder="1" applyAlignment="1">
      <alignment horizontal="left" vertical="center" shrinkToFit="1"/>
    </xf>
    <xf numFmtId="0" fontId="24" fillId="5" borderId="11" xfId="1" applyFont="1" applyFill="1" applyBorder="1" applyAlignment="1">
      <alignment horizontal="left" vertical="center" shrinkToFit="1"/>
    </xf>
    <xf numFmtId="0" fontId="28" fillId="5" borderId="11" xfId="0" applyFont="1" applyFill="1" applyBorder="1" applyAlignment="1">
      <alignment vertical="top" wrapText="1"/>
    </xf>
    <xf numFmtId="0" fontId="29" fillId="5" borderId="11" xfId="0" applyFont="1" applyFill="1" applyBorder="1" applyAlignment="1">
      <alignment vertical="top" wrapText="1"/>
    </xf>
    <xf numFmtId="0" fontId="24" fillId="5" borderId="10" xfId="1" applyFont="1" applyFill="1" applyBorder="1" applyAlignment="1">
      <alignment horizontal="left" vertical="center" shrinkToFit="1"/>
    </xf>
    <xf numFmtId="0" fontId="28" fillId="5" borderId="10" xfId="0" applyFont="1" applyFill="1" applyBorder="1" applyAlignment="1">
      <alignment vertical="top" wrapText="1"/>
    </xf>
    <xf numFmtId="0" fontId="29" fillId="5" borderId="10" xfId="0" applyFont="1" applyFill="1" applyBorder="1" applyAlignment="1">
      <alignment vertical="top" wrapText="1"/>
    </xf>
    <xf numFmtId="0" fontId="24" fillId="5" borderId="58" xfId="1" applyFont="1" applyFill="1" applyBorder="1" applyAlignment="1">
      <alignment horizontal="left" vertical="center" shrinkToFit="1"/>
    </xf>
    <xf numFmtId="0" fontId="26" fillId="5" borderId="58" xfId="1" applyFont="1" applyFill="1" applyBorder="1" applyAlignment="1">
      <alignment horizontal="left" vertical="top" wrapText="1"/>
    </xf>
    <xf numFmtId="0" fontId="27" fillId="5" borderId="58" xfId="1" applyFont="1" applyFill="1" applyBorder="1" applyAlignment="1">
      <alignment horizontal="left" vertical="top" wrapText="1"/>
    </xf>
    <xf numFmtId="0" fontId="26" fillId="0" borderId="58" xfId="1" applyFont="1" applyBorder="1" applyAlignment="1">
      <alignment horizontal="left" vertical="top" wrapText="1" shrinkToFit="1"/>
    </xf>
    <xf numFmtId="0" fontId="28" fillId="0" borderId="11" xfId="0" applyFont="1" applyBorder="1" applyAlignment="1">
      <alignment horizontal="left" vertical="top" wrapText="1" shrinkToFit="1"/>
    </xf>
    <xf numFmtId="0" fontId="28" fillId="0" borderId="10" xfId="0" applyFont="1" applyBorder="1" applyAlignment="1">
      <alignment horizontal="left" vertical="top" wrapText="1" shrinkToFit="1"/>
    </xf>
    <xf numFmtId="0" fontId="24" fillId="0" borderId="11" xfId="1" applyFont="1" applyBorder="1" applyAlignment="1">
      <alignment horizontal="center" vertical="center"/>
    </xf>
    <xf numFmtId="0" fontId="24" fillId="0" borderId="10" xfId="1" applyFont="1" applyBorder="1" applyAlignment="1">
      <alignment horizontal="center" vertical="center"/>
    </xf>
    <xf numFmtId="0" fontId="24" fillId="0" borderId="61" xfId="1" applyFont="1" applyBorder="1" applyAlignment="1">
      <alignment horizontal="center" vertical="center"/>
    </xf>
    <xf numFmtId="0" fontId="24" fillId="0" borderId="62" xfId="1" applyFont="1" applyBorder="1" applyAlignment="1">
      <alignment horizontal="center" vertical="center"/>
    </xf>
    <xf numFmtId="0" fontId="24" fillId="0" borderId="67" xfId="1" applyFont="1" applyBorder="1" applyAlignment="1">
      <alignment horizontal="center" vertical="center"/>
    </xf>
    <xf numFmtId="0" fontId="26" fillId="0" borderId="58" xfId="1" applyFont="1" applyBorder="1" applyAlignment="1">
      <alignment horizontal="left" vertical="top" wrapText="1"/>
    </xf>
    <xf numFmtId="0" fontId="28" fillId="0" borderId="11" xfId="0" applyFont="1" applyBorder="1" applyAlignment="1">
      <alignment horizontal="left" vertical="top" wrapText="1"/>
    </xf>
    <xf numFmtId="0" fontId="28" fillId="0" borderId="10" xfId="0" applyFont="1" applyBorder="1" applyAlignment="1">
      <alignment horizontal="left" vertical="top" wrapText="1"/>
    </xf>
    <xf numFmtId="0" fontId="27" fillId="0" borderId="58" xfId="1" applyFont="1" applyBorder="1" applyAlignment="1">
      <alignment horizontal="left" vertical="top" wrapText="1"/>
    </xf>
    <xf numFmtId="0" fontId="29" fillId="0" borderId="11" xfId="0" applyFont="1" applyBorder="1" applyAlignment="1">
      <alignment horizontal="left" vertical="top" wrapText="1"/>
    </xf>
    <xf numFmtId="0" fontId="29" fillId="0" borderId="10" xfId="0" applyFont="1" applyBorder="1" applyAlignment="1">
      <alignment horizontal="left" vertical="top" wrapText="1"/>
    </xf>
    <xf numFmtId="0" fontId="24" fillId="0" borderId="58" xfId="1" applyFont="1" applyBorder="1" applyAlignment="1">
      <alignment horizontal="center" vertical="center"/>
    </xf>
    <xf numFmtId="0" fontId="24" fillId="0" borderId="59" xfId="1" applyFont="1" applyBorder="1" applyAlignment="1">
      <alignment horizontal="center" vertical="center"/>
    </xf>
    <xf numFmtId="0" fontId="24" fillId="0" borderId="60" xfId="1" applyFont="1" applyBorder="1" applyAlignment="1">
      <alignment horizontal="center" vertical="center"/>
    </xf>
    <xf numFmtId="0" fontId="24" fillId="0" borderId="63" xfId="1" applyFont="1" applyBorder="1">
      <alignment vertical="center"/>
    </xf>
    <xf numFmtId="0" fontId="24" fillId="0" borderId="68" xfId="1" applyFont="1" applyBorder="1">
      <alignment vertical="center"/>
    </xf>
    <xf numFmtId="0" fontId="24" fillId="0" borderId="11" xfId="1" applyFont="1" applyBorder="1" applyAlignment="1">
      <alignment horizontal="center" vertical="center" wrapText="1"/>
    </xf>
    <xf numFmtId="0" fontId="24" fillId="0" borderId="64" xfId="1" applyFont="1" applyBorder="1" applyAlignment="1">
      <alignment horizontal="center" vertical="center"/>
    </xf>
    <xf numFmtId="0" fontId="24" fillId="0" borderId="66" xfId="1" applyFont="1" applyBorder="1" applyAlignment="1">
      <alignment horizontal="center" vertical="center"/>
    </xf>
    <xf numFmtId="0" fontId="24" fillId="5" borderId="58" xfId="1" applyFont="1" applyFill="1" applyBorder="1" applyAlignment="1">
      <alignment horizontal="center" vertical="center"/>
    </xf>
    <xf numFmtId="0" fontId="24" fillId="5" borderId="10" xfId="1" applyFont="1" applyFill="1" applyBorder="1" applyAlignment="1">
      <alignment horizontal="center" vertical="center"/>
    </xf>
    <xf numFmtId="0" fontId="24" fillId="0" borderId="65" xfId="1" applyFont="1" applyBorder="1">
      <alignment vertical="center"/>
    </xf>
    <xf numFmtId="0" fontId="24" fillId="5" borderId="11" xfId="1" applyFont="1" applyFill="1" applyBorder="1" applyAlignment="1">
      <alignment horizontal="center" vertical="center"/>
    </xf>
    <xf numFmtId="0" fontId="26" fillId="0" borderId="11" xfId="1" applyFont="1" applyBorder="1" applyAlignment="1">
      <alignment horizontal="left" vertical="top" wrapText="1" shrinkToFit="1"/>
    </xf>
    <xf numFmtId="0" fontId="24" fillId="5" borderId="61" xfId="1" applyFont="1" applyFill="1" applyBorder="1" applyAlignment="1">
      <alignment horizontal="center" vertical="center"/>
    </xf>
    <xf numFmtId="0" fontId="24" fillId="5" borderId="64" xfId="1" applyFont="1" applyFill="1" applyBorder="1" applyAlignment="1">
      <alignment horizontal="center" vertical="center"/>
    </xf>
    <xf numFmtId="0" fontId="24" fillId="5" borderId="55" xfId="1" applyFont="1" applyFill="1" applyBorder="1" applyAlignment="1">
      <alignment horizontal="center" vertical="center" shrinkToFit="1"/>
    </xf>
    <xf numFmtId="0" fontId="24" fillId="5" borderId="56" xfId="1" applyFont="1" applyFill="1" applyBorder="1" applyAlignment="1">
      <alignment horizontal="center" vertical="center" shrinkToFit="1"/>
    </xf>
    <xf numFmtId="0" fontId="24" fillId="5" borderId="57" xfId="1" applyFont="1" applyFill="1" applyBorder="1" applyAlignment="1">
      <alignment horizontal="center" vertical="center" shrinkToFit="1"/>
    </xf>
    <xf numFmtId="0" fontId="24" fillId="5" borderId="22" xfId="1" applyFont="1" applyFill="1" applyBorder="1" applyAlignment="1">
      <alignment horizontal="center" vertical="center" shrinkToFit="1"/>
    </xf>
    <xf numFmtId="0" fontId="24" fillId="5" borderId="0" xfId="1" applyFont="1" applyFill="1" applyAlignment="1">
      <alignment horizontal="center" vertical="center" shrinkToFit="1"/>
    </xf>
    <xf numFmtId="0" fontId="24" fillId="5" borderId="1" xfId="1" applyFont="1" applyFill="1" applyBorder="1" applyAlignment="1">
      <alignment horizontal="center" vertical="center" shrinkToFit="1"/>
    </xf>
    <xf numFmtId="0" fontId="24" fillId="5" borderId="21" xfId="1" applyFont="1" applyFill="1" applyBorder="1" applyAlignment="1">
      <alignment horizontal="center" vertical="center" shrinkToFit="1"/>
    </xf>
    <xf numFmtId="0" fontId="24" fillId="5" borderId="46" xfId="1" applyFont="1" applyFill="1" applyBorder="1" applyAlignment="1">
      <alignment horizontal="center" vertical="center" shrinkToFit="1"/>
    </xf>
    <xf numFmtId="0" fontId="24" fillId="5" borderId="18" xfId="1" applyFont="1" applyFill="1" applyBorder="1" applyAlignment="1">
      <alignment horizontal="center" vertical="center" shrinkToFit="1"/>
    </xf>
    <xf numFmtId="0" fontId="24" fillId="5" borderId="67" xfId="1" applyFont="1" applyFill="1" applyBorder="1" applyAlignment="1">
      <alignment horizontal="center" vertical="center"/>
    </xf>
    <xf numFmtId="0" fontId="24" fillId="0" borderId="11" xfId="1" applyFont="1" applyBorder="1">
      <alignment vertical="center"/>
    </xf>
    <xf numFmtId="0" fontId="24" fillId="0" borderId="10" xfId="1" applyFont="1" applyBorder="1">
      <alignment vertical="center"/>
    </xf>
    <xf numFmtId="0" fontId="24" fillId="0" borderId="2" xfId="1" applyFont="1" applyBorder="1" applyAlignment="1">
      <alignment horizontal="center" vertical="center" textRotation="255"/>
    </xf>
    <xf numFmtId="0" fontId="24" fillId="0" borderId="55" xfId="1" applyFont="1" applyBorder="1" applyAlignment="1">
      <alignment horizontal="center" vertical="center" shrinkToFit="1"/>
    </xf>
    <xf numFmtId="0" fontId="24" fillId="0" borderId="56" xfId="1" applyFont="1" applyBorder="1" applyAlignment="1">
      <alignment horizontal="center" vertical="center" shrinkToFit="1"/>
    </xf>
    <xf numFmtId="0" fontId="24" fillId="0" borderId="22" xfId="1" applyFont="1" applyBorder="1" applyAlignment="1">
      <alignment horizontal="center" vertical="center" shrinkToFit="1"/>
    </xf>
    <xf numFmtId="0" fontId="24" fillId="0" borderId="0" xfId="1" applyFont="1" applyAlignment="1">
      <alignment horizontal="center" vertical="center" shrinkToFit="1"/>
    </xf>
    <xf numFmtId="0" fontId="24" fillId="0" borderId="21" xfId="1" applyFont="1" applyBorder="1" applyAlignment="1">
      <alignment horizontal="center" vertical="center" shrinkToFit="1"/>
    </xf>
    <xf numFmtId="0" fontId="24" fillId="0" borderId="46" xfId="1" applyFont="1" applyBorder="1" applyAlignment="1">
      <alignment horizontal="center" vertical="center" shrinkToFit="1"/>
    </xf>
    <xf numFmtId="0" fontId="24" fillId="4" borderId="55" xfId="1" applyFont="1" applyFill="1" applyBorder="1" applyAlignment="1">
      <alignment horizontal="center" vertical="center" shrinkToFit="1"/>
    </xf>
    <xf numFmtId="0" fontId="24" fillId="4" borderId="57" xfId="1" applyFont="1" applyFill="1" applyBorder="1" applyAlignment="1">
      <alignment horizontal="center" vertical="center" shrinkToFit="1"/>
    </xf>
    <xf numFmtId="0" fontId="24" fillId="4" borderId="22" xfId="1" applyFont="1" applyFill="1" applyBorder="1" applyAlignment="1">
      <alignment horizontal="center" vertical="center" shrinkToFit="1"/>
    </xf>
    <xf numFmtId="0" fontId="24" fillId="4" borderId="1" xfId="1" applyFont="1" applyFill="1" applyBorder="1" applyAlignment="1">
      <alignment horizontal="center" vertical="center" shrinkToFit="1"/>
    </xf>
    <xf numFmtId="0" fontId="24" fillId="4" borderId="21" xfId="1" applyFont="1" applyFill="1" applyBorder="1" applyAlignment="1">
      <alignment horizontal="center" vertical="center" shrinkToFit="1"/>
    </xf>
    <xf numFmtId="0" fontId="24" fillId="4" borderId="18" xfId="1" applyFont="1" applyFill="1" applyBorder="1" applyAlignment="1">
      <alignment horizontal="center" vertical="center" shrinkToFit="1"/>
    </xf>
    <xf numFmtId="0" fontId="25" fillId="3" borderId="2" xfId="1" applyFont="1" applyFill="1" applyBorder="1" applyAlignment="1">
      <alignment horizontal="center" vertical="center" textRotation="255" shrinkToFit="1"/>
    </xf>
    <xf numFmtId="0" fontId="24" fillId="0" borderId="55" xfId="1" applyFont="1" applyBorder="1" applyAlignment="1">
      <alignment horizontal="center" vertical="center"/>
    </xf>
    <xf numFmtId="0" fontId="24" fillId="0" borderId="56" xfId="1" applyFont="1" applyBorder="1" applyAlignment="1">
      <alignment horizontal="center" vertical="center"/>
    </xf>
    <xf numFmtId="0" fontId="1" fillId="0" borderId="22" xfId="1" applyBorder="1" applyAlignment="1">
      <alignment horizontal="center" vertical="center"/>
    </xf>
    <xf numFmtId="0" fontId="1" fillId="0" borderId="0" xfId="1" applyAlignment="1">
      <alignment horizontal="center" vertical="center"/>
    </xf>
    <xf numFmtId="0" fontId="1" fillId="0" borderId="21" xfId="1" applyBorder="1" applyAlignment="1">
      <alignment horizontal="center" vertical="center"/>
    </xf>
    <xf numFmtId="0" fontId="1" fillId="0" borderId="46" xfId="1" applyBorder="1" applyAlignment="1">
      <alignment horizontal="center" vertical="center"/>
    </xf>
    <xf numFmtId="0" fontId="1" fillId="0" borderId="22" xfId="1" applyBorder="1" applyAlignment="1">
      <alignment horizontal="center" vertical="center" shrinkToFit="1"/>
    </xf>
    <xf numFmtId="0" fontId="1" fillId="0" borderId="0" xfId="1" applyAlignment="1">
      <alignment horizontal="center" vertical="center" shrinkToFit="1"/>
    </xf>
    <xf numFmtId="0" fontId="1" fillId="0" borderId="21" xfId="1" applyBorder="1" applyAlignment="1">
      <alignment horizontal="center" vertical="center" shrinkToFit="1"/>
    </xf>
    <xf numFmtId="0" fontId="1" fillId="0" borderId="46" xfId="1" applyBorder="1" applyAlignment="1">
      <alignment horizontal="center" vertical="center" shrinkToFit="1"/>
    </xf>
    <xf numFmtId="0" fontId="24" fillId="0" borderId="57" xfId="1" applyFont="1" applyBorder="1" applyAlignment="1">
      <alignment horizontal="center" vertical="center" shrinkToFit="1"/>
    </xf>
    <xf numFmtId="0" fontId="1" fillId="0" borderId="1" xfId="1" applyBorder="1" applyAlignment="1">
      <alignment horizontal="center" vertical="center" shrinkToFit="1"/>
    </xf>
    <xf numFmtId="0" fontId="1" fillId="0" borderId="18" xfId="1" applyBorder="1" applyAlignment="1">
      <alignment horizontal="center" vertical="center" shrinkToFit="1"/>
    </xf>
    <xf numFmtId="0" fontId="2" fillId="0" borderId="0" xfId="1" applyFont="1" applyAlignment="1">
      <alignment horizontal="center" vertical="center"/>
    </xf>
    <xf numFmtId="0" fontId="0" fillId="0" borderId="0" xfId="0" applyAlignment="1">
      <alignment horizontal="center" vertical="center"/>
    </xf>
    <xf numFmtId="0" fontId="4" fillId="0" borderId="31" xfId="1"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56" fontId="10" fillId="0" borderId="0" xfId="1" applyNumberFormat="1" applyFont="1" applyBorder="1" applyAlignment="1">
      <alignment horizontal="left" shrinkToFit="1"/>
    </xf>
    <xf numFmtId="0" fontId="10" fillId="0" borderId="0" xfId="1" applyFont="1" applyBorder="1" applyAlignment="1">
      <alignment horizontal="left" shrinkToFit="1"/>
    </xf>
    <xf numFmtId="0" fontId="15" fillId="0" borderId="28" xfId="1" applyFont="1" applyBorder="1" applyAlignment="1">
      <alignment horizontal="center" vertical="center" textRotation="255"/>
    </xf>
    <xf numFmtId="0" fontId="0" fillId="0" borderId="29" xfId="0" applyBorder="1" applyAlignment="1">
      <alignment horizontal="center" vertical="center" textRotation="255"/>
    </xf>
    <xf numFmtId="0" fontId="0" fillId="0" borderId="30" xfId="0" applyBorder="1" applyAlignment="1">
      <alignment horizontal="center" vertical="center" textRotation="255"/>
    </xf>
    <xf numFmtId="0" fontId="6" fillId="0" borderId="42" xfId="1" applyFont="1" applyBorder="1" applyAlignment="1">
      <alignment horizontal="center" vertical="center"/>
    </xf>
    <xf numFmtId="0" fontId="0" fillId="0" borderId="43" xfId="0" applyBorder="1">
      <alignment vertical="center"/>
    </xf>
    <xf numFmtId="0" fontId="0" fillId="0" borderId="44" xfId="0" applyBorder="1">
      <alignment vertical="center"/>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23" fillId="0" borderId="30" xfId="0" applyFont="1" applyBorder="1" applyAlignment="1">
      <alignment horizontal="center" vertical="center"/>
    </xf>
    <xf numFmtId="0" fontId="6" fillId="0" borderId="49" xfId="1" applyFont="1" applyBorder="1" applyAlignment="1">
      <alignment horizontal="center" vertical="center"/>
    </xf>
    <xf numFmtId="0" fontId="0" fillId="0" borderId="32" xfId="0" applyBorder="1">
      <alignment vertical="center"/>
    </xf>
    <xf numFmtId="0" fontId="0" fillId="0" borderId="50" xfId="0" applyBorder="1">
      <alignment vertical="center"/>
    </xf>
    <xf numFmtId="0" fontId="6" fillId="0" borderId="45" xfId="1" applyFont="1" applyBorder="1" applyAlignment="1">
      <alignment horizontal="center" vertical="center"/>
    </xf>
    <xf numFmtId="0" fontId="0" fillId="0" borderId="46" xfId="0" applyBorder="1">
      <alignment vertical="center"/>
    </xf>
    <xf numFmtId="0" fontId="0" fillId="0" borderId="47" xfId="0" applyBorder="1">
      <alignment vertical="center"/>
    </xf>
    <xf numFmtId="0" fontId="1" fillId="0" borderId="24" xfId="1" applyBorder="1" applyAlignment="1">
      <alignment horizontal="center" vertical="center" textRotation="255"/>
    </xf>
    <xf numFmtId="0" fontId="0" fillId="0" borderId="26" xfId="0" applyBorder="1" applyAlignment="1">
      <alignment horizontal="center" vertical="center" textRotation="255"/>
    </xf>
    <xf numFmtId="0" fontId="0" fillId="0" borderId="27" xfId="0" applyBorder="1" applyAlignment="1">
      <alignment horizontal="center" vertical="center" textRotation="255"/>
    </xf>
    <xf numFmtId="0" fontId="2" fillId="0" borderId="0" xfId="1" applyFont="1">
      <alignment vertical="center"/>
    </xf>
    <xf numFmtId="0" fontId="0" fillId="0" borderId="0" xfId="0">
      <alignment vertical="center"/>
    </xf>
    <xf numFmtId="0" fontId="7" fillId="0" borderId="34" xfId="2" applyFont="1" applyBorder="1" applyAlignment="1">
      <alignment horizontal="center" shrinkToFit="1"/>
    </xf>
    <xf numFmtId="0" fontId="1" fillId="0" borderId="34" xfId="1" applyBorder="1" applyAlignment="1">
      <alignment horizontal="center" shrinkToFit="1"/>
    </xf>
    <xf numFmtId="56" fontId="10" fillId="0" borderId="34" xfId="1" applyNumberFormat="1" applyFont="1" applyBorder="1" applyAlignment="1">
      <alignment horizontal="left" shrinkToFit="1"/>
    </xf>
    <xf numFmtId="0" fontId="0" fillId="0" borderId="34" xfId="0" applyBorder="1" applyAlignment="1">
      <alignment horizontal="left" shrinkToFit="1"/>
    </xf>
    <xf numFmtId="0" fontId="22" fillId="0" borderId="35" xfId="1" applyFont="1" applyBorder="1" applyAlignment="1">
      <alignment horizontal="center" vertical="top" wrapText="1" shrinkToFit="1"/>
    </xf>
    <xf numFmtId="0" fontId="22" fillId="0" borderId="36" xfId="1" applyFont="1" applyBorder="1" applyAlignment="1">
      <alignment horizontal="center" vertical="top" shrinkToFit="1"/>
    </xf>
    <xf numFmtId="0" fontId="9" fillId="0" borderId="37" xfId="1" applyFont="1" applyBorder="1" applyAlignment="1">
      <alignment horizontal="center" vertical="center"/>
    </xf>
    <xf numFmtId="0" fontId="9" fillId="0" borderId="38" xfId="1" applyFont="1" applyBorder="1" applyAlignment="1">
      <alignment horizontal="center" vertical="center"/>
    </xf>
    <xf numFmtId="0" fontId="9" fillId="0" borderId="39" xfId="1" applyFont="1" applyBorder="1" applyAlignment="1">
      <alignment horizontal="center" vertical="center"/>
    </xf>
    <xf numFmtId="0" fontId="9" fillId="0" borderId="45" xfId="1" applyFont="1" applyBorder="1" applyAlignment="1">
      <alignment horizontal="center" vertical="center"/>
    </xf>
    <xf numFmtId="0" fontId="9" fillId="0" borderId="46" xfId="1" applyFont="1" applyBorder="1" applyAlignment="1">
      <alignment horizontal="center" vertical="center"/>
    </xf>
    <xf numFmtId="0" fontId="9" fillId="0" borderId="47" xfId="1" applyFont="1" applyBorder="1" applyAlignment="1">
      <alignment horizontal="center" vertical="center"/>
    </xf>
    <xf numFmtId="0" fontId="6" fillId="0" borderId="24" xfId="1" applyFont="1" applyBorder="1" applyAlignment="1">
      <alignment horizontal="center" vertical="center"/>
    </xf>
    <xf numFmtId="0" fontId="6" fillId="0" borderId="26" xfId="1" applyFont="1" applyBorder="1" applyAlignment="1">
      <alignment horizontal="center" vertical="center"/>
    </xf>
    <xf numFmtId="0" fontId="6" fillId="0" borderId="27" xfId="1" applyFont="1" applyBorder="1" applyAlignment="1">
      <alignment horizontal="center" vertical="center"/>
    </xf>
    <xf numFmtId="0" fontId="6" fillId="0" borderId="39" xfId="1" applyFont="1" applyBorder="1" applyAlignment="1">
      <alignment horizontal="center" vertical="center"/>
    </xf>
    <xf numFmtId="0" fontId="6" fillId="0" borderId="48" xfId="1" applyFont="1" applyBorder="1" applyAlignment="1">
      <alignment horizontal="center" vertical="center"/>
    </xf>
    <xf numFmtId="0" fontId="6" fillId="0" borderId="36" xfId="1" applyFont="1" applyBorder="1" applyAlignment="1">
      <alignment horizontal="center" vertical="center"/>
    </xf>
    <xf numFmtId="0" fontId="6" fillId="0" borderId="37" xfId="1" applyFont="1" applyBorder="1" applyAlignment="1">
      <alignment horizontal="center" vertical="center"/>
    </xf>
    <xf numFmtId="0" fontId="0" fillId="0" borderId="38" xfId="0" applyBorder="1">
      <alignment vertical="center"/>
    </xf>
    <xf numFmtId="0" fontId="0" fillId="0" borderId="39" xfId="0" applyBorder="1">
      <alignment vertical="center"/>
    </xf>
    <xf numFmtId="0" fontId="10" fillId="0" borderId="0" xfId="1" applyFont="1" applyAlignment="1">
      <alignment horizontal="center" vertical="center" shrinkToFit="1"/>
    </xf>
    <xf numFmtId="0" fontId="7" fillId="0" borderId="0" xfId="1" applyFont="1" applyAlignment="1">
      <alignment horizontal="center" vertical="center" shrinkToFit="1"/>
    </xf>
    <xf numFmtId="184" fontId="24" fillId="0" borderId="0" xfId="1" applyNumberFormat="1" applyFont="1">
      <alignment vertical="center"/>
    </xf>
    <xf numFmtId="0" fontId="30" fillId="3" borderId="2" xfId="1" applyFont="1" applyFill="1" applyBorder="1" applyAlignment="1">
      <alignment horizontal="center" vertical="center" textRotation="255" shrinkToFit="1"/>
    </xf>
    <xf numFmtId="0" fontId="31" fillId="0" borderId="2" xfId="1" applyFont="1" applyBorder="1" applyAlignment="1">
      <alignment horizontal="center" vertical="center" textRotation="255"/>
    </xf>
    <xf numFmtId="0" fontId="32" fillId="0" borderId="2" xfId="1" applyFont="1" applyBorder="1" applyAlignment="1">
      <alignment horizontal="left" vertical="center"/>
    </xf>
    <xf numFmtId="0" fontId="24" fillId="0" borderId="31" xfId="1" applyFont="1" applyBorder="1" applyAlignment="1">
      <alignment horizontal="center" vertical="center"/>
    </xf>
    <xf numFmtId="0" fontId="24" fillId="0" borderId="32" xfId="1" applyFont="1" applyBorder="1" applyAlignment="1">
      <alignment horizontal="center" vertical="center"/>
    </xf>
    <xf numFmtId="0" fontId="24" fillId="0" borderId="33" xfId="1" applyFont="1" applyBorder="1" applyAlignment="1">
      <alignment horizontal="center" vertical="center"/>
    </xf>
    <xf numFmtId="0" fontId="24" fillId="0" borderId="58" xfId="1" applyFont="1" applyBorder="1" applyAlignment="1">
      <alignment horizontal="center" vertical="center" wrapText="1"/>
    </xf>
    <xf numFmtId="0" fontId="26" fillId="0" borderId="31" xfId="1" applyFont="1" applyBorder="1" applyAlignment="1">
      <alignment horizontal="center" vertical="center" wrapText="1"/>
    </xf>
    <xf numFmtId="0" fontId="26" fillId="0" borderId="32" xfId="1" applyFont="1" applyBorder="1" applyAlignment="1">
      <alignment horizontal="center" vertical="center" wrapText="1"/>
    </xf>
    <xf numFmtId="0" fontId="26" fillId="0" borderId="33" xfId="1" applyFont="1" applyBorder="1" applyAlignment="1">
      <alignment horizontal="center" vertical="center" wrapText="1"/>
    </xf>
    <xf numFmtId="0" fontId="24" fillId="0" borderId="58" xfId="1" applyFont="1" applyBorder="1" applyAlignment="1">
      <alignment horizontal="center" vertical="center" shrinkToFit="1"/>
    </xf>
    <xf numFmtId="0" fontId="26" fillId="0" borderId="1" xfId="1" applyFont="1" applyBorder="1" applyAlignment="1">
      <alignment horizontal="center" vertical="center" wrapText="1"/>
    </xf>
    <xf numFmtId="0" fontId="24" fillId="0" borderId="2" xfId="1" applyFont="1" applyBorder="1" applyAlignment="1">
      <alignment horizontal="right" vertical="center"/>
    </xf>
    <xf numFmtId="0" fontId="24" fillId="0" borderId="2" xfId="1" applyFont="1" applyBorder="1" applyAlignment="1">
      <alignment horizontal="center" vertical="center"/>
    </xf>
    <xf numFmtId="0" fontId="24" fillId="6" borderId="2" xfId="1" applyFont="1" applyFill="1" applyBorder="1" applyAlignment="1">
      <alignment horizontal="center" vertical="center" wrapText="1" shrinkToFit="1"/>
    </xf>
    <xf numFmtId="0" fontId="24" fillId="7" borderId="2" xfId="1" applyFont="1" applyFill="1" applyBorder="1" applyAlignment="1">
      <alignment horizontal="center" vertical="center" wrapText="1" shrinkToFit="1"/>
    </xf>
    <xf numFmtId="0" fontId="24" fillId="8" borderId="2" xfId="1" applyFont="1" applyFill="1" applyBorder="1" applyAlignment="1">
      <alignment horizontal="center" vertical="center" wrapText="1" shrinkToFit="1"/>
    </xf>
    <xf numFmtId="0" fontId="33" fillId="0" borderId="22" xfId="1" applyFont="1" applyBorder="1" applyAlignment="1">
      <alignment horizontal="center" vertical="center" wrapText="1"/>
    </xf>
    <xf numFmtId="0" fontId="33" fillId="0" borderId="1" xfId="1" applyFont="1" applyBorder="1" applyAlignment="1">
      <alignment horizontal="center" vertical="center" wrapText="1"/>
    </xf>
    <xf numFmtId="0" fontId="24" fillId="0" borderId="11" xfId="4" applyFont="1" applyBorder="1" applyAlignment="1">
      <alignment horizontal="center" wrapText="1" shrinkToFit="1"/>
    </xf>
    <xf numFmtId="0" fontId="24" fillId="0" borderId="11" xfId="1" applyFont="1" applyBorder="1" applyAlignment="1">
      <alignment horizontal="center" vertical="center" shrinkToFit="1"/>
    </xf>
    <xf numFmtId="0" fontId="24" fillId="0" borderId="11" xfId="4" applyFont="1" applyBorder="1" applyAlignment="1">
      <alignment horizontal="center" wrapText="1" shrinkToFit="1"/>
    </xf>
    <xf numFmtId="0" fontId="33" fillId="0" borderId="21" xfId="1" applyFont="1" applyBorder="1" applyAlignment="1">
      <alignment horizontal="center" vertical="center" wrapText="1"/>
    </xf>
    <xf numFmtId="0" fontId="33" fillId="0" borderId="18" xfId="1" applyFont="1" applyBorder="1" applyAlignment="1">
      <alignment horizontal="center" vertical="center" wrapText="1"/>
    </xf>
    <xf numFmtId="0" fontId="24" fillId="0" borderId="10" xfId="4" applyFont="1" applyBorder="1" applyAlignment="1">
      <alignment horizontal="center" wrapText="1" shrinkToFit="1"/>
    </xf>
    <xf numFmtId="0" fontId="24" fillId="0" borderId="10" xfId="1" applyFont="1" applyBorder="1" applyAlignment="1">
      <alignment horizontal="center" vertical="center" shrinkToFit="1"/>
    </xf>
    <xf numFmtId="0" fontId="35" fillId="0" borderId="2" xfId="1" applyFont="1" applyBorder="1" applyAlignment="1">
      <alignment horizontal="center" vertical="center" textRotation="255"/>
    </xf>
    <xf numFmtId="0" fontId="35" fillId="0" borderId="58" xfId="1" applyFont="1" applyBorder="1" applyAlignment="1">
      <alignment horizontal="center" vertical="center" textRotation="255" wrapText="1"/>
    </xf>
    <xf numFmtId="0" fontId="35" fillId="0" borderId="58" xfId="1" applyFont="1" applyBorder="1">
      <alignment vertical="center"/>
    </xf>
    <xf numFmtId="0" fontId="27" fillId="0" borderId="2" xfId="1" applyFont="1" applyBorder="1" applyAlignment="1">
      <alignment horizontal="left" vertical="top" wrapText="1"/>
    </xf>
    <xf numFmtId="185" fontId="35" fillId="0" borderId="58" xfId="1" applyNumberFormat="1" applyFont="1" applyBorder="1" applyAlignment="1">
      <alignment horizontal="right" vertical="center"/>
    </xf>
    <xf numFmtId="0" fontId="35" fillId="0" borderId="58" xfId="1" applyFont="1" applyBorder="1" applyAlignment="1">
      <alignment horizontal="left" vertical="center"/>
    </xf>
    <xf numFmtId="0" fontId="35" fillId="0" borderId="58" xfId="4" applyFont="1" applyBorder="1" applyAlignment="1">
      <alignment horizontal="left" vertical="top" wrapText="1"/>
    </xf>
    <xf numFmtId="0" fontId="35" fillId="0" borderId="58" xfId="1" applyFont="1" applyBorder="1" applyAlignment="1">
      <alignment horizontal="left" vertical="top" shrinkToFit="1"/>
    </xf>
    <xf numFmtId="0" fontId="35" fillId="0" borderId="11" xfId="4" applyFont="1" applyBorder="1" applyAlignment="1">
      <alignment horizontal="left" vertical="top" wrapText="1"/>
    </xf>
    <xf numFmtId="0" fontId="35" fillId="0" borderId="2" xfId="1" applyFont="1" applyBorder="1" applyAlignment="1">
      <alignment horizontal="center" vertical="center" wrapText="1"/>
    </xf>
    <xf numFmtId="0" fontId="35" fillId="0" borderId="11" xfId="1" applyFont="1" applyBorder="1">
      <alignment vertical="center"/>
    </xf>
    <xf numFmtId="185" fontId="35" fillId="0" borderId="58" xfId="1" applyNumberFormat="1" applyFont="1" applyBorder="1">
      <alignment vertical="center"/>
    </xf>
    <xf numFmtId="0" fontId="35" fillId="0" borderId="11" xfId="1" applyFont="1" applyBorder="1" applyAlignment="1">
      <alignment horizontal="center" vertical="center" textRotation="255"/>
    </xf>
    <xf numFmtId="0" fontId="35" fillId="9" borderId="11" xfId="1" applyFont="1" applyFill="1" applyBorder="1">
      <alignment vertical="center"/>
    </xf>
    <xf numFmtId="0" fontId="27" fillId="0" borderId="11" xfId="1" applyFont="1" applyBorder="1" applyAlignment="1">
      <alignment horizontal="left" vertical="top" wrapText="1"/>
    </xf>
    <xf numFmtId="184" fontId="35" fillId="0" borderId="11" xfId="1" applyNumberFormat="1" applyFont="1" applyBorder="1">
      <alignment vertical="center"/>
    </xf>
    <xf numFmtId="0" fontId="35" fillId="0" borderId="11" xfId="4" applyFont="1" applyBorder="1" applyAlignment="1">
      <alignment horizontal="left" vertical="top" wrapText="1"/>
    </xf>
    <xf numFmtId="0" fontId="35" fillId="0" borderId="11" xfId="1" applyFont="1" applyBorder="1" applyAlignment="1">
      <alignment horizontal="left" vertical="top" shrinkToFit="1"/>
    </xf>
    <xf numFmtId="0" fontId="35" fillId="0" borderId="2" xfId="1" applyFont="1" applyBorder="1" applyAlignment="1">
      <alignment horizontal="center" vertical="center"/>
    </xf>
    <xf numFmtId="0" fontId="35" fillId="0" borderId="10" xfId="1" applyFont="1" applyBorder="1" applyAlignment="1">
      <alignment horizontal="center" vertical="center" textRotation="255"/>
    </xf>
    <xf numFmtId="0" fontId="35" fillId="0" borderId="10" xfId="1" applyFont="1" applyBorder="1">
      <alignment vertical="center"/>
    </xf>
    <xf numFmtId="0" fontId="27" fillId="0" borderId="10" xfId="1" applyFont="1" applyBorder="1" applyAlignment="1">
      <alignment horizontal="left" vertical="top" wrapText="1"/>
    </xf>
    <xf numFmtId="184" fontId="35" fillId="0" borderId="10" xfId="1" applyNumberFormat="1" applyFont="1" applyBorder="1">
      <alignment vertical="center"/>
    </xf>
    <xf numFmtId="0" fontId="35" fillId="0" borderId="10" xfId="4" applyFont="1" applyBorder="1" applyAlignment="1">
      <alignment horizontal="left" vertical="top" wrapText="1"/>
    </xf>
    <xf numFmtId="0" fontId="35" fillId="0" borderId="10" xfId="1" applyFont="1" applyBorder="1" applyAlignment="1">
      <alignment horizontal="left" vertical="top" shrinkToFit="1"/>
    </xf>
    <xf numFmtId="0" fontId="35" fillId="0" borderId="2" xfId="1" applyFont="1" applyBorder="1" applyAlignment="1">
      <alignment horizontal="center" vertical="center" textRotation="255" shrinkToFit="1"/>
    </xf>
    <xf numFmtId="0" fontId="35" fillId="10" borderId="58" xfId="1" applyFont="1" applyFill="1" applyBorder="1" applyAlignment="1">
      <alignment horizontal="left" vertical="center"/>
    </xf>
    <xf numFmtId="0" fontId="8" fillId="0" borderId="2" xfId="1" applyFont="1" applyBorder="1" applyAlignment="1">
      <alignment horizontal="left" vertical="top" wrapText="1"/>
    </xf>
    <xf numFmtId="0" fontId="35" fillId="0" borderId="2" xfId="1" applyFont="1" applyBorder="1">
      <alignment vertical="center"/>
    </xf>
    <xf numFmtId="0" fontId="35" fillId="0" borderId="2" xfId="1" applyFont="1" applyBorder="1" applyAlignment="1">
      <alignment vertical="center" wrapText="1"/>
    </xf>
    <xf numFmtId="0" fontId="35" fillId="11" borderId="11" xfId="1" applyFont="1" applyFill="1" applyBorder="1">
      <alignment vertical="center"/>
    </xf>
    <xf numFmtId="0" fontId="35" fillId="12" borderId="58" xfId="1" applyFont="1" applyFill="1" applyBorder="1" applyAlignment="1">
      <alignment horizontal="center" vertical="center"/>
    </xf>
    <xf numFmtId="0" fontId="35" fillId="12" borderId="58" xfId="1" applyFont="1" applyFill="1" applyBorder="1">
      <alignment vertical="center"/>
    </xf>
    <xf numFmtId="0" fontId="35" fillId="12" borderId="10" xfId="1" applyFont="1" applyFill="1" applyBorder="1" applyAlignment="1">
      <alignment horizontal="center" vertical="center"/>
    </xf>
    <xf numFmtId="0" fontId="35" fillId="12" borderId="10" xfId="1" applyFont="1" applyFill="1" applyBorder="1">
      <alignment vertical="center"/>
    </xf>
    <xf numFmtId="0" fontId="35" fillId="12" borderId="11" xfId="1" applyFont="1" applyFill="1" applyBorder="1" applyAlignment="1">
      <alignment horizontal="center" vertical="center"/>
    </xf>
    <xf numFmtId="0" fontId="35" fillId="12" borderId="11" xfId="1" applyFont="1" applyFill="1" applyBorder="1">
      <alignment vertical="center"/>
    </xf>
    <xf numFmtId="0" fontId="35" fillId="13" borderId="2" xfId="1" applyFont="1" applyFill="1" applyBorder="1" applyAlignment="1">
      <alignment horizontal="center" vertical="center" wrapText="1"/>
    </xf>
    <xf numFmtId="0" fontId="35" fillId="13" borderId="2" xfId="1" applyFont="1" applyFill="1" applyBorder="1" applyAlignment="1">
      <alignment horizontal="center" vertical="center" textRotation="255" shrinkToFit="1"/>
    </xf>
    <xf numFmtId="0" fontId="35" fillId="3" borderId="58" xfId="1" applyFont="1" applyFill="1" applyBorder="1">
      <alignment vertical="center"/>
    </xf>
    <xf numFmtId="0" fontId="35" fillId="13" borderId="2" xfId="1" applyFont="1" applyFill="1" applyBorder="1" applyAlignment="1">
      <alignment horizontal="center" vertical="center"/>
    </xf>
    <xf numFmtId="0" fontId="35" fillId="0" borderId="2" xfId="1" applyFont="1" applyBorder="1" applyAlignment="1">
      <alignment vertical="center" textRotation="255"/>
    </xf>
    <xf numFmtId="0" fontId="35" fillId="3" borderId="11" xfId="1" applyFont="1" applyFill="1" applyBorder="1">
      <alignment vertical="center"/>
    </xf>
    <xf numFmtId="0" fontId="35" fillId="13" borderId="2" xfId="1" applyFont="1" applyFill="1" applyBorder="1">
      <alignment vertical="center"/>
    </xf>
    <xf numFmtId="0" fontId="35" fillId="14" borderId="11" xfId="1" applyFont="1" applyFill="1" applyBorder="1">
      <alignment vertical="center"/>
    </xf>
    <xf numFmtId="0" fontId="35" fillId="0" borderId="31" xfId="1" applyFont="1" applyBorder="1" applyAlignment="1">
      <alignment horizontal="center" vertical="center" shrinkToFit="1"/>
    </xf>
    <xf numFmtId="0" fontId="35" fillId="0" borderId="31" xfId="1" applyFont="1" applyBorder="1" applyAlignment="1">
      <alignment horizontal="center" vertical="center"/>
    </xf>
    <xf numFmtId="0" fontId="35" fillId="0" borderId="32" xfId="1" applyFont="1" applyBorder="1" applyAlignment="1">
      <alignment horizontal="center" vertical="center"/>
    </xf>
    <xf numFmtId="0" fontId="35" fillId="0" borderId="33" xfId="1" applyFont="1" applyBorder="1" applyAlignment="1">
      <alignment horizontal="center" vertical="center"/>
    </xf>
    <xf numFmtId="0" fontId="35" fillId="0" borderId="1" xfId="4" applyFont="1" applyBorder="1" applyAlignment="1">
      <alignment horizontal="left" vertical="top" wrapText="1"/>
    </xf>
    <xf numFmtId="0" fontId="35" fillId="0" borderId="2" xfId="1" applyFont="1" applyBorder="1" applyAlignment="1">
      <alignment horizontal="center" vertical="center"/>
    </xf>
    <xf numFmtId="0" fontId="35" fillId="0" borderId="31" xfId="1" applyFont="1" applyBorder="1" applyAlignment="1">
      <alignment horizontal="center" vertical="center"/>
    </xf>
    <xf numFmtId="0" fontId="35" fillId="0" borderId="33" xfId="1" applyFont="1" applyBorder="1">
      <alignment vertical="center"/>
    </xf>
    <xf numFmtId="185" fontId="35" fillId="0" borderId="2" xfId="1" applyNumberFormat="1" applyFont="1" applyBorder="1" applyAlignment="1">
      <alignment horizontal="center" vertical="center"/>
    </xf>
    <xf numFmtId="184" fontId="35" fillId="0" borderId="2" xfId="1" applyNumberFormat="1" applyFont="1" applyBorder="1" applyAlignment="1">
      <alignment horizontal="center" vertical="center"/>
    </xf>
    <xf numFmtId="184" fontId="35" fillId="0" borderId="2" xfId="1" applyNumberFormat="1" applyFont="1" applyBorder="1" applyAlignment="1">
      <alignment horizontal="center" vertical="center"/>
    </xf>
    <xf numFmtId="0" fontId="24" fillId="0" borderId="56" xfId="1" applyFont="1" applyBorder="1">
      <alignment vertical="center"/>
    </xf>
    <xf numFmtId="0" fontId="37" fillId="0" borderId="56" xfId="1" applyFont="1" applyBorder="1" applyAlignment="1">
      <alignment horizontal="left" vertical="center"/>
    </xf>
    <xf numFmtId="185" fontId="24" fillId="0" borderId="0" xfId="1" applyNumberFormat="1" applyFont="1" applyAlignment="1">
      <alignment horizontal="center" vertical="center"/>
    </xf>
    <xf numFmtId="184" fontId="24" fillId="0" borderId="0" xfId="1" applyNumberFormat="1" applyFont="1" applyAlignment="1">
      <alignment horizontal="center" vertical="center"/>
    </xf>
    <xf numFmtId="0" fontId="35" fillId="0" borderId="0" xfId="4" applyFont="1" applyAlignment="1">
      <alignment horizontal="left" vertical="top" wrapText="1"/>
    </xf>
    <xf numFmtId="0" fontId="35" fillId="0" borderId="56" xfId="1" applyFont="1" applyBorder="1" applyAlignment="1">
      <alignment horizontal="left" vertical="center" shrinkToFit="1"/>
    </xf>
    <xf numFmtId="0" fontId="35" fillId="0" borderId="0" xfId="1" applyFont="1" applyAlignment="1">
      <alignment vertical="center" wrapText="1"/>
    </xf>
    <xf numFmtId="0" fontId="35" fillId="0" borderId="0" xfId="4" applyFont="1">
      <alignment vertical="center"/>
    </xf>
    <xf numFmtId="0" fontId="35" fillId="0" borderId="0" xfId="1" applyFont="1" applyAlignment="1">
      <alignment horizontal="center" vertical="center"/>
    </xf>
    <xf numFmtId="0" fontId="35" fillId="0" borderId="0" xfId="1" applyFont="1" applyAlignment="1">
      <alignment horizontal="left" vertical="center"/>
    </xf>
    <xf numFmtId="0" fontId="38" fillId="0" borderId="0" xfId="1" applyFont="1" applyAlignment="1">
      <alignment horizontal="left" vertical="center" wrapText="1"/>
    </xf>
    <xf numFmtId="0" fontId="35" fillId="0" borderId="0" xfId="1" applyFont="1" applyAlignment="1">
      <alignment horizontal="left" vertical="center" wrapText="1"/>
    </xf>
    <xf numFmtId="0" fontId="24" fillId="0" borderId="0" xfId="1" applyFont="1" applyAlignment="1">
      <alignment horizontal="left" vertical="center"/>
    </xf>
    <xf numFmtId="0" fontId="35" fillId="0" borderId="0" xfId="1" applyFont="1">
      <alignment vertical="center"/>
    </xf>
    <xf numFmtId="0" fontId="35" fillId="0" borderId="0" xfId="1" applyFont="1" applyAlignment="1">
      <alignment horizontal="left" vertical="top"/>
    </xf>
    <xf numFmtId="0" fontId="24" fillId="0" borderId="0" xfId="1" applyFont="1" applyAlignment="1">
      <alignment vertical="center" wrapText="1"/>
    </xf>
    <xf numFmtId="0" fontId="24" fillId="0" borderId="0" xfId="1" applyFont="1" applyAlignment="1">
      <alignment horizontal="left" vertical="top" wrapText="1"/>
    </xf>
    <xf numFmtId="0" fontId="35" fillId="0" borderId="0" xfId="1" applyFont="1" applyAlignment="1">
      <alignment vertical="center" shrinkToFit="1"/>
    </xf>
  </cellXfs>
  <cellStyles count="5">
    <cellStyle name="標準" xfId="0" builtinId="0"/>
    <cellStyle name="標準 2" xfId="1" xr:uid="{00000000-0005-0000-0000-000001000000}"/>
    <cellStyle name="標準 2 16" xfId="4" xr:uid="{935CA2C8-0155-400A-9E14-90392EA3833B}"/>
    <cellStyle name="標準 3" xfId="3" xr:uid="{5C9379B1-F3ED-47F2-B57D-0FB7B309899E}"/>
    <cellStyle name="標準 3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21" Type="http://schemas.openxmlformats.org/officeDocument/2006/relationships/image" Target="../media/image21.png"/><Relationship Id="rId34" Type="http://schemas.openxmlformats.org/officeDocument/2006/relationships/image" Target="../media/image34.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33" Type="http://schemas.openxmlformats.org/officeDocument/2006/relationships/image" Target="../media/image33.png"/><Relationship Id="rId38" Type="http://schemas.openxmlformats.org/officeDocument/2006/relationships/image" Target="../media/image38.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29" Type="http://schemas.openxmlformats.org/officeDocument/2006/relationships/image" Target="../media/image29.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32.png"/><Relationship Id="rId37" Type="http://schemas.openxmlformats.org/officeDocument/2006/relationships/image" Target="../media/image37.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36" Type="http://schemas.openxmlformats.org/officeDocument/2006/relationships/image" Target="../media/image36.png"/><Relationship Id="rId10" Type="http://schemas.openxmlformats.org/officeDocument/2006/relationships/image" Target="../media/image10.png"/><Relationship Id="rId19" Type="http://schemas.openxmlformats.org/officeDocument/2006/relationships/image" Target="../media/image19.png"/><Relationship Id="rId31" Type="http://schemas.openxmlformats.org/officeDocument/2006/relationships/image" Target="../media/image31.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 Id="rId35" Type="http://schemas.openxmlformats.org/officeDocument/2006/relationships/image" Target="../media/image35.png"/><Relationship Id="rId8" Type="http://schemas.openxmlformats.org/officeDocument/2006/relationships/image" Target="../media/image8.png"/><Relationship Id="rId3" Type="http://schemas.openxmlformats.org/officeDocument/2006/relationships/image" Target="../media/image3.png"/></Relationships>
</file>

<file path=xl/drawings/_rels/drawing2.xml.rels><?xml version="1.0" encoding="UTF-8" standalone="yes"?>
<Relationships xmlns="http://schemas.openxmlformats.org/package/2006/relationships"><Relationship Id="rId8" Type="http://schemas.openxmlformats.org/officeDocument/2006/relationships/image" Target="../media/image46.png"/><Relationship Id="rId13" Type="http://schemas.openxmlformats.org/officeDocument/2006/relationships/image" Target="../media/image51.png"/><Relationship Id="rId3" Type="http://schemas.openxmlformats.org/officeDocument/2006/relationships/image" Target="../media/image41.png"/><Relationship Id="rId7" Type="http://schemas.openxmlformats.org/officeDocument/2006/relationships/image" Target="../media/image45.png"/><Relationship Id="rId12" Type="http://schemas.openxmlformats.org/officeDocument/2006/relationships/image" Target="../media/image50.png"/><Relationship Id="rId17" Type="http://schemas.openxmlformats.org/officeDocument/2006/relationships/image" Target="../media/image55.png"/><Relationship Id="rId2" Type="http://schemas.openxmlformats.org/officeDocument/2006/relationships/image" Target="../media/image40.png"/><Relationship Id="rId16" Type="http://schemas.openxmlformats.org/officeDocument/2006/relationships/image" Target="../media/image54.png"/><Relationship Id="rId1" Type="http://schemas.openxmlformats.org/officeDocument/2006/relationships/image" Target="../media/image39.png"/><Relationship Id="rId6" Type="http://schemas.openxmlformats.org/officeDocument/2006/relationships/image" Target="../media/image44.png"/><Relationship Id="rId11" Type="http://schemas.openxmlformats.org/officeDocument/2006/relationships/image" Target="../media/image49.png"/><Relationship Id="rId5" Type="http://schemas.openxmlformats.org/officeDocument/2006/relationships/image" Target="../media/image43.png"/><Relationship Id="rId15" Type="http://schemas.openxmlformats.org/officeDocument/2006/relationships/image" Target="../media/image53.png"/><Relationship Id="rId10" Type="http://schemas.openxmlformats.org/officeDocument/2006/relationships/image" Target="../media/image48.png"/><Relationship Id="rId4" Type="http://schemas.openxmlformats.org/officeDocument/2006/relationships/image" Target="../media/image42.png"/><Relationship Id="rId9" Type="http://schemas.openxmlformats.org/officeDocument/2006/relationships/image" Target="../media/image47.png"/><Relationship Id="rId14" Type="http://schemas.openxmlformats.org/officeDocument/2006/relationships/image" Target="../media/image52.png"/></Relationships>
</file>

<file path=xl/drawings/_rels/drawing3.xml.rels><?xml version="1.0" encoding="UTF-8" standalone="yes"?>
<Relationships xmlns="http://schemas.openxmlformats.org/package/2006/relationships"><Relationship Id="rId1" Type="http://schemas.openxmlformats.org/officeDocument/2006/relationships/image" Target="../media/image56.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7.jpeg"/></Relationships>
</file>

<file path=xl/drawings/drawing1.xml><?xml version="1.0" encoding="utf-8"?>
<xdr:wsDr xmlns:xdr="http://schemas.openxmlformats.org/drawingml/2006/spreadsheetDrawing" xmlns:a="http://schemas.openxmlformats.org/drawingml/2006/main">
  <xdr:twoCellAnchor>
    <xdr:from>
      <xdr:col>9</xdr:col>
      <xdr:colOff>76201</xdr:colOff>
      <xdr:row>77</xdr:row>
      <xdr:rowOff>97203</xdr:rowOff>
    </xdr:from>
    <xdr:to>
      <xdr:col>10</xdr:col>
      <xdr:colOff>1055914</xdr:colOff>
      <xdr:row>80</xdr:row>
      <xdr:rowOff>141513</xdr:rowOff>
    </xdr:to>
    <xdr:sp macro="" textlink="">
      <xdr:nvSpPr>
        <xdr:cNvPr id="2" name="テキスト ボックス 1">
          <a:extLst>
            <a:ext uri="{FF2B5EF4-FFF2-40B4-BE49-F238E27FC236}">
              <a16:creationId xmlns:a16="http://schemas.microsoft.com/office/drawing/2014/main" id="{522A7136-CEDA-4175-BA47-6697E577A2CE}"/>
            </a:ext>
          </a:extLst>
        </xdr:cNvPr>
        <xdr:cNvSpPr txBox="1"/>
      </xdr:nvSpPr>
      <xdr:spPr bwMode="auto">
        <a:xfrm>
          <a:off x="8477251" y="12784503"/>
          <a:ext cx="1789338" cy="53008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800"/>
            </a:lnSpc>
          </a:pPr>
          <a:r>
            <a:rPr kumimoji="1" lang="ja-JP" altLang="en-US" sz="1000"/>
            <a:t>食べ物は良く噛んで食べましょう。良く噛むことで、虫歯予防や消化の負担が減り、お腹に良いと言われています。</a:t>
          </a:r>
          <a:endParaRPr kumimoji="1" lang="en-US" altLang="ja-JP" sz="1000"/>
        </a:p>
      </xdr:txBody>
    </xdr:sp>
    <xdr:clientData/>
  </xdr:twoCellAnchor>
  <xdr:twoCellAnchor>
    <xdr:from>
      <xdr:col>9</xdr:col>
      <xdr:colOff>96388</xdr:colOff>
      <xdr:row>76</xdr:row>
      <xdr:rowOff>76199</xdr:rowOff>
    </xdr:from>
    <xdr:to>
      <xdr:col>10</xdr:col>
      <xdr:colOff>1035379</xdr:colOff>
      <xdr:row>77</xdr:row>
      <xdr:rowOff>29488</xdr:rowOff>
    </xdr:to>
    <xdr:pic>
      <xdr:nvPicPr>
        <xdr:cNvPr id="3" name="図 19">
          <a:extLst>
            <a:ext uri="{FF2B5EF4-FFF2-40B4-BE49-F238E27FC236}">
              <a16:creationId xmlns:a16="http://schemas.microsoft.com/office/drawing/2014/main" id="{655F3936-81A3-491F-9FBE-F84886DFF6D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97438" y="12601574"/>
          <a:ext cx="1748616" cy="115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105209</xdr:colOff>
      <xdr:row>80</xdr:row>
      <xdr:rowOff>119890</xdr:rowOff>
    </xdr:from>
    <xdr:to>
      <xdr:col>10</xdr:col>
      <xdr:colOff>1019778</xdr:colOff>
      <xdr:row>81</xdr:row>
      <xdr:rowOff>71474</xdr:rowOff>
    </xdr:to>
    <xdr:pic>
      <xdr:nvPicPr>
        <xdr:cNvPr id="4" name="図 20">
          <a:extLst>
            <a:ext uri="{FF2B5EF4-FFF2-40B4-BE49-F238E27FC236}">
              <a16:creationId xmlns:a16="http://schemas.microsoft.com/office/drawing/2014/main" id="{B1F1BF29-A832-4F80-81BD-06C603E2051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06259" y="13292965"/>
          <a:ext cx="1724194" cy="1135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1648506</xdr:colOff>
      <xdr:row>0</xdr:row>
      <xdr:rowOff>173286</xdr:rowOff>
    </xdr:from>
    <xdr:to>
      <xdr:col>3</xdr:col>
      <xdr:colOff>67528</xdr:colOff>
      <xdr:row>5</xdr:row>
      <xdr:rowOff>19405</xdr:rowOff>
    </xdr:to>
    <xdr:pic>
      <xdr:nvPicPr>
        <xdr:cNvPr id="5" name="図 7">
          <a:extLst>
            <a:ext uri="{FF2B5EF4-FFF2-40B4-BE49-F238E27FC236}">
              <a16:creationId xmlns:a16="http://schemas.microsoft.com/office/drawing/2014/main" id="{257DCB65-58ED-476F-9286-EA8F0DCDC08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48581" y="173286"/>
          <a:ext cx="600247" cy="884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1440100</xdr:colOff>
      <xdr:row>31</xdr:row>
      <xdr:rowOff>149398</xdr:rowOff>
    </xdr:from>
    <xdr:to>
      <xdr:col>14</xdr:col>
      <xdr:colOff>1813935</xdr:colOff>
      <xdr:row>34</xdr:row>
      <xdr:rowOff>63864</xdr:rowOff>
    </xdr:to>
    <xdr:pic>
      <xdr:nvPicPr>
        <xdr:cNvPr id="6" name="図 8">
          <a:extLst>
            <a:ext uri="{FF2B5EF4-FFF2-40B4-BE49-F238E27FC236}">
              <a16:creationId xmlns:a16="http://schemas.microsoft.com/office/drawing/2014/main" id="{E6860260-B6B2-4722-80B0-524B43DA864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22450" y="5388148"/>
          <a:ext cx="373835" cy="4002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429831</xdr:colOff>
      <xdr:row>0</xdr:row>
      <xdr:rowOff>50754</xdr:rowOff>
    </xdr:from>
    <xdr:to>
      <xdr:col>10</xdr:col>
      <xdr:colOff>239687</xdr:colOff>
      <xdr:row>0</xdr:row>
      <xdr:rowOff>417166</xdr:rowOff>
    </xdr:to>
    <xdr:pic>
      <xdr:nvPicPr>
        <xdr:cNvPr id="7" name="図 10">
          <a:extLst>
            <a:ext uri="{FF2B5EF4-FFF2-40B4-BE49-F238E27FC236}">
              <a16:creationId xmlns:a16="http://schemas.microsoft.com/office/drawing/2014/main" id="{D4BE4371-2B37-4E95-AD5C-83A77F7E6AD9}"/>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30881" y="50754"/>
          <a:ext cx="619481" cy="366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22628</xdr:colOff>
      <xdr:row>0</xdr:row>
      <xdr:rowOff>182222</xdr:rowOff>
    </xdr:from>
    <xdr:to>
      <xdr:col>4</xdr:col>
      <xdr:colOff>245876</xdr:colOff>
      <xdr:row>0</xdr:row>
      <xdr:rowOff>416042</xdr:rowOff>
    </xdr:to>
    <xdr:pic>
      <xdr:nvPicPr>
        <xdr:cNvPr id="8" name="図 11">
          <a:extLst>
            <a:ext uri="{FF2B5EF4-FFF2-40B4-BE49-F238E27FC236}">
              <a16:creationId xmlns:a16="http://schemas.microsoft.com/office/drawing/2014/main" id="{F14A2373-55BC-4522-A4F0-05604D77784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32653" y="182222"/>
          <a:ext cx="223248" cy="23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368661</xdr:colOff>
      <xdr:row>0</xdr:row>
      <xdr:rowOff>102171</xdr:rowOff>
    </xdr:from>
    <xdr:to>
      <xdr:col>4</xdr:col>
      <xdr:colOff>580159</xdr:colOff>
      <xdr:row>0</xdr:row>
      <xdr:rowOff>323685</xdr:rowOff>
    </xdr:to>
    <xdr:pic>
      <xdr:nvPicPr>
        <xdr:cNvPr id="9" name="図 12">
          <a:extLst>
            <a:ext uri="{FF2B5EF4-FFF2-40B4-BE49-F238E27FC236}">
              <a16:creationId xmlns:a16="http://schemas.microsoft.com/office/drawing/2014/main" id="{A79E2F49-79AB-47AA-9562-C5A904FF765B}"/>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78686" y="102171"/>
          <a:ext cx="211498" cy="221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237560</xdr:colOff>
      <xdr:row>0</xdr:row>
      <xdr:rowOff>54383</xdr:rowOff>
    </xdr:from>
    <xdr:to>
      <xdr:col>3</xdr:col>
      <xdr:colOff>946696</xdr:colOff>
      <xdr:row>1</xdr:row>
      <xdr:rowOff>147065</xdr:rowOff>
    </xdr:to>
    <xdr:pic>
      <xdr:nvPicPr>
        <xdr:cNvPr id="10" name="図 13">
          <a:extLst>
            <a:ext uri="{FF2B5EF4-FFF2-40B4-BE49-F238E27FC236}">
              <a16:creationId xmlns:a16="http://schemas.microsoft.com/office/drawing/2014/main" id="{0DE6C03B-B7CC-46BB-AC11-F0805F1E8098}"/>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flipH="1">
          <a:off x="3018860" y="54383"/>
          <a:ext cx="709136" cy="521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225911</xdr:colOff>
      <xdr:row>0</xdr:row>
      <xdr:rowOff>110646</xdr:rowOff>
    </xdr:from>
    <xdr:to>
      <xdr:col>5</xdr:col>
      <xdr:colOff>539546</xdr:colOff>
      <xdr:row>1</xdr:row>
      <xdr:rowOff>85670</xdr:rowOff>
    </xdr:to>
    <xdr:pic>
      <xdr:nvPicPr>
        <xdr:cNvPr id="11" name="図 14">
          <a:extLst>
            <a:ext uri="{FF2B5EF4-FFF2-40B4-BE49-F238E27FC236}">
              <a16:creationId xmlns:a16="http://schemas.microsoft.com/office/drawing/2014/main" id="{9186A4A0-8224-43CE-AB27-B9EE965E9AF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464661" y="110646"/>
          <a:ext cx="313635" cy="403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628021</xdr:colOff>
      <xdr:row>74</xdr:row>
      <xdr:rowOff>139984</xdr:rowOff>
    </xdr:from>
    <xdr:to>
      <xdr:col>3</xdr:col>
      <xdr:colOff>465165</xdr:colOff>
      <xdr:row>80</xdr:row>
      <xdr:rowOff>99840</xdr:rowOff>
    </xdr:to>
    <xdr:pic>
      <xdr:nvPicPr>
        <xdr:cNvPr id="12" name="図 15">
          <a:extLst>
            <a:ext uri="{FF2B5EF4-FFF2-40B4-BE49-F238E27FC236}">
              <a16:creationId xmlns:a16="http://schemas.microsoft.com/office/drawing/2014/main" id="{EC88FC6C-F155-4882-B256-9EB170E55E6B}"/>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228096" y="12341509"/>
          <a:ext cx="2018369" cy="931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285427</xdr:colOff>
      <xdr:row>0</xdr:row>
      <xdr:rowOff>36261</xdr:rowOff>
    </xdr:from>
    <xdr:to>
      <xdr:col>2</xdr:col>
      <xdr:colOff>136072</xdr:colOff>
      <xdr:row>1</xdr:row>
      <xdr:rowOff>76923</xdr:rowOff>
    </xdr:to>
    <xdr:pic>
      <xdr:nvPicPr>
        <xdr:cNvPr id="13" name="図 16">
          <a:extLst>
            <a:ext uri="{FF2B5EF4-FFF2-40B4-BE49-F238E27FC236}">
              <a16:creationId xmlns:a16="http://schemas.microsoft.com/office/drawing/2014/main" id="{0EB1901C-5D22-4D66-804F-ECA3727BF52D}"/>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85427" y="36261"/>
          <a:ext cx="450720" cy="469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281046</xdr:colOff>
      <xdr:row>0</xdr:row>
      <xdr:rowOff>23828</xdr:rowOff>
    </xdr:from>
    <xdr:to>
      <xdr:col>2</xdr:col>
      <xdr:colOff>1481077</xdr:colOff>
      <xdr:row>6</xdr:row>
      <xdr:rowOff>60151</xdr:rowOff>
    </xdr:to>
    <xdr:pic>
      <xdr:nvPicPr>
        <xdr:cNvPr id="14" name="図 17">
          <a:extLst>
            <a:ext uri="{FF2B5EF4-FFF2-40B4-BE49-F238E27FC236}">
              <a16:creationId xmlns:a16="http://schemas.microsoft.com/office/drawing/2014/main" id="{9672E480-FDB1-4E36-85DD-F0A90C671818}"/>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881121" y="23828"/>
          <a:ext cx="1200031" cy="1226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1173059</xdr:colOff>
      <xdr:row>79</xdr:row>
      <xdr:rowOff>132532</xdr:rowOff>
    </xdr:from>
    <xdr:to>
      <xdr:col>3</xdr:col>
      <xdr:colOff>167301</xdr:colOff>
      <xdr:row>83</xdr:row>
      <xdr:rowOff>91087</xdr:rowOff>
    </xdr:to>
    <xdr:pic>
      <xdr:nvPicPr>
        <xdr:cNvPr id="15" name="図 18">
          <a:extLst>
            <a:ext uri="{FF2B5EF4-FFF2-40B4-BE49-F238E27FC236}">
              <a16:creationId xmlns:a16="http://schemas.microsoft.com/office/drawing/2014/main" id="{662EEFD4-BC54-4376-AA39-BE5AC09BDFB6}"/>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773134" y="13143682"/>
          <a:ext cx="1175467" cy="606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515495</xdr:colOff>
      <xdr:row>78</xdr:row>
      <xdr:rowOff>85777</xdr:rowOff>
    </xdr:from>
    <xdr:to>
      <xdr:col>3</xdr:col>
      <xdr:colOff>1002355</xdr:colOff>
      <xdr:row>83</xdr:row>
      <xdr:rowOff>48341</xdr:rowOff>
    </xdr:to>
    <xdr:pic>
      <xdr:nvPicPr>
        <xdr:cNvPr id="16" name="図 19">
          <a:extLst>
            <a:ext uri="{FF2B5EF4-FFF2-40B4-BE49-F238E27FC236}">
              <a16:creationId xmlns:a16="http://schemas.microsoft.com/office/drawing/2014/main" id="{F41188DD-0122-4ECC-8D4F-18FFBE6D5C08}"/>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296795" y="12935002"/>
          <a:ext cx="486860" cy="772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438934</xdr:colOff>
      <xdr:row>75</xdr:row>
      <xdr:rowOff>60941</xdr:rowOff>
    </xdr:from>
    <xdr:to>
      <xdr:col>8</xdr:col>
      <xdr:colOff>174171</xdr:colOff>
      <xdr:row>83</xdr:row>
      <xdr:rowOff>104922</xdr:rowOff>
    </xdr:to>
    <xdr:pic>
      <xdr:nvPicPr>
        <xdr:cNvPr id="17" name="図 20">
          <a:extLst>
            <a:ext uri="{FF2B5EF4-FFF2-40B4-BE49-F238E27FC236}">
              <a16:creationId xmlns:a16="http://schemas.microsoft.com/office/drawing/2014/main" id="{81654FC5-5D30-4585-9FC8-2FF225BB0EDE}"/>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906409" y="12424391"/>
          <a:ext cx="1354487" cy="1339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569281</xdr:colOff>
      <xdr:row>80</xdr:row>
      <xdr:rowOff>73107</xdr:rowOff>
    </xdr:from>
    <xdr:to>
      <xdr:col>6</xdr:col>
      <xdr:colOff>634545</xdr:colOff>
      <xdr:row>83</xdr:row>
      <xdr:rowOff>51601</xdr:rowOff>
    </xdr:to>
    <xdr:pic>
      <xdr:nvPicPr>
        <xdr:cNvPr id="18" name="図 21">
          <a:extLst>
            <a:ext uri="{FF2B5EF4-FFF2-40B4-BE49-F238E27FC236}">
              <a16:creationId xmlns:a16="http://schemas.microsoft.com/office/drawing/2014/main" id="{7BDC8270-7A6E-4708-9A50-02306F28200F}"/>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579306" y="13246182"/>
          <a:ext cx="2522714" cy="464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124210</xdr:colOff>
      <xdr:row>75</xdr:row>
      <xdr:rowOff>113271</xdr:rowOff>
    </xdr:from>
    <xdr:to>
      <xdr:col>4</xdr:col>
      <xdr:colOff>686603</xdr:colOff>
      <xdr:row>83</xdr:row>
      <xdr:rowOff>66968</xdr:rowOff>
    </xdr:to>
    <xdr:pic>
      <xdr:nvPicPr>
        <xdr:cNvPr id="19" name="図 22">
          <a:extLst>
            <a:ext uri="{FF2B5EF4-FFF2-40B4-BE49-F238E27FC236}">
              <a16:creationId xmlns:a16="http://schemas.microsoft.com/office/drawing/2014/main" id="{2147D792-22E8-4F6E-8589-299523692DC8}"/>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4134235" y="12476721"/>
          <a:ext cx="562393" cy="12490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549996</xdr:colOff>
      <xdr:row>74</xdr:row>
      <xdr:rowOff>134306</xdr:rowOff>
    </xdr:from>
    <xdr:to>
      <xdr:col>5</xdr:col>
      <xdr:colOff>825932</xdr:colOff>
      <xdr:row>76</xdr:row>
      <xdr:rowOff>118073</xdr:rowOff>
    </xdr:to>
    <xdr:pic>
      <xdr:nvPicPr>
        <xdr:cNvPr id="20" name="図 23">
          <a:extLst>
            <a:ext uri="{FF2B5EF4-FFF2-40B4-BE49-F238E27FC236}">
              <a16:creationId xmlns:a16="http://schemas.microsoft.com/office/drawing/2014/main" id="{25A6DCE7-C910-4FDA-9D0D-914FC6A93772}"/>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flipH="1">
          <a:off x="5788746" y="12335831"/>
          <a:ext cx="275936" cy="307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177707</xdr:colOff>
      <xdr:row>76</xdr:row>
      <xdr:rowOff>144368</xdr:rowOff>
    </xdr:from>
    <xdr:to>
      <xdr:col>5</xdr:col>
      <xdr:colOff>476637</xdr:colOff>
      <xdr:row>78</xdr:row>
      <xdr:rowOff>153995</xdr:rowOff>
    </xdr:to>
    <xdr:pic>
      <xdr:nvPicPr>
        <xdr:cNvPr id="21" name="図 24">
          <a:extLst>
            <a:ext uri="{FF2B5EF4-FFF2-40B4-BE49-F238E27FC236}">
              <a16:creationId xmlns:a16="http://schemas.microsoft.com/office/drawing/2014/main" id="{B78AB312-8092-45EA-9ECA-1C4D2088746D}"/>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flipH="1">
          <a:off x="5416457" y="12669743"/>
          <a:ext cx="298930" cy="333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858651</xdr:colOff>
      <xdr:row>74</xdr:row>
      <xdr:rowOff>151590</xdr:rowOff>
    </xdr:from>
    <xdr:to>
      <xdr:col>5</xdr:col>
      <xdr:colOff>79502</xdr:colOff>
      <xdr:row>77</xdr:row>
      <xdr:rowOff>34219</xdr:rowOff>
    </xdr:to>
    <xdr:pic>
      <xdr:nvPicPr>
        <xdr:cNvPr id="22" name="図 25">
          <a:extLst>
            <a:ext uri="{FF2B5EF4-FFF2-40B4-BE49-F238E27FC236}">
              <a16:creationId xmlns:a16="http://schemas.microsoft.com/office/drawing/2014/main" id="{30311E57-0F83-4ECA-9A58-7502E76BC484}"/>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flipH="1">
          <a:off x="4868676" y="12353115"/>
          <a:ext cx="449576" cy="368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809682</xdr:colOff>
      <xdr:row>0</xdr:row>
      <xdr:rowOff>0</xdr:rowOff>
    </xdr:from>
    <xdr:to>
      <xdr:col>5</xdr:col>
      <xdr:colOff>117472</xdr:colOff>
      <xdr:row>1</xdr:row>
      <xdr:rowOff>112335</xdr:rowOff>
    </xdr:to>
    <xdr:pic>
      <xdr:nvPicPr>
        <xdr:cNvPr id="23" name="図 27">
          <a:extLst>
            <a:ext uri="{FF2B5EF4-FFF2-40B4-BE49-F238E27FC236}">
              <a16:creationId xmlns:a16="http://schemas.microsoft.com/office/drawing/2014/main" id="{9CFD7281-5B4F-4EC4-B12A-884805280013}"/>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4819707" y="0"/>
          <a:ext cx="536515" cy="54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21213</xdr:colOff>
      <xdr:row>0</xdr:row>
      <xdr:rowOff>87811</xdr:rowOff>
    </xdr:from>
    <xdr:to>
      <xdr:col>7</xdr:col>
      <xdr:colOff>25094</xdr:colOff>
      <xdr:row>0</xdr:row>
      <xdr:rowOff>308203</xdr:rowOff>
    </xdr:to>
    <xdr:pic>
      <xdr:nvPicPr>
        <xdr:cNvPr id="24" name="図 28">
          <a:extLst>
            <a:ext uri="{FF2B5EF4-FFF2-40B4-BE49-F238E27FC236}">
              <a16:creationId xmlns:a16="http://schemas.microsoft.com/office/drawing/2014/main" id="{4A65F226-031E-4124-80D8-B5207B98758E}"/>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6488688" y="87811"/>
          <a:ext cx="1232606" cy="220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798908</xdr:colOff>
      <xdr:row>2</xdr:row>
      <xdr:rowOff>76740</xdr:rowOff>
    </xdr:from>
    <xdr:to>
      <xdr:col>14</xdr:col>
      <xdr:colOff>1952674</xdr:colOff>
      <xdr:row>6</xdr:row>
      <xdr:rowOff>10889</xdr:rowOff>
    </xdr:to>
    <xdr:pic>
      <xdr:nvPicPr>
        <xdr:cNvPr id="25" name="図 29">
          <a:extLst>
            <a:ext uri="{FF2B5EF4-FFF2-40B4-BE49-F238E27FC236}">
              <a16:creationId xmlns:a16="http://schemas.microsoft.com/office/drawing/2014/main" id="{7290C3C0-DBC3-49E0-996C-AF744274563C}"/>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11981258" y="657765"/>
          <a:ext cx="1153766" cy="543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58372</xdr:colOff>
      <xdr:row>0</xdr:row>
      <xdr:rowOff>0</xdr:rowOff>
    </xdr:from>
    <xdr:to>
      <xdr:col>9</xdr:col>
      <xdr:colOff>68527</xdr:colOff>
      <xdr:row>0</xdr:row>
      <xdr:rowOff>419148</xdr:rowOff>
    </xdr:to>
    <xdr:pic>
      <xdr:nvPicPr>
        <xdr:cNvPr id="26" name="図 30">
          <a:extLst>
            <a:ext uri="{FF2B5EF4-FFF2-40B4-BE49-F238E27FC236}">
              <a16:creationId xmlns:a16="http://schemas.microsoft.com/office/drawing/2014/main" id="{36F4D384-54AB-4C59-8ED1-7873839216F0}"/>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8145097" y="0"/>
          <a:ext cx="324480" cy="419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706545</xdr:colOff>
      <xdr:row>0</xdr:row>
      <xdr:rowOff>105300</xdr:rowOff>
    </xdr:from>
    <xdr:to>
      <xdr:col>5</xdr:col>
      <xdr:colOff>1021910</xdr:colOff>
      <xdr:row>0</xdr:row>
      <xdr:rowOff>371678</xdr:rowOff>
    </xdr:to>
    <xdr:pic>
      <xdr:nvPicPr>
        <xdr:cNvPr id="27" name="図 31">
          <a:extLst>
            <a:ext uri="{FF2B5EF4-FFF2-40B4-BE49-F238E27FC236}">
              <a16:creationId xmlns:a16="http://schemas.microsoft.com/office/drawing/2014/main" id="{5B36155C-4ECA-40B1-BE22-C9F60073A1A9}"/>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5945295" y="105300"/>
          <a:ext cx="315365" cy="2663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133445</xdr:colOff>
      <xdr:row>0</xdr:row>
      <xdr:rowOff>0</xdr:rowOff>
    </xdr:from>
    <xdr:to>
      <xdr:col>14</xdr:col>
      <xdr:colOff>1515356</xdr:colOff>
      <xdr:row>4</xdr:row>
      <xdr:rowOff>40604</xdr:rowOff>
    </xdr:to>
    <xdr:pic>
      <xdr:nvPicPr>
        <xdr:cNvPr id="28" name="図 32">
          <a:extLst>
            <a:ext uri="{FF2B5EF4-FFF2-40B4-BE49-F238E27FC236}">
              <a16:creationId xmlns:a16="http://schemas.microsoft.com/office/drawing/2014/main" id="{D740A8FA-E39F-4CAB-8117-D4361162CDC0}"/>
            </a:ext>
          </a:extLst>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11315795" y="0"/>
          <a:ext cx="1381911" cy="926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1926145</xdr:colOff>
      <xdr:row>0</xdr:row>
      <xdr:rowOff>63500</xdr:rowOff>
    </xdr:from>
    <xdr:to>
      <xdr:col>15</xdr:col>
      <xdr:colOff>912075</xdr:colOff>
      <xdr:row>1</xdr:row>
      <xdr:rowOff>42795</xdr:rowOff>
    </xdr:to>
    <xdr:pic>
      <xdr:nvPicPr>
        <xdr:cNvPr id="29" name="図 33">
          <a:extLst>
            <a:ext uri="{FF2B5EF4-FFF2-40B4-BE49-F238E27FC236}">
              <a16:creationId xmlns:a16="http://schemas.microsoft.com/office/drawing/2014/main" id="{F29015ED-69D0-4A0D-A7A3-1CFB60FDA9E8}"/>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13108495" y="63500"/>
          <a:ext cx="1167155" cy="407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72019</xdr:colOff>
      <xdr:row>1</xdr:row>
      <xdr:rowOff>34300</xdr:rowOff>
    </xdr:from>
    <xdr:to>
      <xdr:col>14</xdr:col>
      <xdr:colOff>328004</xdr:colOff>
      <xdr:row>5</xdr:row>
      <xdr:rowOff>115817</xdr:rowOff>
    </xdr:to>
    <xdr:pic>
      <xdr:nvPicPr>
        <xdr:cNvPr id="30" name="図 34">
          <a:extLst>
            <a:ext uri="{FF2B5EF4-FFF2-40B4-BE49-F238E27FC236}">
              <a16:creationId xmlns:a16="http://schemas.microsoft.com/office/drawing/2014/main" id="{89FB2FE6-1D49-45E5-9EC7-B0B2CC25BD32}"/>
            </a:ext>
          </a:extLst>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11254369" y="462925"/>
          <a:ext cx="255985" cy="691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428827</xdr:colOff>
      <xdr:row>0</xdr:row>
      <xdr:rowOff>75489</xdr:rowOff>
    </xdr:from>
    <xdr:to>
      <xdr:col>22</xdr:col>
      <xdr:colOff>905331</xdr:colOff>
      <xdr:row>2</xdr:row>
      <xdr:rowOff>23925</xdr:rowOff>
    </xdr:to>
    <xdr:pic>
      <xdr:nvPicPr>
        <xdr:cNvPr id="31" name="図 35">
          <a:extLst>
            <a:ext uri="{FF2B5EF4-FFF2-40B4-BE49-F238E27FC236}">
              <a16:creationId xmlns:a16="http://schemas.microsoft.com/office/drawing/2014/main" id="{33A402D3-1594-4D21-B173-0CD93315C37D}"/>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20221777" y="75489"/>
          <a:ext cx="476504" cy="529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72645</xdr:colOff>
      <xdr:row>0</xdr:row>
      <xdr:rowOff>52591</xdr:rowOff>
    </xdr:from>
    <xdr:to>
      <xdr:col>19</xdr:col>
      <xdr:colOff>23608</xdr:colOff>
      <xdr:row>1</xdr:row>
      <xdr:rowOff>76257</xdr:rowOff>
    </xdr:to>
    <xdr:pic>
      <xdr:nvPicPr>
        <xdr:cNvPr id="32" name="図 36">
          <a:extLst>
            <a:ext uri="{FF2B5EF4-FFF2-40B4-BE49-F238E27FC236}">
              <a16:creationId xmlns:a16="http://schemas.microsoft.com/office/drawing/2014/main" id="{3D13FE2C-527B-4A42-A482-AB9814A19FDF}"/>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flipH="1">
          <a:off x="17122395" y="52591"/>
          <a:ext cx="1179688" cy="452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266853</xdr:colOff>
      <xdr:row>0</xdr:row>
      <xdr:rowOff>121066</xdr:rowOff>
    </xdr:from>
    <xdr:to>
      <xdr:col>17</xdr:col>
      <xdr:colOff>584750</xdr:colOff>
      <xdr:row>1</xdr:row>
      <xdr:rowOff>35674</xdr:rowOff>
    </xdr:to>
    <xdr:pic>
      <xdr:nvPicPr>
        <xdr:cNvPr id="33" name="図 37">
          <a:extLst>
            <a:ext uri="{FF2B5EF4-FFF2-40B4-BE49-F238E27FC236}">
              <a16:creationId xmlns:a16="http://schemas.microsoft.com/office/drawing/2014/main" id="{F3511DDA-7948-49FF-BE78-DE93B984310E}"/>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16087878" y="121066"/>
          <a:ext cx="317897" cy="343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742274</xdr:colOff>
      <xdr:row>0</xdr:row>
      <xdr:rowOff>54871</xdr:rowOff>
    </xdr:from>
    <xdr:to>
      <xdr:col>17</xdr:col>
      <xdr:colOff>948185</xdr:colOff>
      <xdr:row>0</xdr:row>
      <xdr:rowOff>348159</xdr:rowOff>
    </xdr:to>
    <xdr:pic>
      <xdr:nvPicPr>
        <xdr:cNvPr id="34" name="図 38">
          <a:extLst>
            <a:ext uri="{FF2B5EF4-FFF2-40B4-BE49-F238E27FC236}">
              <a16:creationId xmlns:a16="http://schemas.microsoft.com/office/drawing/2014/main" id="{ACAB4C1E-51E2-4789-93AE-252508B969A7}"/>
            </a:ext>
          </a:extLst>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16563299" y="54871"/>
          <a:ext cx="205911" cy="2932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539435</xdr:colOff>
      <xdr:row>0</xdr:row>
      <xdr:rowOff>98138</xdr:rowOff>
    </xdr:from>
    <xdr:to>
      <xdr:col>16</xdr:col>
      <xdr:colOff>731736</xdr:colOff>
      <xdr:row>1</xdr:row>
      <xdr:rowOff>13169</xdr:rowOff>
    </xdr:to>
    <xdr:pic>
      <xdr:nvPicPr>
        <xdr:cNvPr id="35" name="図 39">
          <a:extLst>
            <a:ext uri="{FF2B5EF4-FFF2-40B4-BE49-F238E27FC236}">
              <a16:creationId xmlns:a16="http://schemas.microsoft.com/office/drawing/2014/main" id="{316A34B4-7329-40AF-850D-47EB8BCE19BD}"/>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15131735" y="98138"/>
          <a:ext cx="192301" cy="343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206591</xdr:colOff>
      <xdr:row>0</xdr:row>
      <xdr:rowOff>62644</xdr:rowOff>
    </xdr:from>
    <xdr:to>
      <xdr:col>21</xdr:col>
      <xdr:colOff>732940</xdr:colOff>
      <xdr:row>1</xdr:row>
      <xdr:rowOff>19409</xdr:rowOff>
    </xdr:to>
    <xdr:pic>
      <xdr:nvPicPr>
        <xdr:cNvPr id="36" name="図 40">
          <a:extLst>
            <a:ext uri="{FF2B5EF4-FFF2-40B4-BE49-F238E27FC236}">
              <a16:creationId xmlns:a16="http://schemas.microsoft.com/office/drawing/2014/main" id="{2CAE2231-7354-4ABE-B3E4-14FE883B9A37}"/>
            </a:ext>
          </a:extLst>
        </xdr:cNvPr>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18485066" y="62644"/>
          <a:ext cx="1231199" cy="385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1416577</xdr:colOff>
      <xdr:row>44</xdr:row>
      <xdr:rowOff>93698</xdr:rowOff>
    </xdr:from>
    <xdr:to>
      <xdr:col>2</xdr:col>
      <xdr:colOff>1965712</xdr:colOff>
      <xdr:row>47</xdr:row>
      <xdr:rowOff>83145</xdr:rowOff>
    </xdr:to>
    <xdr:pic>
      <xdr:nvPicPr>
        <xdr:cNvPr id="37" name="図 2">
          <a:extLst>
            <a:ext uri="{FF2B5EF4-FFF2-40B4-BE49-F238E27FC236}">
              <a16:creationId xmlns:a16="http://schemas.microsoft.com/office/drawing/2014/main" id="{007533C7-EA8E-4EDF-8990-929DC8CFC87E}"/>
            </a:ext>
          </a:extLst>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2016652" y="7437473"/>
          <a:ext cx="549135" cy="47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476132</xdr:colOff>
      <xdr:row>76</xdr:row>
      <xdr:rowOff>1815</xdr:rowOff>
    </xdr:from>
    <xdr:to>
      <xdr:col>22</xdr:col>
      <xdr:colOff>969874</xdr:colOff>
      <xdr:row>82</xdr:row>
      <xdr:rowOff>125809</xdr:rowOff>
    </xdr:to>
    <xdr:pic>
      <xdr:nvPicPr>
        <xdr:cNvPr id="38" name="図 50">
          <a:extLst>
            <a:ext uri="{FF2B5EF4-FFF2-40B4-BE49-F238E27FC236}">
              <a16:creationId xmlns:a16="http://schemas.microsoft.com/office/drawing/2014/main" id="{8104A655-C7FD-4644-878C-552D0EE4444A}"/>
            </a:ext>
          </a:extLst>
        </xdr:cNvPr>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19459457" y="12527190"/>
          <a:ext cx="1303367" cy="10955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163286</xdr:colOff>
      <xdr:row>72</xdr:row>
      <xdr:rowOff>94675</xdr:rowOff>
    </xdr:from>
    <xdr:to>
      <xdr:col>2</xdr:col>
      <xdr:colOff>642258</xdr:colOff>
      <xdr:row>87</xdr:row>
      <xdr:rowOff>70007</xdr:rowOff>
    </xdr:to>
    <xdr:pic>
      <xdr:nvPicPr>
        <xdr:cNvPr id="39" name="図 2">
          <a:extLst>
            <a:ext uri="{FF2B5EF4-FFF2-40B4-BE49-F238E27FC236}">
              <a16:creationId xmlns:a16="http://schemas.microsoft.com/office/drawing/2014/main" id="{9C2E2D15-5252-48AB-AD1E-8CD929C3DA51}"/>
            </a:ext>
          </a:extLst>
        </xdr:cNvPr>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t="-2" b="-29807"/>
        <a:stretch>
          <a:fillRect/>
        </a:stretch>
      </xdr:blipFill>
      <xdr:spPr bwMode="auto">
        <a:xfrm>
          <a:off x="163286" y="11972350"/>
          <a:ext cx="1079047" cy="2404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26624</xdr:colOff>
      <xdr:row>0</xdr:row>
      <xdr:rowOff>72338</xdr:rowOff>
    </xdr:from>
    <xdr:to>
      <xdr:col>16</xdr:col>
      <xdr:colOff>190389</xdr:colOff>
      <xdr:row>1</xdr:row>
      <xdr:rowOff>24488</xdr:rowOff>
    </xdr:to>
    <xdr:pic>
      <xdr:nvPicPr>
        <xdr:cNvPr id="40" name="図 2">
          <a:extLst>
            <a:ext uri="{FF2B5EF4-FFF2-40B4-BE49-F238E27FC236}">
              <a16:creationId xmlns:a16="http://schemas.microsoft.com/office/drawing/2014/main" id="{0DFAB574-AEC1-468E-8D83-B7C07C5CFD0B}"/>
            </a:ext>
          </a:extLst>
        </xdr:cNvPr>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14618924" y="72338"/>
          <a:ext cx="163765" cy="380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907609</xdr:colOff>
      <xdr:row>0</xdr:row>
      <xdr:rowOff>104882</xdr:rowOff>
    </xdr:from>
    <xdr:to>
      <xdr:col>17</xdr:col>
      <xdr:colOff>93825</xdr:colOff>
      <xdr:row>1</xdr:row>
      <xdr:rowOff>38234</xdr:rowOff>
    </xdr:to>
    <xdr:pic>
      <xdr:nvPicPr>
        <xdr:cNvPr id="41" name="図 4">
          <a:extLst>
            <a:ext uri="{FF2B5EF4-FFF2-40B4-BE49-F238E27FC236}">
              <a16:creationId xmlns:a16="http://schemas.microsoft.com/office/drawing/2014/main" id="{C63A0D04-0282-403B-AF9D-88436EDC4ABE}"/>
            </a:ext>
          </a:extLst>
        </xdr:cNvPr>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15499909" y="104882"/>
          <a:ext cx="414941" cy="3619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461052</xdr:colOff>
      <xdr:row>0</xdr:row>
      <xdr:rowOff>164065</xdr:rowOff>
    </xdr:from>
    <xdr:to>
      <xdr:col>10</xdr:col>
      <xdr:colOff>695184</xdr:colOff>
      <xdr:row>0</xdr:row>
      <xdr:rowOff>397885</xdr:rowOff>
    </xdr:to>
    <xdr:pic>
      <xdr:nvPicPr>
        <xdr:cNvPr id="42" name="図 41">
          <a:extLst>
            <a:ext uri="{FF2B5EF4-FFF2-40B4-BE49-F238E27FC236}">
              <a16:creationId xmlns:a16="http://schemas.microsoft.com/office/drawing/2014/main" id="{C9B81E81-1DF2-45BC-B6ED-CDD969F0BF4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671727" y="164065"/>
          <a:ext cx="234132" cy="23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718851</xdr:colOff>
      <xdr:row>0</xdr:row>
      <xdr:rowOff>110416</xdr:rowOff>
    </xdr:from>
    <xdr:to>
      <xdr:col>10</xdr:col>
      <xdr:colOff>930349</xdr:colOff>
      <xdr:row>0</xdr:row>
      <xdr:rowOff>331930</xdr:rowOff>
    </xdr:to>
    <xdr:pic>
      <xdr:nvPicPr>
        <xdr:cNvPr id="43" name="図 42">
          <a:extLst>
            <a:ext uri="{FF2B5EF4-FFF2-40B4-BE49-F238E27FC236}">
              <a16:creationId xmlns:a16="http://schemas.microsoft.com/office/drawing/2014/main" id="{6B3DC66C-96FD-47C2-A542-2C7B63F663BF}"/>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929526" y="110416"/>
          <a:ext cx="211498" cy="221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825551</xdr:colOff>
      <xdr:row>0</xdr:row>
      <xdr:rowOff>0</xdr:rowOff>
    </xdr:from>
    <xdr:to>
      <xdr:col>3</xdr:col>
      <xdr:colOff>1170212</xdr:colOff>
      <xdr:row>0</xdr:row>
      <xdr:rowOff>759835</xdr:rowOff>
    </xdr:to>
    <xdr:pic>
      <xdr:nvPicPr>
        <xdr:cNvPr id="2" name="図 2">
          <a:extLst>
            <a:ext uri="{FF2B5EF4-FFF2-40B4-BE49-F238E27FC236}">
              <a16:creationId xmlns:a16="http://schemas.microsoft.com/office/drawing/2014/main" id="{46164AA9-F34F-4D80-81AA-A9AC3F232A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8651" y="0"/>
          <a:ext cx="344661" cy="759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575795</xdr:colOff>
      <xdr:row>0</xdr:row>
      <xdr:rowOff>321012</xdr:rowOff>
    </xdr:from>
    <xdr:to>
      <xdr:col>4</xdr:col>
      <xdr:colOff>1049703</xdr:colOff>
      <xdr:row>0</xdr:row>
      <xdr:rowOff>761904</xdr:rowOff>
    </xdr:to>
    <xdr:pic>
      <xdr:nvPicPr>
        <xdr:cNvPr id="3" name="図 2">
          <a:extLst>
            <a:ext uri="{FF2B5EF4-FFF2-40B4-BE49-F238E27FC236}">
              <a16:creationId xmlns:a16="http://schemas.microsoft.com/office/drawing/2014/main" id="{109F5A39-84BE-4267-B769-CF46D805EF3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61920" y="321012"/>
          <a:ext cx="473908" cy="440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915110</xdr:colOff>
      <xdr:row>0</xdr:row>
      <xdr:rowOff>147590</xdr:rowOff>
    </xdr:from>
    <xdr:to>
      <xdr:col>6</xdr:col>
      <xdr:colOff>390826</xdr:colOff>
      <xdr:row>1</xdr:row>
      <xdr:rowOff>86158</xdr:rowOff>
    </xdr:to>
    <xdr:pic>
      <xdr:nvPicPr>
        <xdr:cNvPr id="4" name="図 3">
          <a:extLst>
            <a:ext uri="{FF2B5EF4-FFF2-40B4-BE49-F238E27FC236}">
              <a16:creationId xmlns:a16="http://schemas.microsoft.com/office/drawing/2014/main" id="{2D04A4A5-C61A-4B61-8B3E-50EA0D79818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544260" y="147590"/>
          <a:ext cx="818741" cy="7672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45720</xdr:colOff>
      <xdr:row>0</xdr:row>
      <xdr:rowOff>168852</xdr:rowOff>
    </xdr:from>
    <xdr:to>
      <xdr:col>2</xdr:col>
      <xdr:colOff>571327</xdr:colOff>
      <xdr:row>0</xdr:row>
      <xdr:rowOff>731693</xdr:rowOff>
    </xdr:to>
    <xdr:pic>
      <xdr:nvPicPr>
        <xdr:cNvPr id="5" name="図 11">
          <a:extLst>
            <a:ext uri="{FF2B5EF4-FFF2-40B4-BE49-F238E27FC236}">
              <a16:creationId xmlns:a16="http://schemas.microsoft.com/office/drawing/2014/main" id="{8477104B-259C-4268-A740-B2B7A5A8FF1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45795" y="168852"/>
          <a:ext cx="525607" cy="562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588560</xdr:colOff>
      <xdr:row>0</xdr:row>
      <xdr:rowOff>0</xdr:rowOff>
    </xdr:from>
    <xdr:to>
      <xdr:col>3</xdr:col>
      <xdr:colOff>753746</xdr:colOff>
      <xdr:row>2</xdr:row>
      <xdr:rowOff>152400</xdr:rowOff>
    </xdr:to>
    <xdr:pic>
      <xdr:nvPicPr>
        <xdr:cNvPr id="6" name="図 12">
          <a:extLst>
            <a:ext uri="{FF2B5EF4-FFF2-40B4-BE49-F238E27FC236}">
              <a16:creationId xmlns:a16="http://schemas.microsoft.com/office/drawing/2014/main" id="{6DE4890C-AC1D-478E-9915-90FDA80F402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88635" y="0"/>
          <a:ext cx="1508211"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140549</xdr:colOff>
      <xdr:row>0</xdr:row>
      <xdr:rowOff>157643</xdr:rowOff>
    </xdr:from>
    <xdr:to>
      <xdr:col>5</xdr:col>
      <xdr:colOff>835764</xdr:colOff>
      <xdr:row>1</xdr:row>
      <xdr:rowOff>132724</xdr:rowOff>
    </xdr:to>
    <xdr:pic>
      <xdr:nvPicPr>
        <xdr:cNvPr id="7" name="図 22">
          <a:extLst>
            <a:ext uri="{FF2B5EF4-FFF2-40B4-BE49-F238E27FC236}">
              <a16:creationId xmlns:a16="http://schemas.microsoft.com/office/drawing/2014/main" id="{5EB0BA24-509A-4738-97CA-6E046E1ADAAA}"/>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769699" y="157643"/>
          <a:ext cx="695215" cy="8037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575734</xdr:colOff>
      <xdr:row>0</xdr:row>
      <xdr:rowOff>219893</xdr:rowOff>
    </xdr:from>
    <xdr:to>
      <xdr:col>7</xdr:col>
      <xdr:colOff>266921</xdr:colOff>
      <xdr:row>0</xdr:row>
      <xdr:rowOff>651404</xdr:rowOff>
    </xdr:to>
    <xdr:pic>
      <xdr:nvPicPr>
        <xdr:cNvPr id="8" name="図 23">
          <a:extLst>
            <a:ext uri="{FF2B5EF4-FFF2-40B4-BE49-F238E27FC236}">
              <a16:creationId xmlns:a16="http://schemas.microsoft.com/office/drawing/2014/main" id="{C4FFF4F1-74BE-461D-BFC2-4D23C698733F}"/>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547909" y="219893"/>
          <a:ext cx="1034212" cy="43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1049867</xdr:colOff>
      <xdr:row>0</xdr:row>
      <xdr:rowOff>134072</xdr:rowOff>
    </xdr:from>
    <xdr:to>
      <xdr:col>11</xdr:col>
      <xdr:colOff>1185334</xdr:colOff>
      <xdr:row>1</xdr:row>
      <xdr:rowOff>34108</xdr:rowOff>
    </xdr:to>
    <xdr:pic>
      <xdr:nvPicPr>
        <xdr:cNvPr id="9" name="図 24">
          <a:extLst>
            <a:ext uri="{FF2B5EF4-FFF2-40B4-BE49-F238E27FC236}">
              <a16:creationId xmlns:a16="http://schemas.microsoft.com/office/drawing/2014/main" id="{B891DF6E-787E-45E1-87E7-676D39355FA3}"/>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0308167" y="134072"/>
          <a:ext cx="1478492" cy="7287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597694</xdr:colOff>
      <xdr:row>0</xdr:row>
      <xdr:rowOff>76200</xdr:rowOff>
    </xdr:from>
    <xdr:to>
      <xdr:col>8</xdr:col>
      <xdr:colOff>222913</xdr:colOff>
      <xdr:row>2</xdr:row>
      <xdr:rowOff>14865</xdr:rowOff>
    </xdr:to>
    <xdr:pic>
      <xdr:nvPicPr>
        <xdr:cNvPr id="10" name="図 25">
          <a:extLst>
            <a:ext uri="{FF2B5EF4-FFF2-40B4-BE49-F238E27FC236}">
              <a16:creationId xmlns:a16="http://schemas.microsoft.com/office/drawing/2014/main" id="{94828E00-DEA4-4A0A-B27F-2A6382DA725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912894" y="76200"/>
          <a:ext cx="968244" cy="1043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385900</xdr:colOff>
      <xdr:row>0</xdr:row>
      <xdr:rowOff>112568</xdr:rowOff>
    </xdr:from>
    <xdr:to>
      <xdr:col>11</xdr:col>
      <xdr:colOff>301208</xdr:colOff>
      <xdr:row>1</xdr:row>
      <xdr:rowOff>228359</xdr:rowOff>
    </xdr:to>
    <xdr:pic>
      <xdr:nvPicPr>
        <xdr:cNvPr id="11" name="図 27">
          <a:extLst>
            <a:ext uri="{FF2B5EF4-FFF2-40B4-BE49-F238E27FC236}">
              <a16:creationId xmlns:a16="http://schemas.microsoft.com/office/drawing/2014/main" id="{4E0B2AA6-E808-4005-AB75-19B14F9215E3}"/>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9644200" y="112568"/>
          <a:ext cx="1258333" cy="944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58472</xdr:colOff>
      <xdr:row>0</xdr:row>
      <xdr:rowOff>112568</xdr:rowOff>
    </xdr:from>
    <xdr:to>
      <xdr:col>10</xdr:col>
      <xdr:colOff>377283</xdr:colOff>
      <xdr:row>1</xdr:row>
      <xdr:rowOff>59507</xdr:rowOff>
    </xdr:to>
    <xdr:pic>
      <xdr:nvPicPr>
        <xdr:cNvPr id="12" name="図 29">
          <a:extLst>
            <a:ext uri="{FF2B5EF4-FFF2-40B4-BE49-F238E27FC236}">
              <a16:creationId xmlns:a16="http://schemas.microsoft.com/office/drawing/2014/main" id="{D88B30B2-2632-413E-9373-FDC614F0B5C5}"/>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9316772" y="112568"/>
          <a:ext cx="318811" cy="775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127001</xdr:colOff>
      <xdr:row>0</xdr:row>
      <xdr:rowOff>210031</xdr:rowOff>
    </xdr:from>
    <xdr:to>
      <xdr:col>14</xdr:col>
      <xdr:colOff>1075267</xdr:colOff>
      <xdr:row>0</xdr:row>
      <xdr:rowOff>679065</xdr:rowOff>
    </xdr:to>
    <xdr:pic>
      <xdr:nvPicPr>
        <xdr:cNvPr id="13" name="図 31">
          <a:extLst>
            <a:ext uri="{FF2B5EF4-FFF2-40B4-BE49-F238E27FC236}">
              <a16:creationId xmlns:a16="http://schemas.microsoft.com/office/drawing/2014/main" id="{A57D049E-6789-4B03-98C0-F82641051853}"/>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4757401" y="210031"/>
          <a:ext cx="948266" cy="4690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297009</xdr:colOff>
      <xdr:row>0</xdr:row>
      <xdr:rowOff>206375</xdr:rowOff>
    </xdr:from>
    <xdr:to>
      <xdr:col>12</xdr:col>
      <xdr:colOff>727835</xdr:colOff>
      <xdr:row>0</xdr:row>
      <xdr:rowOff>609744</xdr:rowOff>
    </xdr:to>
    <xdr:pic>
      <xdr:nvPicPr>
        <xdr:cNvPr id="14" name="図 32">
          <a:extLst>
            <a:ext uri="{FF2B5EF4-FFF2-40B4-BE49-F238E27FC236}">
              <a16:creationId xmlns:a16="http://schemas.microsoft.com/office/drawing/2014/main" id="{034D9992-860F-48BE-8470-6BD1B98068C9}"/>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2241359" y="206375"/>
          <a:ext cx="430826" cy="403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731855</xdr:colOff>
      <xdr:row>0</xdr:row>
      <xdr:rowOff>441373</xdr:rowOff>
    </xdr:from>
    <xdr:to>
      <xdr:col>12</xdr:col>
      <xdr:colOff>990500</xdr:colOff>
      <xdr:row>0</xdr:row>
      <xdr:rowOff>760316</xdr:rowOff>
    </xdr:to>
    <xdr:pic>
      <xdr:nvPicPr>
        <xdr:cNvPr id="15" name="図 33">
          <a:extLst>
            <a:ext uri="{FF2B5EF4-FFF2-40B4-BE49-F238E27FC236}">
              <a16:creationId xmlns:a16="http://schemas.microsoft.com/office/drawing/2014/main" id="{659CE11B-E795-4427-9704-872876C63855}"/>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2676205" y="441373"/>
          <a:ext cx="258645" cy="3189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195260</xdr:colOff>
      <xdr:row>0</xdr:row>
      <xdr:rowOff>147349</xdr:rowOff>
    </xdr:from>
    <xdr:to>
      <xdr:col>12</xdr:col>
      <xdr:colOff>373335</xdr:colOff>
      <xdr:row>0</xdr:row>
      <xdr:rowOff>485054</xdr:rowOff>
    </xdr:to>
    <xdr:pic>
      <xdr:nvPicPr>
        <xdr:cNvPr id="16" name="図 34">
          <a:extLst>
            <a:ext uri="{FF2B5EF4-FFF2-40B4-BE49-F238E27FC236}">
              <a16:creationId xmlns:a16="http://schemas.microsoft.com/office/drawing/2014/main" id="{5689B3A7-DDD0-485C-AA1A-5D68188EE012}"/>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2139610" y="147349"/>
          <a:ext cx="178075" cy="337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1134533</xdr:colOff>
      <xdr:row>0</xdr:row>
      <xdr:rowOff>138641</xdr:rowOff>
    </xdr:from>
    <xdr:to>
      <xdr:col>13</xdr:col>
      <xdr:colOff>1168400</xdr:colOff>
      <xdr:row>0</xdr:row>
      <xdr:rowOff>813040</xdr:rowOff>
    </xdr:to>
    <xdr:pic>
      <xdr:nvPicPr>
        <xdr:cNvPr id="17" name="図 35">
          <a:extLst>
            <a:ext uri="{FF2B5EF4-FFF2-40B4-BE49-F238E27FC236}">
              <a16:creationId xmlns:a16="http://schemas.microsoft.com/office/drawing/2014/main" id="{A00F9E6B-5492-46CE-9E0F-BD482D166C2D}"/>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3078883" y="138641"/>
          <a:ext cx="1376892" cy="6743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1049867</xdr:colOff>
      <xdr:row>0</xdr:row>
      <xdr:rowOff>75093</xdr:rowOff>
    </xdr:from>
    <xdr:to>
      <xdr:col>15</xdr:col>
      <xdr:colOff>1087127</xdr:colOff>
      <xdr:row>2</xdr:row>
      <xdr:rowOff>21118</xdr:rowOff>
    </xdr:to>
    <xdr:pic>
      <xdr:nvPicPr>
        <xdr:cNvPr id="18" name="図 37">
          <a:extLst>
            <a:ext uri="{FF2B5EF4-FFF2-40B4-BE49-F238E27FC236}">
              <a16:creationId xmlns:a16="http://schemas.microsoft.com/office/drawing/2014/main" id="{AED8BC72-25D7-433F-849B-C373EC157479}"/>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5680267" y="75093"/>
          <a:ext cx="1380285" cy="105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746125</xdr:colOff>
      <xdr:row>32</xdr:row>
      <xdr:rowOff>111125</xdr:rowOff>
    </xdr:from>
    <xdr:to>
      <xdr:col>3</xdr:col>
      <xdr:colOff>384175</xdr:colOff>
      <xdr:row>42</xdr:row>
      <xdr:rowOff>111125</xdr:rowOff>
    </xdr:to>
    <xdr:pic>
      <xdr:nvPicPr>
        <xdr:cNvPr id="6150" name="図 2">
          <a:extLst>
            <a:ext uri="{FF2B5EF4-FFF2-40B4-BE49-F238E27FC236}">
              <a16:creationId xmlns:a16="http://schemas.microsoft.com/office/drawing/2014/main" id="{C399A67E-6BB1-4C9C-8E21-63A0B1B4E6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3625" y="8699500"/>
          <a:ext cx="3384550" cy="238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603250</xdr:colOff>
      <xdr:row>27</xdr:row>
      <xdr:rowOff>142875</xdr:rowOff>
    </xdr:from>
    <xdr:to>
      <xdr:col>3</xdr:col>
      <xdr:colOff>441325</xdr:colOff>
      <xdr:row>37</xdr:row>
      <xdr:rowOff>190500</xdr:rowOff>
    </xdr:to>
    <xdr:pic>
      <xdr:nvPicPr>
        <xdr:cNvPr id="11270" name="図 3">
          <a:extLst>
            <a:ext uri="{FF2B5EF4-FFF2-40B4-BE49-F238E27FC236}">
              <a16:creationId xmlns:a16="http://schemas.microsoft.com/office/drawing/2014/main" id="{839EE285-B224-4C1C-9167-ED5CE571E6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0750" y="7540625"/>
          <a:ext cx="3584575" cy="2428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DD2DB-5AE3-461C-950D-BF99AF04521D}">
  <sheetPr>
    <pageSetUpPr fitToPage="1"/>
  </sheetPr>
  <dimension ref="A1:W91"/>
  <sheetViews>
    <sheetView tabSelected="1" view="pageBreakPreview" zoomScale="64" zoomScaleNormal="55" zoomScaleSheetLayoutView="64" workbookViewId="0"/>
  </sheetViews>
  <sheetFormatPr defaultColWidth="9" defaultRowHeight="13.5" x14ac:dyDescent="0.15"/>
  <cols>
    <col min="1" max="1" width="4.5" style="148" bestFit="1" customWidth="1"/>
    <col min="2" max="2" width="3.375" style="146" bestFit="1" customWidth="1"/>
    <col min="3" max="3" width="28.625" style="146" customWidth="1"/>
    <col min="4" max="7" width="16.125" style="146" customWidth="1"/>
    <col min="8" max="8" width="5.125" style="281" customWidth="1"/>
    <col min="9" max="9" width="4.125" style="146" bestFit="1" customWidth="1"/>
    <col min="10" max="10" width="10.625" style="146" customWidth="1"/>
    <col min="11" max="11" width="15.625" style="146" customWidth="1"/>
    <col min="12" max="12" width="2.375" style="146" customWidth="1"/>
    <col min="13" max="13" width="4.5" style="376" bestFit="1" customWidth="1"/>
    <col min="14" max="14" width="3.375" style="146" bestFit="1" customWidth="1"/>
    <col min="15" max="15" width="28.625" style="146" customWidth="1"/>
    <col min="16" max="19" width="16.125" style="146" customWidth="1"/>
    <col min="20" max="20" width="5.125" style="281" customWidth="1"/>
    <col min="21" max="21" width="4.125" style="146" bestFit="1" customWidth="1"/>
    <col min="22" max="22" width="10.625" style="146" customWidth="1"/>
    <col min="23" max="23" width="15.625" style="146" customWidth="1"/>
    <col min="24" max="16384" width="9" style="146"/>
  </cols>
  <sheetData>
    <row r="1" spans="1:23" ht="33.75" customHeight="1" x14ac:dyDescent="0.15">
      <c r="M1" s="148"/>
    </row>
    <row r="2" spans="1:23" s="148" customFormat="1" ht="12" customHeight="1" x14ac:dyDescent="0.15">
      <c r="A2" s="282" t="s">
        <v>22</v>
      </c>
      <c r="B2" s="283" t="s">
        <v>376</v>
      </c>
      <c r="C2" s="284"/>
      <c r="D2" s="285" t="s">
        <v>377</v>
      </c>
      <c r="E2" s="286"/>
      <c r="F2" s="287"/>
      <c r="G2" s="288" t="s">
        <v>378</v>
      </c>
      <c r="H2" s="289" t="s">
        <v>379</v>
      </c>
      <c r="I2" s="290"/>
      <c r="J2" s="291"/>
      <c r="K2" s="292" t="s">
        <v>3</v>
      </c>
      <c r="L2" s="293"/>
      <c r="M2" s="282" t="s">
        <v>22</v>
      </c>
      <c r="N2" s="283" t="s">
        <v>376</v>
      </c>
      <c r="O2" s="294"/>
      <c r="P2" s="295" t="s">
        <v>377</v>
      </c>
      <c r="Q2" s="295"/>
      <c r="R2" s="295"/>
      <c r="S2" s="288" t="s">
        <v>378</v>
      </c>
      <c r="T2" s="289" t="s">
        <v>379</v>
      </c>
      <c r="U2" s="290"/>
      <c r="V2" s="291"/>
      <c r="W2" s="292" t="s">
        <v>3</v>
      </c>
    </row>
    <row r="3" spans="1:23" s="148" customFormat="1" ht="12" customHeight="1" x14ac:dyDescent="0.15">
      <c r="A3" s="282"/>
      <c r="B3" s="283"/>
      <c r="C3" s="284"/>
      <c r="D3" s="296" t="s">
        <v>380</v>
      </c>
      <c r="E3" s="297" t="s">
        <v>381</v>
      </c>
      <c r="F3" s="298" t="s">
        <v>382</v>
      </c>
      <c r="G3" s="166"/>
      <c r="H3" s="299" t="s">
        <v>383</v>
      </c>
      <c r="I3" s="300"/>
      <c r="J3" s="301" t="s">
        <v>384</v>
      </c>
      <c r="K3" s="302"/>
      <c r="L3" s="303"/>
      <c r="M3" s="282"/>
      <c r="N3" s="283"/>
      <c r="O3" s="294"/>
      <c r="P3" s="296" t="s">
        <v>380</v>
      </c>
      <c r="Q3" s="297" t="s">
        <v>381</v>
      </c>
      <c r="R3" s="298" t="s">
        <v>382</v>
      </c>
      <c r="S3" s="166"/>
      <c r="T3" s="299" t="s">
        <v>383</v>
      </c>
      <c r="U3" s="300"/>
      <c r="V3" s="301" t="s">
        <v>384</v>
      </c>
      <c r="W3" s="302"/>
    </row>
    <row r="4" spans="1:23" s="148" customFormat="1" ht="12" customHeight="1" x14ac:dyDescent="0.15">
      <c r="A4" s="282"/>
      <c r="B4" s="283"/>
      <c r="C4" s="284"/>
      <c r="D4" s="296"/>
      <c r="E4" s="297"/>
      <c r="F4" s="298"/>
      <c r="G4" s="166"/>
      <c r="H4" s="299"/>
      <c r="I4" s="300"/>
      <c r="J4" s="301"/>
      <c r="K4" s="302"/>
      <c r="L4" s="303"/>
      <c r="M4" s="282"/>
      <c r="N4" s="283"/>
      <c r="O4" s="294"/>
      <c r="P4" s="296"/>
      <c r="Q4" s="297"/>
      <c r="R4" s="298"/>
      <c r="S4" s="166"/>
      <c r="T4" s="299"/>
      <c r="U4" s="300"/>
      <c r="V4" s="301"/>
      <c r="W4" s="302"/>
    </row>
    <row r="5" spans="1:23" s="148" customFormat="1" ht="12" customHeight="1" x14ac:dyDescent="0.15">
      <c r="A5" s="282"/>
      <c r="B5" s="283"/>
      <c r="C5" s="284"/>
      <c r="D5" s="296"/>
      <c r="E5" s="297"/>
      <c r="F5" s="298"/>
      <c r="G5" s="166"/>
      <c r="H5" s="299"/>
      <c r="I5" s="300"/>
      <c r="J5" s="301"/>
      <c r="K5" s="302"/>
      <c r="L5" s="303"/>
      <c r="M5" s="282"/>
      <c r="N5" s="283"/>
      <c r="O5" s="294"/>
      <c r="P5" s="296"/>
      <c r="Q5" s="297"/>
      <c r="R5" s="298"/>
      <c r="S5" s="166"/>
      <c r="T5" s="299"/>
      <c r="U5" s="300"/>
      <c r="V5" s="301"/>
      <c r="W5" s="302"/>
    </row>
    <row r="6" spans="1:23" s="148" customFormat="1" ht="12" customHeight="1" x14ac:dyDescent="0.15">
      <c r="A6" s="282"/>
      <c r="B6" s="283"/>
      <c r="C6" s="284"/>
      <c r="D6" s="296"/>
      <c r="E6" s="297"/>
      <c r="F6" s="298"/>
      <c r="G6" s="167"/>
      <c r="H6" s="304"/>
      <c r="I6" s="305"/>
      <c r="J6" s="306"/>
      <c r="K6" s="307"/>
      <c r="L6" s="303"/>
      <c r="M6" s="282"/>
      <c r="N6" s="283"/>
      <c r="O6" s="294"/>
      <c r="P6" s="296"/>
      <c r="Q6" s="297"/>
      <c r="R6" s="298"/>
      <c r="S6" s="167"/>
      <c r="T6" s="304"/>
      <c r="U6" s="305"/>
      <c r="V6" s="306"/>
      <c r="W6" s="307"/>
    </row>
    <row r="7" spans="1:23" ht="12.75" customHeight="1" x14ac:dyDescent="0.15">
      <c r="A7" s="308">
        <v>1</v>
      </c>
      <c r="B7" s="309" t="s">
        <v>103</v>
      </c>
      <c r="C7" s="310" t="s">
        <v>24</v>
      </c>
      <c r="D7" s="311" t="s">
        <v>385</v>
      </c>
      <c r="E7" s="311" t="s">
        <v>386</v>
      </c>
      <c r="F7" s="311" t="s">
        <v>387</v>
      </c>
      <c r="G7" s="174" t="s">
        <v>388</v>
      </c>
      <c r="H7" s="312">
        <f>360*0.75</f>
        <v>270</v>
      </c>
      <c r="I7" s="313" t="s">
        <v>389</v>
      </c>
      <c r="J7" s="314" t="s">
        <v>35</v>
      </c>
      <c r="K7" s="315" t="s">
        <v>64</v>
      </c>
      <c r="L7" s="316"/>
      <c r="M7" s="317">
        <v>15</v>
      </c>
      <c r="N7" s="308" t="s">
        <v>103</v>
      </c>
      <c r="O7" s="318" t="s">
        <v>24</v>
      </c>
      <c r="P7" s="311" t="s">
        <v>385</v>
      </c>
      <c r="Q7" s="311" t="s">
        <v>386</v>
      </c>
      <c r="R7" s="311" t="s">
        <v>387</v>
      </c>
      <c r="S7" s="174" t="s">
        <v>388</v>
      </c>
      <c r="T7" s="319">
        <f>360*0.75</f>
        <v>270</v>
      </c>
      <c r="U7" s="313" t="s">
        <v>389</v>
      </c>
      <c r="V7" s="314" t="s">
        <v>35</v>
      </c>
      <c r="W7" s="315" t="s">
        <v>64</v>
      </c>
    </row>
    <row r="8" spans="1:23" ht="12.75" customHeight="1" x14ac:dyDescent="0.15">
      <c r="A8" s="308"/>
      <c r="B8" s="320"/>
      <c r="C8" s="321" t="s">
        <v>25</v>
      </c>
      <c r="D8" s="311"/>
      <c r="E8" s="311"/>
      <c r="F8" s="311"/>
      <c r="G8" s="322"/>
      <c r="H8" s="323">
        <f>13.2*0.75</f>
        <v>9.8999999999999986</v>
      </c>
      <c r="I8" s="318" t="s">
        <v>390</v>
      </c>
      <c r="J8" s="324"/>
      <c r="K8" s="325" t="s">
        <v>391</v>
      </c>
      <c r="L8" s="316"/>
      <c r="M8" s="326"/>
      <c r="N8" s="308"/>
      <c r="O8" s="321" t="s">
        <v>25</v>
      </c>
      <c r="P8" s="311"/>
      <c r="Q8" s="311"/>
      <c r="R8" s="311"/>
      <c r="S8" s="322"/>
      <c r="T8" s="323">
        <f>13.2*0.75</f>
        <v>9.8999999999999986</v>
      </c>
      <c r="U8" s="318" t="s">
        <v>390</v>
      </c>
      <c r="V8" s="324"/>
      <c r="W8" s="325" t="s">
        <v>391</v>
      </c>
    </row>
    <row r="9" spans="1:23" ht="12.75" customHeight="1" x14ac:dyDescent="0.15">
      <c r="A9" s="308"/>
      <c r="B9" s="320"/>
      <c r="C9" s="318" t="s">
        <v>45</v>
      </c>
      <c r="D9" s="311"/>
      <c r="E9" s="311"/>
      <c r="F9" s="311"/>
      <c r="G9" s="322"/>
      <c r="H9" s="323">
        <f>6.9*0.75</f>
        <v>5.1750000000000007</v>
      </c>
      <c r="I9" s="318" t="s">
        <v>390</v>
      </c>
      <c r="J9" s="324"/>
      <c r="K9" s="325"/>
      <c r="L9" s="316"/>
      <c r="M9" s="326"/>
      <c r="N9" s="308"/>
      <c r="O9" s="318" t="s">
        <v>45</v>
      </c>
      <c r="P9" s="311"/>
      <c r="Q9" s="311"/>
      <c r="R9" s="311"/>
      <c r="S9" s="322"/>
      <c r="T9" s="323">
        <f>6.9*0.75</f>
        <v>5.1750000000000007</v>
      </c>
      <c r="U9" s="318" t="s">
        <v>390</v>
      </c>
      <c r="V9" s="324"/>
      <c r="W9" s="325"/>
    </row>
    <row r="10" spans="1:23" ht="12.75" customHeight="1" x14ac:dyDescent="0.15">
      <c r="A10" s="308"/>
      <c r="B10" s="320"/>
      <c r="C10" s="318" t="s">
        <v>55</v>
      </c>
      <c r="D10" s="311"/>
      <c r="E10" s="311"/>
      <c r="F10" s="311"/>
      <c r="G10" s="322"/>
      <c r="H10" s="323">
        <f>59.4*0.75</f>
        <v>44.55</v>
      </c>
      <c r="I10" s="318" t="s">
        <v>390</v>
      </c>
      <c r="J10" s="324"/>
      <c r="K10" s="325"/>
      <c r="L10" s="316"/>
      <c r="M10" s="326"/>
      <c r="N10" s="308"/>
      <c r="O10" s="318" t="s">
        <v>55</v>
      </c>
      <c r="P10" s="311"/>
      <c r="Q10" s="311"/>
      <c r="R10" s="311"/>
      <c r="S10" s="322"/>
      <c r="T10" s="323">
        <f>59.4*0.75</f>
        <v>44.55</v>
      </c>
      <c r="U10" s="318" t="s">
        <v>390</v>
      </c>
      <c r="V10" s="324"/>
      <c r="W10" s="325"/>
    </row>
    <row r="11" spans="1:23" ht="12.75" customHeight="1" x14ac:dyDescent="0.15">
      <c r="A11" s="308"/>
      <c r="B11" s="327"/>
      <c r="C11" s="328" t="s">
        <v>59</v>
      </c>
      <c r="D11" s="311"/>
      <c r="E11" s="311"/>
      <c r="F11" s="311"/>
      <c r="G11" s="329"/>
      <c r="H11" s="330">
        <f>0.9*0.75</f>
        <v>0.67500000000000004</v>
      </c>
      <c r="I11" s="328" t="s">
        <v>390</v>
      </c>
      <c r="J11" s="331"/>
      <c r="K11" s="332"/>
      <c r="L11" s="316"/>
      <c r="M11" s="326"/>
      <c r="N11" s="308"/>
      <c r="O11" s="328" t="s">
        <v>59</v>
      </c>
      <c r="P11" s="174"/>
      <c r="Q11" s="174"/>
      <c r="R11" s="174"/>
      <c r="S11" s="329"/>
      <c r="T11" s="330">
        <f>0.9*0.75</f>
        <v>0.67500000000000004</v>
      </c>
      <c r="U11" s="328" t="s">
        <v>390</v>
      </c>
      <c r="V11" s="331"/>
      <c r="W11" s="325"/>
    </row>
    <row r="12" spans="1:23" ht="12.75" customHeight="1" x14ac:dyDescent="0.15">
      <c r="A12" s="317">
        <v>2</v>
      </c>
      <c r="B12" s="333" t="s">
        <v>333</v>
      </c>
      <c r="C12" s="334" t="s">
        <v>83</v>
      </c>
      <c r="D12" s="311" t="s">
        <v>392</v>
      </c>
      <c r="E12" s="311" t="s">
        <v>393</v>
      </c>
      <c r="F12" s="311" t="s">
        <v>394</v>
      </c>
      <c r="G12" s="174" t="s">
        <v>395</v>
      </c>
      <c r="H12" s="319">
        <f>357*0.75</f>
        <v>267.75</v>
      </c>
      <c r="I12" s="310" t="s">
        <v>396</v>
      </c>
      <c r="J12" s="314" t="s">
        <v>397</v>
      </c>
      <c r="K12" s="315" t="s">
        <v>64</v>
      </c>
      <c r="L12" s="316"/>
      <c r="M12" s="326">
        <v>16</v>
      </c>
      <c r="N12" s="326" t="s">
        <v>333</v>
      </c>
      <c r="O12" s="334" t="s">
        <v>83</v>
      </c>
      <c r="P12" s="311" t="s">
        <v>392</v>
      </c>
      <c r="Q12" s="311" t="s">
        <v>393</v>
      </c>
      <c r="R12" s="311" t="s">
        <v>394</v>
      </c>
      <c r="S12" s="174" t="s">
        <v>395</v>
      </c>
      <c r="T12" s="312">
        <f>377*0.75</f>
        <v>282.75</v>
      </c>
      <c r="U12" s="313" t="s">
        <v>389</v>
      </c>
      <c r="V12" s="314" t="s">
        <v>397</v>
      </c>
      <c r="W12" s="315" t="s">
        <v>64</v>
      </c>
    </row>
    <row r="13" spans="1:23" ht="12.75" customHeight="1" x14ac:dyDescent="0.15">
      <c r="A13" s="317"/>
      <c r="B13" s="333"/>
      <c r="C13" s="318" t="s">
        <v>92</v>
      </c>
      <c r="D13" s="335"/>
      <c r="E13" s="335"/>
      <c r="F13" s="311"/>
      <c r="G13" s="322"/>
      <c r="H13" s="323">
        <f>16.4*0.75</f>
        <v>12.299999999999999</v>
      </c>
      <c r="I13" s="318" t="s">
        <v>390</v>
      </c>
      <c r="J13" s="324"/>
      <c r="K13" s="325" t="s">
        <v>398</v>
      </c>
      <c r="L13" s="316"/>
      <c r="M13" s="336"/>
      <c r="N13" s="326"/>
      <c r="O13" s="318" t="s">
        <v>92</v>
      </c>
      <c r="P13" s="335"/>
      <c r="Q13" s="335"/>
      <c r="R13" s="311"/>
      <c r="S13" s="322"/>
      <c r="T13" s="323">
        <f>17.3*0.75</f>
        <v>12.975000000000001</v>
      </c>
      <c r="U13" s="318" t="s">
        <v>390</v>
      </c>
      <c r="V13" s="324"/>
      <c r="W13" s="325" t="s">
        <v>399</v>
      </c>
    </row>
    <row r="14" spans="1:23" ht="12.75" customHeight="1" x14ac:dyDescent="0.15">
      <c r="A14" s="317"/>
      <c r="B14" s="333"/>
      <c r="C14" s="318" t="s">
        <v>98</v>
      </c>
      <c r="D14" s="335"/>
      <c r="E14" s="335"/>
      <c r="F14" s="311"/>
      <c r="G14" s="322"/>
      <c r="H14" s="323">
        <f>12.9*0.75</f>
        <v>9.6750000000000007</v>
      </c>
      <c r="I14" s="318" t="s">
        <v>390</v>
      </c>
      <c r="J14" s="324"/>
      <c r="K14" s="325"/>
      <c r="L14" s="316"/>
      <c r="M14" s="336"/>
      <c r="N14" s="326"/>
      <c r="O14" s="318" t="s">
        <v>98</v>
      </c>
      <c r="P14" s="335"/>
      <c r="Q14" s="335"/>
      <c r="R14" s="311"/>
      <c r="S14" s="322"/>
      <c r="T14" s="323">
        <f>14.5*0.75</f>
        <v>10.875</v>
      </c>
      <c r="U14" s="318" t="s">
        <v>390</v>
      </c>
      <c r="V14" s="324"/>
      <c r="W14" s="325" t="s">
        <v>400</v>
      </c>
    </row>
    <row r="15" spans="1:23" ht="12.75" customHeight="1" x14ac:dyDescent="0.15">
      <c r="A15" s="317"/>
      <c r="B15" s="333"/>
      <c r="C15" s="318"/>
      <c r="D15" s="335"/>
      <c r="E15" s="335"/>
      <c r="F15" s="311"/>
      <c r="G15" s="322"/>
      <c r="H15" s="323">
        <f>43.5*0.75</f>
        <v>32.625</v>
      </c>
      <c r="I15" s="318" t="s">
        <v>390</v>
      </c>
      <c r="J15" s="324"/>
      <c r="K15" s="325"/>
      <c r="L15" s="316"/>
      <c r="M15" s="336"/>
      <c r="N15" s="326"/>
      <c r="O15" s="318"/>
      <c r="P15" s="335"/>
      <c r="Q15" s="335"/>
      <c r="R15" s="311"/>
      <c r="S15" s="322"/>
      <c r="T15" s="323">
        <f>43.6*0.75</f>
        <v>32.700000000000003</v>
      </c>
      <c r="U15" s="318" t="s">
        <v>390</v>
      </c>
      <c r="V15" s="324"/>
      <c r="W15" s="325"/>
    </row>
    <row r="16" spans="1:23" ht="12.75" customHeight="1" x14ac:dyDescent="0.15">
      <c r="A16" s="317"/>
      <c r="B16" s="333"/>
      <c r="C16" s="328"/>
      <c r="D16" s="335"/>
      <c r="E16" s="335"/>
      <c r="F16" s="311"/>
      <c r="G16" s="329"/>
      <c r="H16" s="330">
        <f>1.3*0.75</f>
        <v>0.97500000000000009</v>
      </c>
      <c r="I16" s="328" t="s">
        <v>401</v>
      </c>
      <c r="J16" s="331"/>
      <c r="K16" s="332"/>
      <c r="L16" s="316"/>
      <c r="M16" s="336"/>
      <c r="N16" s="326"/>
      <c r="O16" s="328"/>
      <c r="P16" s="335"/>
      <c r="Q16" s="335"/>
      <c r="R16" s="311"/>
      <c r="S16" s="329"/>
      <c r="T16" s="330">
        <f>1.3*0.75</f>
        <v>0.97500000000000009</v>
      </c>
      <c r="U16" s="328" t="s">
        <v>390</v>
      </c>
      <c r="V16" s="331"/>
      <c r="W16" s="332"/>
    </row>
    <row r="17" spans="1:23" ht="12.75" customHeight="1" x14ac:dyDescent="0.15">
      <c r="A17" s="317">
        <v>3</v>
      </c>
      <c r="B17" s="333" t="s">
        <v>338</v>
      </c>
      <c r="C17" s="310" t="s">
        <v>24</v>
      </c>
      <c r="D17" s="311" t="s">
        <v>402</v>
      </c>
      <c r="E17" s="311" t="s">
        <v>403</v>
      </c>
      <c r="F17" s="311" t="s">
        <v>404</v>
      </c>
      <c r="G17" s="174" t="s">
        <v>405</v>
      </c>
      <c r="H17" s="319">
        <f>372*0.75</f>
        <v>279</v>
      </c>
      <c r="I17" s="313" t="s">
        <v>389</v>
      </c>
      <c r="J17" s="314" t="s">
        <v>35</v>
      </c>
      <c r="K17" s="315" t="s">
        <v>64</v>
      </c>
      <c r="L17" s="316"/>
      <c r="M17" s="326">
        <v>17</v>
      </c>
      <c r="N17" s="326" t="s">
        <v>338</v>
      </c>
      <c r="O17" s="310" t="s">
        <v>24</v>
      </c>
      <c r="P17" s="311" t="s">
        <v>402</v>
      </c>
      <c r="Q17" s="311" t="s">
        <v>403</v>
      </c>
      <c r="R17" s="311" t="s">
        <v>404</v>
      </c>
      <c r="S17" s="174" t="s">
        <v>405</v>
      </c>
      <c r="T17" s="319">
        <f>372*0.75</f>
        <v>279</v>
      </c>
      <c r="U17" s="310" t="s">
        <v>396</v>
      </c>
      <c r="V17" s="314" t="s">
        <v>35</v>
      </c>
      <c r="W17" s="315" t="s">
        <v>64</v>
      </c>
    </row>
    <row r="18" spans="1:23" ht="12.75" customHeight="1" x14ac:dyDescent="0.15">
      <c r="A18" s="337"/>
      <c r="B18" s="333"/>
      <c r="C18" s="338" t="s">
        <v>179</v>
      </c>
      <c r="D18" s="311"/>
      <c r="E18" s="311"/>
      <c r="F18" s="311"/>
      <c r="G18" s="322"/>
      <c r="H18" s="323">
        <f>12.8*0.75</f>
        <v>9.6000000000000014</v>
      </c>
      <c r="I18" s="318" t="s">
        <v>390</v>
      </c>
      <c r="J18" s="324"/>
      <c r="K18" s="325" t="s">
        <v>406</v>
      </c>
      <c r="L18" s="316"/>
      <c r="M18" s="326"/>
      <c r="N18" s="326"/>
      <c r="O18" s="338" t="s">
        <v>179</v>
      </c>
      <c r="P18" s="311"/>
      <c r="Q18" s="311"/>
      <c r="R18" s="311"/>
      <c r="S18" s="322"/>
      <c r="T18" s="323">
        <f>12.8*0.75</f>
        <v>9.6000000000000014</v>
      </c>
      <c r="U18" s="318" t="s">
        <v>390</v>
      </c>
      <c r="V18" s="324"/>
      <c r="W18" s="325" t="s">
        <v>407</v>
      </c>
    </row>
    <row r="19" spans="1:23" ht="12.75" customHeight="1" x14ac:dyDescent="0.15">
      <c r="A19" s="337"/>
      <c r="B19" s="333"/>
      <c r="C19" s="318" t="s">
        <v>408</v>
      </c>
      <c r="D19" s="311"/>
      <c r="E19" s="311"/>
      <c r="F19" s="311"/>
      <c r="G19" s="322"/>
      <c r="H19" s="323">
        <f>10.5*0.75</f>
        <v>7.875</v>
      </c>
      <c r="I19" s="318" t="s">
        <v>390</v>
      </c>
      <c r="J19" s="324"/>
      <c r="K19" s="325" t="s">
        <v>409</v>
      </c>
      <c r="L19" s="316"/>
      <c r="M19" s="326"/>
      <c r="N19" s="326"/>
      <c r="O19" s="318" t="s">
        <v>408</v>
      </c>
      <c r="P19" s="311"/>
      <c r="Q19" s="311"/>
      <c r="R19" s="311"/>
      <c r="S19" s="322"/>
      <c r="T19" s="323">
        <f>10.5*0.75</f>
        <v>7.875</v>
      </c>
      <c r="U19" s="318" t="s">
        <v>390</v>
      </c>
      <c r="V19" s="324"/>
      <c r="W19" s="325"/>
    </row>
    <row r="20" spans="1:23" ht="12.75" customHeight="1" x14ac:dyDescent="0.15">
      <c r="A20" s="337"/>
      <c r="B20" s="333"/>
      <c r="C20" s="318" t="s">
        <v>190</v>
      </c>
      <c r="D20" s="311"/>
      <c r="E20" s="311"/>
      <c r="F20" s="311"/>
      <c r="G20" s="322"/>
      <c r="H20" s="323">
        <f>54.1*0.75</f>
        <v>40.575000000000003</v>
      </c>
      <c r="I20" s="318" t="s">
        <v>390</v>
      </c>
      <c r="J20" s="324"/>
      <c r="K20" s="325"/>
      <c r="L20" s="316"/>
      <c r="M20" s="326"/>
      <c r="N20" s="326"/>
      <c r="O20" s="318" t="s">
        <v>190</v>
      </c>
      <c r="P20" s="311"/>
      <c r="Q20" s="311"/>
      <c r="R20" s="311"/>
      <c r="S20" s="322"/>
      <c r="T20" s="323">
        <f>54.1*0.75</f>
        <v>40.575000000000003</v>
      </c>
      <c r="U20" s="318" t="s">
        <v>390</v>
      </c>
      <c r="V20" s="324"/>
      <c r="W20" s="325"/>
    </row>
    <row r="21" spans="1:23" ht="12.75" customHeight="1" x14ac:dyDescent="0.15">
      <c r="A21" s="337"/>
      <c r="B21" s="333"/>
      <c r="C21" s="328" t="s">
        <v>80</v>
      </c>
      <c r="D21" s="311"/>
      <c r="E21" s="311"/>
      <c r="F21" s="311"/>
      <c r="G21" s="329"/>
      <c r="H21" s="330">
        <f>0.8*0.75</f>
        <v>0.60000000000000009</v>
      </c>
      <c r="I21" s="328" t="s">
        <v>390</v>
      </c>
      <c r="J21" s="331"/>
      <c r="K21" s="332"/>
      <c r="L21" s="316"/>
      <c r="M21" s="326"/>
      <c r="N21" s="326"/>
      <c r="O21" s="328" t="s">
        <v>80</v>
      </c>
      <c r="P21" s="311"/>
      <c r="Q21" s="311"/>
      <c r="R21" s="311"/>
      <c r="S21" s="329"/>
      <c r="T21" s="330">
        <f>0.8*0.75</f>
        <v>0.60000000000000009</v>
      </c>
      <c r="U21" s="328" t="s">
        <v>401</v>
      </c>
      <c r="V21" s="331"/>
      <c r="W21" s="332"/>
    </row>
    <row r="22" spans="1:23" ht="12.75" customHeight="1" x14ac:dyDescent="0.15">
      <c r="A22" s="317">
        <v>4</v>
      </c>
      <c r="B22" s="333" t="s">
        <v>342</v>
      </c>
      <c r="C22" s="310" t="s">
        <v>410</v>
      </c>
      <c r="D22" s="174" t="s">
        <v>411</v>
      </c>
      <c r="E22" s="174" t="s">
        <v>412</v>
      </c>
      <c r="F22" s="174" t="s">
        <v>413</v>
      </c>
      <c r="G22" s="174" t="s">
        <v>414</v>
      </c>
      <c r="H22" s="310">
        <v>297</v>
      </c>
      <c r="I22" s="313" t="s">
        <v>389</v>
      </c>
      <c r="J22" s="314" t="s">
        <v>35</v>
      </c>
      <c r="K22" s="315" t="s">
        <v>64</v>
      </c>
      <c r="L22" s="316"/>
      <c r="M22" s="317">
        <v>18</v>
      </c>
      <c r="N22" s="333" t="s">
        <v>342</v>
      </c>
      <c r="O22" s="310" t="s">
        <v>410</v>
      </c>
      <c r="P22" s="174" t="s">
        <v>411</v>
      </c>
      <c r="Q22" s="174" t="s">
        <v>412</v>
      </c>
      <c r="R22" s="174" t="s">
        <v>413</v>
      </c>
      <c r="S22" s="174" t="s">
        <v>414</v>
      </c>
      <c r="T22" s="310">
        <v>297</v>
      </c>
      <c r="U22" s="313" t="s">
        <v>389</v>
      </c>
      <c r="V22" s="314" t="s">
        <v>35</v>
      </c>
      <c r="W22" s="315" t="s">
        <v>64</v>
      </c>
    </row>
    <row r="23" spans="1:23" ht="12.75" customHeight="1" x14ac:dyDescent="0.15">
      <c r="A23" s="337"/>
      <c r="B23" s="333"/>
      <c r="C23" s="318" t="s">
        <v>415</v>
      </c>
      <c r="D23" s="322"/>
      <c r="E23" s="322"/>
      <c r="F23" s="322"/>
      <c r="G23" s="322"/>
      <c r="H23" s="318">
        <v>8.9</v>
      </c>
      <c r="I23" s="318" t="s">
        <v>390</v>
      </c>
      <c r="J23" s="324"/>
      <c r="K23" s="325" t="s">
        <v>416</v>
      </c>
      <c r="L23" s="316"/>
      <c r="M23" s="337"/>
      <c r="N23" s="333"/>
      <c r="O23" s="318" t="s">
        <v>415</v>
      </c>
      <c r="P23" s="322"/>
      <c r="Q23" s="322"/>
      <c r="R23" s="322"/>
      <c r="S23" s="322"/>
      <c r="T23" s="318">
        <v>8.9</v>
      </c>
      <c r="U23" s="318" t="s">
        <v>390</v>
      </c>
      <c r="V23" s="324"/>
      <c r="W23" s="325" t="s">
        <v>417</v>
      </c>
    </row>
    <row r="24" spans="1:23" ht="12.75" customHeight="1" x14ac:dyDescent="0.15">
      <c r="A24" s="337"/>
      <c r="B24" s="333"/>
      <c r="C24" s="318" t="s">
        <v>418</v>
      </c>
      <c r="D24" s="322"/>
      <c r="E24" s="322"/>
      <c r="F24" s="322"/>
      <c r="G24" s="322"/>
      <c r="H24" s="318">
        <v>7.7</v>
      </c>
      <c r="I24" s="318" t="s">
        <v>390</v>
      </c>
      <c r="J24" s="324"/>
      <c r="K24" s="325" t="s">
        <v>409</v>
      </c>
      <c r="L24" s="316"/>
      <c r="M24" s="337"/>
      <c r="N24" s="333"/>
      <c r="O24" s="318" t="s">
        <v>419</v>
      </c>
      <c r="P24" s="322"/>
      <c r="Q24" s="322"/>
      <c r="R24" s="322"/>
      <c r="S24" s="322"/>
      <c r="T24" s="318">
        <v>7.7</v>
      </c>
      <c r="U24" s="318" t="s">
        <v>390</v>
      </c>
      <c r="V24" s="324"/>
      <c r="W24" s="325" t="s">
        <v>409</v>
      </c>
    </row>
    <row r="25" spans="1:23" ht="12.75" customHeight="1" x14ac:dyDescent="0.15">
      <c r="A25" s="337"/>
      <c r="B25" s="333"/>
      <c r="C25" s="318"/>
      <c r="D25" s="322"/>
      <c r="E25" s="322"/>
      <c r="F25" s="322"/>
      <c r="G25" s="322"/>
      <c r="H25" s="318">
        <v>46.5</v>
      </c>
      <c r="I25" s="318" t="s">
        <v>390</v>
      </c>
      <c r="J25" s="324"/>
      <c r="K25" s="325"/>
      <c r="L25" s="316"/>
      <c r="M25" s="337"/>
      <c r="N25" s="333"/>
      <c r="O25" s="318"/>
      <c r="P25" s="322"/>
      <c r="Q25" s="322"/>
      <c r="R25" s="322"/>
      <c r="S25" s="322"/>
      <c r="T25" s="318">
        <v>46.5</v>
      </c>
      <c r="U25" s="318" t="s">
        <v>390</v>
      </c>
      <c r="V25" s="324"/>
      <c r="W25" s="325"/>
    </row>
    <row r="26" spans="1:23" ht="12.75" customHeight="1" x14ac:dyDescent="0.15">
      <c r="A26" s="337"/>
      <c r="B26" s="333"/>
      <c r="C26" s="328"/>
      <c r="D26" s="329"/>
      <c r="E26" s="329"/>
      <c r="F26" s="329"/>
      <c r="G26" s="329"/>
      <c r="H26" s="328">
        <v>1.4</v>
      </c>
      <c r="I26" s="328" t="s">
        <v>390</v>
      </c>
      <c r="J26" s="331"/>
      <c r="K26" s="332"/>
      <c r="L26" s="316"/>
      <c r="M26" s="337"/>
      <c r="N26" s="333"/>
      <c r="O26" s="328"/>
      <c r="P26" s="329"/>
      <c r="Q26" s="329"/>
      <c r="R26" s="329"/>
      <c r="S26" s="329"/>
      <c r="T26" s="328">
        <v>1.4</v>
      </c>
      <c r="U26" s="328" t="s">
        <v>390</v>
      </c>
      <c r="V26" s="331"/>
      <c r="W26" s="332"/>
    </row>
    <row r="27" spans="1:23" ht="12.75" customHeight="1" x14ac:dyDescent="0.15">
      <c r="A27" s="339">
        <v>5</v>
      </c>
      <c r="B27" s="339" t="s">
        <v>343</v>
      </c>
      <c r="C27" s="340"/>
      <c r="D27" s="340"/>
      <c r="E27" s="340"/>
      <c r="F27" s="340"/>
      <c r="G27" s="340"/>
      <c r="H27" s="340"/>
      <c r="I27" s="340"/>
      <c r="J27" s="340"/>
      <c r="K27" s="340"/>
      <c r="L27" s="316"/>
      <c r="M27" s="339">
        <v>19</v>
      </c>
      <c r="N27" s="339" t="s">
        <v>343</v>
      </c>
      <c r="O27" s="340"/>
      <c r="P27" s="340"/>
      <c r="Q27" s="340"/>
      <c r="R27" s="340"/>
      <c r="S27" s="340"/>
      <c r="T27" s="340"/>
      <c r="U27" s="340"/>
      <c r="V27" s="340"/>
      <c r="W27" s="340"/>
    </row>
    <row r="28" spans="1:23" ht="12.75" customHeight="1" x14ac:dyDescent="0.15">
      <c r="A28" s="341"/>
      <c r="B28" s="341"/>
      <c r="C28" s="342"/>
      <c r="D28" s="342"/>
      <c r="E28" s="342"/>
      <c r="F28" s="342"/>
      <c r="G28" s="342"/>
      <c r="H28" s="342"/>
      <c r="I28" s="342"/>
      <c r="J28" s="342"/>
      <c r="K28" s="342"/>
      <c r="L28" s="316"/>
      <c r="M28" s="341"/>
      <c r="N28" s="341"/>
      <c r="O28" s="342"/>
      <c r="P28" s="342"/>
      <c r="Q28" s="342"/>
      <c r="R28" s="342"/>
      <c r="S28" s="342"/>
      <c r="T28" s="342"/>
      <c r="U28" s="342"/>
      <c r="V28" s="342"/>
      <c r="W28" s="342"/>
    </row>
    <row r="29" spans="1:23" ht="12.75" customHeight="1" x14ac:dyDescent="0.15">
      <c r="A29" s="326">
        <v>6</v>
      </c>
      <c r="B29" s="333" t="s">
        <v>344</v>
      </c>
      <c r="C29" s="310" t="s">
        <v>194</v>
      </c>
      <c r="D29" s="311" t="s">
        <v>420</v>
      </c>
      <c r="E29" s="311" t="s">
        <v>421</v>
      </c>
      <c r="F29" s="311" t="s">
        <v>422</v>
      </c>
      <c r="G29" s="174" t="s">
        <v>423</v>
      </c>
      <c r="H29" s="319">
        <f>350*0.75</f>
        <v>262.5</v>
      </c>
      <c r="I29" s="313" t="s">
        <v>389</v>
      </c>
      <c r="J29" s="314" t="s">
        <v>35</v>
      </c>
      <c r="K29" s="315" t="s">
        <v>64</v>
      </c>
      <c r="L29" s="316"/>
      <c r="M29" s="343">
        <v>20</v>
      </c>
      <c r="N29" s="343" t="s">
        <v>424</v>
      </c>
      <c r="O29" s="344"/>
      <c r="P29" s="344"/>
      <c r="Q29" s="344"/>
      <c r="R29" s="344"/>
      <c r="S29" s="344"/>
      <c r="T29" s="344"/>
      <c r="U29" s="344"/>
      <c r="V29" s="344"/>
      <c r="W29" s="344"/>
    </row>
    <row r="30" spans="1:23" ht="12.75" customHeight="1" x14ac:dyDescent="0.15">
      <c r="A30" s="336"/>
      <c r="B30" s="333"/>
      <c r="C30" s="321" t="s">
        <v>198</v>
      </c>
      <c r="D30" s="311"/>
      <c r="E30" s="311"/>
      <c r="F30" s="311"/>
      <c r="G30" s="322"/>
      <c r="H30" s="323">
        <f>14.5*0.75</f>
        <v>10.875</v>
      </c>
      <c r="I30" s="318" t="s">
        <v>390</v>
      </c>
      <c r="J30" s="324"/>
      <c r="K30" s="325" t="s">
        <v>417</v>
      </c>
      <c r="L30" s="316"/>
      <c r="M30" s="341"/>
      <c r="N30" s="341"/>
      <c r="O30" s="342"/>
      <c r="P30" s="342"/>
      <c r="Q30" s="342"/>
      <c r="R30" s="342"/>
      <c r="S30" s="342"/>
      <c r="T30" s="342"/>
      <c r="U30" s="342"/>
      <c r="V30" s="342"/>
      <c r="W30" s="342"/>
    </row>
    <row r="31" spans="1:23" ht="12.75" customHeight="1" x14ac:dyDescent="0.15">
      <c r="A31" s="336"/>
      <c r="B31" s="333"/>
      <c r="C31" s="318" t="s">
        <v>201</v>
      </c>
      <c r="D31" s="311"/>
      <c r="E31" s="311"/>
      <c r="F31" s="311"/>
      <c r="G31" s="322"/>
      <c r="H31" s="323">
        <f>6.8*0.75</f>
        <v>5.0999999999999996</v>
      </c>
      <c r="I31" s="318" t="s">
        <v>390</v>
      </c>
      <c r="J31" s="324"/>
      <c r="K31" s="325" t="s">
        <v>400</v>
      </c>
      <c r="L31" s="316"/>
      <c r="M31" s="345" t="s">
        <v>425</v>
      </c>
      <c r="N31" s="346" t="s">
        <v>426</v>
      </c>
      <c r="O31" s="347" t="s">
        <v>241</v>
      </c>
      <c r="P31" s="311" t="s">
        <v>427</v>
      </c>
      <c r="Q31" s="311" t="s">
        <v>428</v>
      </c>
      <c r="R31" s="311" t="s">
        <v>429</v>
      </c>
      <c r="S31" s="174" t="s">
        <v>430</v>
      </c>
      <c r="T31" s="319">
        <f>500*0.75</f>
        <v>375</v>
      </c>
      <c r="U31" s="313" t="s">
        <v>389</v>
      </c>
      <c r="V31" s="314" t="s">
        <v>431</v>
      </c>
      <c r="W31" s="315" t="s">
        <v>64</v>
      </c>
    </row>
    <row r="32" spans="1:23" ht="12.75" customHeight="1" x14ac:dyDescent="0.15">
      <c r="A32" s="336"/>
      <c r="B32" s="333"/>
      <c r="C32" s="318" t="s">
        <v>55</v>
      </c>
      <c r="D32" s="311"/>
      <c r="E32" s="311"/>
      <c r="F32" s="311"/>
      <c r="G32" s="322"/>
      <c r="H32" s="323">
        <f>56.3*0.75</f>
        <v>42.224999999999994</v>
      </c>
      <c r="I32" s="318" t="s">
        <v>390</v>
      </c>
      <c r="J32" s="324"/>
      <c r="K32" s="325"/>
      <c r="L32" s="316"/>
      <c r="M32" s="348"/>
      <c r="N32" s="346"/>
      <c r="O32" s="318" t="s">
        <v>214</v>
      </c>
      <c r="P32" s="311"/>
      <c r="Q32" s="311"/>
      <c r="R32" s="311"/>
      <c r="S32" s="322"/>
      <c r="T32" s="323">
        <f>14.4*0.75</f>
        <v>10.8</v>
      </c>
      <c r="U32" s="318" t="s">
        <v>390</v>
      </c>
      <c r="V32" s="324"/>
      <c r="W32" s="325" t="s">
        <v>432</v>
      </c>
    </row>
    <row r="33" spans="1:23" ht="12.75" customHeight="1" x14ac:dyDescent="0.15">
      <c r="A33" s="336"/>
      <c r="B33" s="333"/>
      <c r="C33" s="328" t="s">
        <v>116</v>
      </c>
      <c r="D33" s="311"/>
      <c r="E33" s="311"/>
      <c r="F33" s="311"/>
      <c r="G33" s="329"/>
      <c r="H33" s="330">
        <f>1.2*0.75</f>
        <v>0.89999999999999991</v>
      </c>
      <c r="I33" s="328" t="s">
        <v>390</v>
      </c>
      <c r="J33" s="331"/>
      <c r="K33" s="332"/>
      <c r="L33" s="316"/>
      <c r="M33" s="348"/>
      <c r="N33" s="346"/>
      <c r="O33" s="318" t="s">
        <v>250</v>
      </c>
      <c r="P33" s="311"/>
      <c r="Q33" s="311"/>
      <c r="R33" s="311"/>
      <c r="S33" s="322"/>
      <c r="T33" s="323">
        <f>13.7*0.75</f>
        <v>10.274999999999999</v>
      </c>
      <c r="U33" s="318" t="s">
        <v>390</v>
      </c>
      <c r="V33" s="324"/>
      <c r="W33" s="325" t="s">
        <v>406</v>
      </c>
    </row>
    <row r="34" spans="1:23" ht="12.75" customHeight="1" x14ac:dyDescent="0.15">
      <c r="A34" s="326">
        <v>7</v>
      </c>
      <c r="B34" s="333" t="s">
        <v>347</v>
      </c>
      <c r="C34" s="347" t="s">
        <v>205</v>
      </c>
      <c r="D34" s="311" t="s">
        <v>427</v>
      </c>
      <c r="E34" s="311" t="s">
        <v>428</v>
      </c>
      <c r="F34" s="311" t="s">
        <v>433</v>
      </c>
      <c r="G34" s="174" t="s">
        <v>430</v>
      </c>
      <c r="H34" s="319">
        <f>478*0.75</f>
        <v>358.5</v>
      </c>
      <c r="I34" s="313" t="s">
        <v>389</v>
      </c>
      <c r="J34" s="314" t="s">
        <v>397</v>
      </c>
      <c r="K34" s="315" t="s">
        <v>64</v>
      </c>
      <c r="L34" s="316"/>
      <c r="M34" s="348"/>
      <c r="N34" s="346"/>
      <c r="O34" s="318"/>
      <c r="P34" s="311"/>
      <c r="Q34" s="311"/>
      <c r="R34" s="311"/>
      <c r="S34" s="322"/>
      <c r="T34" s="323">
        <f>76.6*0.75</f>
        <v>57.449999999999996</v>
      </c>
      <c r="U34" s="318" t="s">
        <v>390</v>
      </c>
      <c r="V34" s="324"/>
      <c r="W34" s="325"/>
    </row>
    <row r="35" spans="1:23" ht="12.75" customHeight="1" x14ac:dyDescent="0.15">
      <c r="A35" s="336"/>
      <c r="B35" s="333"/>
      <c r="C35" s="318" t="s">
        <v>214</v>
      </c>
      <c r="D35" s="311"/>
      <c r="E35" s="311"/>
      <c r="F35" s="311"/>
      <c r="G35" s="322"/>
      <c r="H35" s="323">
        <f>14.2*0.75</f>
        <v>10.649999999999999</v>
      </c>
      <c r="I35" s="318" t="s">
        <v>390</v>
      </c>
      <c r="J35" s="324"/>
      <c r="K35" s="325" t="s">
        <v>434</v>
      </c>
      <c r="L35" s="316"/>
      <c r="M35" s="348"/>
      <c r="N35" s="346"/>
      <c r="O35" s="328"/>
      <c r="P35" s="311"/>
      <c r="Q35" s="311"/>
      <c r="R35" s="311"/>
      <c r="S35" s="329"/>
      <c r="T35" s="330">
        <f>1.6*0.75</f>
        <v>1.2000000000000002</v>
      </c>
      <c r="U35" s="328" t="s">
        <v>390</v>
      </c>
      <c r="V35" s="331"/>
      <c r="W35" s="332"/>
    </row>
    <row r="36" spans="1:23" ht="12.75" customHeight="1" x14ac:dyDescent="0.15">
      <c r="A36" s="336"/>
      <c r="B36" s="333"/>
      <c r="C36" s="318" t="s">
        <v>80</v>
      </c>
      <c r="D36" s="311"/>
      <c r="E36" s="311"/>
      <c r="F36" s="311"/>
      <c r="G36" s="322"/>
      <c r="H36" s="323">
        <f>13.8*0.75</f>
        <v>10.350000000000001</v>
      </c>
      <c r="I36" s="318" t="s">
        <v>390</v>
      </c>
      <c r="J36" s="324"/>
      <c r="K36" s="325"/>
      <c r="L36" s="316"/>
      <c r="M36" s="317">
        <v>22</v>
      </c>
      <c r="N36" s="326" t="s">
        <v>103</v>
      </c>
      <c r="O36" s="347" t="s">
        <v>220</v>
      </c>
      <c r="P36" s="311" t="s">
        <v>435</v>
      </c>
      <c r="Q36" s="311" t="s">
        <v>436</v>
      </c>
      <c r="R36" s="311" t="s">
        <v>437</v>
      </c>
      <c r="S36" s="174" t="s">
        <v>438</v>
      </c>
      <c r="T36" s="319">
        <f>403*0.75</f>
        <v>302.25</v>
      </c>
      <c r="U36" s="313" t="s">
        <v>389</v>
      </c>
      <c r="V36" s="314" t="s">
        <v>78</v>
      </c>
      <c r="W36" s="315" t="s">
        <v>64</v>
      </c>
    </row>
    <row r="37" spans="1:23" ht="12.75" customHeight="1" x14ac:dyDescent="0.15">
      <c r="A37" s="336"/>
      <c r="B37" s="333"/>
      <c r="C37" s="318"/>
      <c r="D37" s="311"/>
      <c r="E37" s="311"/>
      <c r="F37" s="311"/>
      <c r="G37" s="322"/>
      <c r="H37" s="323">
        <f>71.3*0.75</f>
        <v>53.474999999999994</v>
      </c>
      <c r="I37" s="318" t="s">
        <v>390</v>
      </c>
      <c r="J37" s="324"/>
      <c r="K37" s="325"/>
      <c r="L37" s="316"/>
      <c r="M37" s="326"/>
      <c r="N37" s="326"/>
      <c r="O37" s="318" t="s">
        <v>225</v>
      </c>
      <c r="P37" s="311"/>
      <c r="Q37" s="311"/>
      <c r="R37" s="311"/>
      <c r="S37" s="322"/>
      <c r="T37" s="323">
        <f>13.8*0.75</f>
        <v>10.350000000000001</v>
      </c>
      <c r="U37" s="318" t="s">
        <v>390</v>
      </c>
      <c r="V37" s="324"/>
      <c r="W37" s="325" t="s">
        <v>439</v>
      </c>
    </row>
    <row r="38" spans="1:23" ht="12.75" customHeight="1" x14ac:dyDescent="0.15">
      <c r="A38" s="336"/>
      <c r="B38" s="333"/>
      <c r="C38" s="328"/>
      <c r="D38" s="311"/>
      <c r="E38" s="311"/>
      <c r="F38" s="311"/>
      <c r="G38" s="329"/>
      <c r="H38" s="330">
        <f>1.5*0.75</f>
        <v>1.125</v>
      </c>
      <c r="I38" s="328" t="s">
        <v>390</v>
      </c>
      <c r="J38" s="331"/>
      <c r="K38" s="332"/>
      <c r="L38" s="316"/>
      <c r="M38" s="326"/>
      <c r="N38" s="326"/>
      <c r="O38" s="318" t="s">
        <v>190</v>
      </c>
      <c r="P38" s="311"/>
      <c r="Q38" s="311"/>
      <c r="R38" s="311"/>
      <c r="S38" s="322"/>
      <c r="T38" s="323">
        <f>13*0.75</f>
        <v>9.75</v>
      </c>
      <c r="U38" s="318" t="s">
        <v>390</v>
      </c>
      <c r="V38" s="324"/>
      <c r="W38" s="325"/>
    </row>
    <row r="39" spans="1:23" ht="12.75" customHeight="1" x14ac:dyDescent="0.15">
      <c r="A39" s="308">
        <v>8</v>
      </c>
      <c r="B39" s="333" t="s">
        <v>103</v>
      </c>
      <c r="C39" s="347" t="s">
        <v>220</v>
      </c>
      <c r="D39" s="311" t="s">
        <v>435</v>
      </c>
      <c r="E39" s="311" t="s">
        <v>436</v>
      </c>
      <c r="F39" s="311" t="s">
        <v>440</v>
      </c>
      <c r="G39" s="174" t="s">
        <v>438</v>
      </c>
      <c r="H39" s="319">
        <f>399*0.75</f>
        <v>299.25</v>
      </c>
      <c r="I39" s="313" t="s">
        <v>389</v>
      </c>
      <c r="J39" s="314" t="s">
        <v>78</v>
      </c>
      <c r="K39" s="315" t="s">
        <v>64</v>
      </c>
      <c r="L39" s="316"/>
      <c r="M39" s="326"/>
      <c r="N39" s="326"/>
      <c r="O39" s="318" t="s">
        <v>252</v>
      </c>
      <c r="P39" s="311"/>
      <c r="Q39" s="311"/>
      <c r="R39" s="311"/>
      <c r="S39" s="322"/>
      <c r="T39" s="323">
        <f>54.8*0.75</f>
        <v>41.099999999999994</v>
      </c>
      <c r="U39" s="318" t="s">
        <v>390</v>
      </c>
      <c r="V39" s="324"/>
      <c r="W39" s="325"/>
    </row>
    <row r="40" spans="1:23" ht="12.75" customHeight="1" x14ac:dyDescent="0.15">
      <c r="A40" s="349"/>
      <c r="B40" s="333"/>
      <c r="C40" s="318" t="s">
        <v>225</v>
      </c>
      <c r="D40" s="311"/>
      <c r="E40" s="311"/>
      <c r="F40" s="311"/>
      <c r="G40" s="322"/>
      <c r="H40" s="323">
        <f>13.8*0.75</f>
        <v>10.350000000000001</v>
      </c>
      <c r="I40" s="318" t="s">
        <v>390</v>
      </c>
      <c r="J40" s="324"/>
      <c r="K40" s="325" t="s">
        <v>439</v>
      </c>
      <c r="L40" s="316"/>
      <c r="M40" s="326"/>
      <c r="N40" s="326"/>
      <c r="O40" s="328"/>
      <c r="P40" s="311"/>
      <c r="Q40" s="311"/>
      <c r="R40" s="311"/>
      <c r="S40" s="329"/>
      <c r="T40" s="330">
        <f>0.9*0.75</f>
        <v>0.67500000000000004</v>
      </c>
      <c r="U40" s="328" t="s">
        <v>390</v>
      </c>
      <c r="V40" s="331"/>
      <c r="W40" s="332"/>
    </row>
    <row r="41" spans="1:23" ht="12.75" customHeight="1" x14ac:dyDescent="0.15">
      <c r="A41" s="349"/>
      <c r="B41" s="333"/>
      <c r="C41" s="318" t="s">
        <v>190</v>
      </c>
      <c r="D41" s="311"/>
      <c r="E41" s="311"/>
      <c r="F41" s="311"/>
      <c r="G41" s="322"/>
      <c r="H41" s="323">
        <f>13*0.75</f>
        <v>9.75</v>
      </c>
      <c r="I41" s="318" t="s">
        <v>390</v>
      </c>
      <c r="J41" s="324"/>
      <c r="K41" s="325"/>
      <c r="L41" s="316"/>
      <c r="M41" s="339">
        <v>23</v>
      </c>
      <c r="N41" s="339" t="s">
        <v>333</v>
      </c>
      <c r="O41" s="340"/>
      <c r="P41" s="340"/>
      <c r="Q41" s="340"/>
      <c r="R41" s="340"/>
      <c r="S41" s="340"/>
      <c r="T41" s="340"/>
      <c r="U41" s="340"/>
      <c r="V41" s="340"/>
      <c r="W41" s="340"/>
    </row>
    <row r="42" spans="1:23" ht="12.75" customHeight="1" x14ac:dyDescent="0.15">
      <c r="A42" s="349"/>
      <c r="B42" s="333"/>
      <c r="C42" s="318" t="s">
        <v>59</v>
      </c>
      <c r="D42" s="311"/>
      <c r="E42" s="311"/>
      <c r="F42" s="311"/>
      <c r="G42" s="322"/>
      <c r="H42" s="323">
        <f>54.3*0.75</f>
        <v>40.724999999999994</v>
      </c>
      <c r="I42" s="318" t="s">
        <v>390</v>
      </c>
      <c r="J42" s="324"/>
      <c r="K42" s="325"/>
      <c r="L42" s="316"/>
      <c r="M42" s="341"/>
      <c r="N42" s="341"/>
      <c r="O42" s="342"/>
      <c r="P42" s="342"/>
      <c r="Q42" s="342"/>
      <c r="R42" s="342"/>
      <c r="S42" s="342"/>
      <c r="T42" s="342"/>
      <c r="U42" s="342"/>
      <c r="V42" s="342"/>
      <c r="W42" s="342"/>
    </row>
    <row r="43" spans="1:23" ht="12.75" customHeight="1" x14ac:dyDescent="0.15">
      <c r="A43" s="349"/>
      <c r="B43" s="333"/>
      <c r="C43" s="328"/>
      <c r="D43" s="311"/>
      <c r="E43" s="311"/>
      <c r="F43" s="311"/>
      <c r="G43" s="329"/>
      <c r="H43" s="330">
        <f>0.9*0.75</f>
        <v>0.67500000000000004</v>
      </c>
      <c r="I43" s="328" t="s">
        <v>390</v>
      </c>
      <c r="J43" s="331"/>
      <c r="K43" s="332"/>
      <c r="L43" s="316"/>
      <c r="M43" s="326">
        <v>24</v>
      </c>
      <c r="N43" s="326" t="s">
        <v>338</v>
      </c>
      <c r="O43" s="310" t="s">
        <v>127</v>
      </c>
      <c r="P43" s="311" t="s">
        <v>441</v>
      </c>
      <c r="Q43" s="311" t="s">
        <v>442</v>
      </c>
      <c r="R43" s="311" t="s">
        <v>443</v>
      </c>
      <c r="S43" s="174" t="s">
        <v>444</v>
      </c>
      <c r="T43" s="319">
        <f>401*0.75</f>
        <v>300.75</v>
      </c>
      <c r="U43" s="313" t="s">
        <v>389</v>
      </c>
      <c r="V43" s="314" t="s">
        <v>445</v>
      </c>
      <c r="W43" s="315" t="s">
        <v>64</v>
      </c>
    </row>
    <row r="44" spans="1:23" ht="12.75" customHeight="1" x14ac:dyDescent="0.15">
      <c r="A44" s="345" t="s">
        <v>446</v>
      </c>
      <c r="B44" s="346" t="s">
        <v>426</v>
      </c>
      <c r="C44" s="310" t="s">
        <v>24</v>
      </c>
      <c r="D44" s="311" t="s">
        <v>447</v>
      </c>
      <c r="E44" s="311" t="s">
        <v>448</v>
      </c>
      <c r="F44" s="311" t="s">
        <v>449</v>
      </c>
      <c r="G44" s="174" t="s">
        <v>450</v>
      </c>
      <c r="H44" s="319">
        <f>406*0.75</f>
        <v>304.5</v>
      </c>
      <c r="I44" s="313" t="s">
        <v>389</v>
      </c>
      <c r="J44" s="314" t="s">
        <v>451</v>
      </c>
      <c r="K44" s="315" t="s">
        <v>64</v>
      </c>
      <c r="L44" s="316"/>
      <c r="M44" s="326"/>
      <c r="N44" s="326"/>
      <c r="O44" s="350" t="s">
        <v>142</v>
      </c>
      <c r="P44" s="311"/>
      <c r="Q44" s="311"/>
      <c r="R44" s="311"/>
      <c r="S44" s="322"/>
      <c r="T44" s="323">
        <f>16.3*0.75</f>
        <v>12.225000000000001</v>
      </c>
      <c r="U44" s="318" t="s">
        <v>390</v>
      </c>
      <c r="V44" s="324"/>
      <c r="W44" s="325" t="s">
        <v>416</v>
      </c>
    </row>
    <row r="45" spans="1:23" ht="12.75" customHeight="1" x14ac:dyDescent="0.15">
      <c r="A45" s="351"/>
      <c r="B45" s="346"/>
      <c r="C45" s="321" t="s">
        <v>227</v>
      </c>
      <c r="D45" s="311"/>
      <c r="E45" s="311"/>
      <c r="F45" s="311"/>
      <c r="G45" s="322"/>
      <c r="H45" s="323">
        <f>14.2*0.75</f>
        <v>10.649999999999999</v>
      </c>
      <c r="I45" s="318" t="s">
        <v>390</v>
      </c>
      <c r="J45" s="324"/>
      <c r="K45" s="325" t="s">
        <v>452</v>
      </c>
      <c r="L45" s="316"/>
      <c r="M45" s="326"/>
      <c r="N45" s="326"/>
      <c r="O45" s="318" t="s">
        <v>147</v>
      </c>
      <c r="P45" s="311"/>
      <c r="Q45" s="311"/>
      <c r="R45" s="311"/>
      <c r="S45" s="322"/>
      <c r="T45" s="323">
        <f>14.3*0.75</f>
        <v>10.725000000000001</v>
      </c>
      <c r="U45" s="318" t="s">
        <v>390</v>
      </c>
      <c r="V45" s="324"/>
      <c r="W45" s="325" t="s">
        <v>409</v>
      </c>
    </row>
    <row r="46" spans="1:23" ht="12.75" customHeight="1" x14ac:dyDescent="0.15">
      <c r="A46" s="351"/>
      <c r="B46" s="346"/>
      <c r="C46" s="318" t="s">
        <v>234</v>
      </c>
      <c r="D46" s="311"/>
      <c r="E46" s="311"/>
      <c r="F46" s="311"/>
      <c r="G46" s="322"/>
      <c r="H46" s="323">
        <f>10.5*0.75</f>
        <v>7.875</v>
      </c>
      <c r="I46" s="318" t="s">
        <v>390</v>
      </c>
      <c r="J46" s="324"/>
      <c r="K46" s="325"/>
      <c r="L46" s="316"/>
      <c r="M46" s="326"/>
      <c r="N46" s="326"/>
      <c r="O46" s="318" t="s">
        <v>55</v>
      </c>
      <c r="P46" s="311"/>
      <c r="Q46" s="311"/>
      <c r="R46" s="311"/>
      <c r="S46" s="322"/>
      <c r="T46" s="323">
        <f>49.3*0.75</f>
        <v>36.974999999999994</v>
      </c>
      <c r="U46" s="318" t="s">
        <v>390</v>
      </c>
      <c r="V46" s="324"/>
      <c r="W46" s="325"/>
    </row>
    <row r="47" spans="1:23" ht="12.75" customHeight="1" x14ac:dyDescent="0.15">
      <c r="A47" s="351"/>
      <c r="B47" s="346"/>
      <c r="C47" s="318" t="s">
        <v>113</v>
      </c>
      <c r="D47" s="311"/>
      <c r="E47" s="311"/>
      <c r="F47" s="311"/>
      <c r="G47" s="322"/>
      <c r="H47" s="323">
        <f>61.1*0.75</f>
        <v>45.825000000000003</v>
      </c>
      <c r="I47" s="318" t="s">
        <v>390</v>
      </c>
      <c r="J47" s="324"/>
      <c r="K47" s="325"/>
      <c r="L47" s="316"/>
      <c r="M47" s="326"/>
      <c r="N47" s="326"/>
      <c r="O47" s="328"/>
      <c r="P47" s="311"/>
      <c r="Q47" s="311"/>
      <c r="R47" s="311"/>
      <c r="S47" s="329"/>
      <c r="T47" s="330">
        <f>1.1*0.75</f>
        <v>0.82500000000000007</v>
      </c>
      <c r="U47" s="328" t="s">
        <v>390</v>
      </c>
      <c r="V47" s="331"/>
      <c r="W47" s="332"/>
    </row>
    <row r="48" spans="1:23" ht="12.75" customHeight="1" x14ac:dyDescent="0.15">
      <c r="A48" s="351"/>
      <c r="B48" s="346"/>
      <c r="C48" s="328" t="s">
        <v>80</v>
      </c>
      <c r="D48" s="311"/>
      <c r="E48" s="311"/>
      <c r="F48" s="311"/>
      <c r="G48" s="329"/>
      <c r="H48" s="330">
        <f>0.8*0.75</f>
        <v>0.60000000000000009</v>
      </c>
      <c r="I48" s="328" t="s">
        <v>390</v>
      </c>
      <c r="J48" s="331"/>
      <c r="K48" s="332"/>
      <c r="L48" s="316"/>
      <c r="M48" s="326">
        <v>25</v>
      </c>
      <c r="N48" s="326" t="s">
        <v>342</v>
      </c>
      <c r="O48" s="310" t="s">
        <v>453</v>
      </c>
      <c r="P48" s="174" t="s">
        <v>454</v>
      </c>
      <c r="Q48" s="174" t="s">
        <v>455</v>
      </c>
      <c r="R48" s="174" t="s">
        <v>456</v>
      </c>
      <c r="S48" s="174" t="s">
        <v>457</v>
      </c>
      <c r="T48" s="310">
        <v>276</v>
      </c>
      <c r="U48" s="313" t="s">
        <v>389</v>
      </c>
      <c r="V48" s="314" t="s">
        <v>397</v>
      </c>
      <c r="W48" s="315" t="s">
        <v>64</v>
      </c>
    </row>
    <row r="49" spans="1:23" ht="12.75" customHeight="1" x14ac:dyDescent="0.15">
      <c r="A49" s="326">
        <v>10</v>
      </c>
      <c r="B49" s="333" t="s">
        <v>338</v>
      </c>
      <c r="C49" s="310" t="s">
        <v>127</v>
      </c>
      <c r="D49" s="311" t="s">
        <v>441</v>
      </c>
      <c r="E49" s="311" t="s">
        <v>442</v>
      </c>
      <c r="F49" s="311" t="s">
        <v>443</v>
      </c>
      <c r="G49" s="174" t="s">
        <v>444</v>
      </c>
      <c r="H49" s="319">
        <f>401*0.75</f>
        <v>300.75</v>
      </c>
      <c r="I49" s="313" t="s">
        <v>389</v>
      </c>
      <c r="J49" s="314" t="s">
        <v>445</v>
      </c>
      <c r="K49" s="315" t="s">
        <v>64</v>
      </c>
      <c r="L49" s="316"/>
      <c r="M49" s="326"/>
      <c r="N49" s="326"/>
      <c r="O49" s="318" t="s">
        <v>458</v>
      </c>
      <c r="P49" s="322"/>
      <c r="Q49" s="322"/>
      <c r="R49" s="322"/>
      <c r="S49" s="322"/>
      <c r="T49" s="318">
        <v>8.6</v>
      </c>
      <c r="U49" s="318" t="s">
        <v>390</v>
      </c>
      <c r="V49" s="324"/>
      <c r="W49" s="325" t="s">
        <v>459</v>
      </c>
    </row>
    <row r="50" spans="1:23" ht="12.75" customHeight="1" x14ac:dyDescent="0.15">
      <c r="A50" s="336"/>
      <c r="B50" s="333"/>
      <c r="C50" s="350" t="s">
        <v>142</v>
      </c>
      <c r="D50" s="311"/>
      <c r="E50" s="311"/>
      <c r="F50" s="311"/>
      <c r="G50" s="322"/>
      <c r="H50" s="323">
        <f>16.3*0.75</f>
        <v>12.225000000000001</v>
      </c>
      <c r="I50" s="318" t="s">
        <v>390</v>
      </c>
      <c r="J50" s="324"/>
      <c r="K50" s="325" t="s">
        <v>459</v>
      </c>
      <c r="L50" s="316"/>
      <c r="M50" s="326"/>
      <c r="N50" s="326"/>
      <c r="O50" s="318" t="s">
        <v>460</v>
      </c>
      <c r="P50" s="322"/>
      <c r="Q50" s="322"/>
      <c r="R50" s="322"/>
      <c r="S50" s="322"/>
      <c r="T50" s="318">
        <v>8.1</v>
      </c>
      <c r="U50" s="318" t="s">
        <v>390</v>
      </c>
      <c r="V50" s="324"/>
      <c r="W50" s="325" t="s">
        <v>400</v>
      </c>
    </row>
    <row r="51" spans="1:23" ht="12.75" customHeight="1" x14ac:dyDescent="0.15">
      <c r="A51" s="336"/>
      <c r="B51" s="333"/>
      <c r="C51" s="318" t="s">
        <v>147</v>
      </c>
      <c r="D51" s="311"/>
      <c r="E51" s="311"/>
      <c r="F51" s="311"/>
      <c r="G51" s="322"/>
      <c r="H51" s="323">
        <f>14.3*0.75</f>
        <v>10.725000000000001</v>
      </c>
      <c r="I51" s="318" t="s">
        <v>390</v>
      </c>
      <c r="J51" s="324"/>
      <c r="K51" s="325" t="s">
        <v>409</v>
      </c>
      <c r="L51" s="316"/>
      <c r="M51" s="326"/>
      <c r="N51" s="326"/>
      <c r="O51" s="318"/>
      <c r="P51" s="322"/>
      <c r="Q51" s="322"/>
      <c r="R51" s="322"/>
      <c r="S51" s="322"/>
      <c r="T51" s="318">
        <v>40.200000000000003</v>
      </c>
      <c r="U51" s="318" t="s">
        <v>390</v>
      </c>
      <c r="V51" s="324"/>
      <c r="W51" s="325"/>
    </row>
    <row r="52" spans="1:23" ht="12.75" customHeight="1" x14ac:dyDescent="0.15">
      <c r="A52" s="336"/>
      <c r="B52" s="333"/>
      <c r="C52" s="318" t="s">
        <v>55</v>
      </c>
      <c r="D52" s="311"/>
      <c r="E52" s="311"/>
      <c r="F52" s="311"/>
      <c r="G52" s="322"/>
      <c r="H52" s="323">
        <f>49.3*0.75</f>
        <v>36.974999999999994</v>
      </c>
      <c r="I52" s="318" t="s">
        <v>390</v>
      </c>
      <c r="J52" s="324"/>
      <c r="K52" s="325"/>
      <c r="L52" s="316"/>
      <c r="M52" s="326"/>
      <c r="N52" s="326"/>
      <c r="O52" s="328"/>
      <c r="P52" s="329"/>
      <c r="Q52" s="329"/>
      <c r="R52" s="329"/>
      <c r="S52" s="329"/>
      <c r="T52" s="328">
        <v>1.9</v>
      </c>
      <c r="U52" s="328" t="s">
        <v>390</v>
      </c>
      <c r="V52" s="331"/>
      <c r="W52" s="332"/>
    </row>
    <row r="53" spans="1:23" ht="12.75" customHeight="1" x14ac:dyDescent="0.15">
      <c r="A53" s="336"/>
      <c r="B53" s="333"/>
      <c r="C53" s="328"/>
      <c r="D53" s="311"/>
      <c r="E53" s="311"/>
      <c r="F53" s="311"/>
      <c r="G53" s="329"/>
      <c r="H53" s="330">
        <f>1.1*0.75</f>
        <v>0.82500000000000007</v>
      </c>
      <c r="I53" s="328" t="s">
        <v>390</v>
      </c>
      <c r="J53" s="331"/>
      <c r="K53" s="332"/>
      <c r="L53" s="316"/>
      <c r="M53" s="339">
        <v>26</v>
      </c>
      <c r="N53" s="339" t="s">
        <v>343</v>
      </c>
      <c r="O53" s="340"/>
      <c r="P53" s="340"/>
      <c r="Q53" s="340"/>
      <c r="R53" s="340"/>
      <c r="S53" s="340"/>
      <c r="T53" s="340"/>
      <c r="U53" s="340"/>
      <c r="V53" s="340"/>
      <c r="W53" s="340"/>
    </row>
    <row r="54" spans="1:23" ht="12.75" customHeight="1" x14ac:dyDescent="0.15">
      <c r="A54" s="326">
        <v>11</v>
      </c>
      <c r="B54" s="333" t="s">
        <v>342</v>
      </c>
      <c r="C54" s="310" t="s">
        <v>453</v>
      </c>
      <c r="D54" s="174" t="s">
        <v>454</v>
      </c>
      <c r="E54" s="174" t="s">
        <v>455</v>
      </c>
      <c r="F54" s="174" t="s">
        <v>456</v>
      </c>
      <c r="G54" s="174" t="s">
        <v>457</v>
      </c>
      <c r="H54" s="310">
        <v>276</v>
      </c>
      <c r="I54" s="313" t="s">
        <v>389</v>
      </c>
      <c r="J54" s="314" t="s">
        <v>397</v>
      </c>
      <c r="K54" s="315" t="s">
        <v>64</v>
      </c>
      <c r="L54" s="316"/>
      <c r="M54" s="341"/>
      <c r="N54" s="341"/>
      <c r="O54" s="342"/>
      <c r="P54" s="342"/>
      <c r="Q54" s="342"/>
      <c r="R54" s="342"/>
      <c r="S54" s="342"/>
      <c r="T54" s="342"/>
      <c r="U54" s="342"/>
      <c r="V54" s="342"/>
      <c r="W54" s="342"/>
    </row>
    <row r="55" spans="1:23" ht="12.75" customHeight="1" x14ac:dyDescent="0.15">
      <c r="A55" s="336"/>
      <c r="B55" s="333"/>
      <c r="C55" s="318" t="s">
        <v>458</v>
      </c>
      <c r="D55" s="322"/>
      <c r="E55" s="322"/>
      <c r="F55" s="322"/>
      <c r="G55" s="322"/>
      <c r="H55" s="318">
        <v>8.6</v>
      </c>
      <c r="I55" s="318" t="s">
        <v>390</v>
      </c>
      <c r="J55" s="324"/>
      <c r="K55" s="318" t="s">
        <v>406</v>
      </c>
      <c r="L55" s="316"/>
      <c r="M55" s="326">
        <v>27</v>
      </c>
      <c r="N55" s="326" t="s">
        <v>344</v>
      </c>
      <c r="O55" s="352" t="s">
        <v>461</v>
      </c>
      <c r="P55" s="311" t="s">
        <v>462</v>
      </c>
      <c r="Q55" s="311" t="s">
        <v>463</v>
      </c>
      <c r="R55" s="311" t="s">
        <v>464</v>
      </c>
      <c r="S55" s="174" t="s">
        <v>465</v>
      </c>
      <c r="T55" s="319">
        <f>385*0.75</f>
        <v>288.75</v>
      </c>
      <c r="U55" s="313" t="s">
        <v>389</v>
      </c>
      <c r="V55" s="314" t="s">
        <v>397</v>
      </c>
      <c r="W55" s="315" t="s">
        <v>64</v>
      </c>
    </row>
    <row r="56" spans="1:23" ht="12.75" customHeight="1" x14ac:dyDescent="0.15">
      <c r="A56" s="336"/>
      <c r="B56" s="333"/>
      <c r="C56" s="318" t="s">
        <v>460</v>
      </c>
      <c r="D56" s="322"/>
      <c r="E56" s="322"/>
      <c r="F56" s="322"/>
      <c r="G56" s="322"/>
      <c r="H56" s="318">
        <v>8.1</v>
      </c>
      <c r="I56" s="318" t="s">
        <v>390</v>
      </c>
      <c r="J56" s="324"/>
      <c r="K56" s="318" t="s">
        <v>409</v>
      </c>
      <c r="L56" s="316"/>
      <c r="M56" s="326"/>
      <c r="N56" s="326"/>
      <c r="O56" s="318" t="s">
        <v>157</v>
      </c>
      <c r="P56" s="311"/>
      <c r="Q56" s="311"/>
      <c r="R56" s="311"/>
      <c r="S56" s="322"/>
      <c r="T56" s="323">
        <f>12.3*0.75</f>
        <v>9.2250000000000014</v>
      </c>
      <c r="U56" s="318" t="s">
        <v>390</v>
      </c>
      <c r="V56" s="324"/>
      <c r="W56" s="325" t="s">
        <v>466</v>
      </c>
    </row>
    <row r="57" spans="1:23" ht="12.75" customHeight="1" x14ac:dyDescent="0.15">
      <c r="A57" s="336"/>
      <c r="B57" s="333"/>
      <c r="C57" s="318"/>
      <c r="D57" s="322"/>
      <c r="E57" s="322"/>
      <c r="F57" s="322"/>
      <c r="G57" s="322"/>
      <c r="H57" s="318">
        <v>40.200000000000003</v>
      </c>
      <c r="I57" s="318" t="s">
        <v>390</v>
      </c>
      <c r="J57" s="324"/>
      <c r="K57" s="318"/>
      <c r="L57" s="316"/>
      <c r="M57" s="326"/>
      <c r="N57" s="326"/>
      <c r="O57" s="318" t="s">
        <v>132</v>
      </c>
      <c r="P57" s="311"/>
      <c r="Q57" s="311"/>
      <c r="R57" s="311"/>
      <c r="S57" s="322"/>
      <c r="T57" s="323">
        <f>11.4*0.75</f>
        <v>8.5500000000000007</v>
      </c>
      <c r="U57" s="318" t="s">
        <v>390</v>
      </c>
      <c r="V57" s="324"/>
      <c r="W57" s="325"/>
    </row>
    <row r="58" spans="1:23" ht="12.75" customHeight="1" x14ac:dyDescent="0.15">
      <c r="A58" s="336"/>
      <c r="B58" s="333"/>
      <c r="C58" s="328"/>
      <c r="D58" s="329"/>
      <c r="E58" s="329"/>
      <c r="F58" s="329"/>
      <c r="G58" s="329"/>
      <c r="H58" s="328">
        <v>1.9</v>
      </c>
      <c r="I58" s="328" t="s">
        <v>390</v>
      </c>
      <c r="J58" s="331"/>
      <c r="K58" s="328"/>
      <c r="L58" s="316"/>
      <c r="M58" s="326"/>
      <c r="N58" s="326"/>
      <c r="O58" s="318" t="s">
        <v>80</v>
      </c>
      <c r="P58" s="311"/>
      <c r="Q58" s="311"/>
      <c r="R58" s="311"/>
      <c r="S58" s="322"/>
      <c r="T58" s="323">
        <f>55.7*0.75</f>
        <v>41.775000000000006</v>
      </c>
      <c r="U58" s="318" t="s">
        <v>390</v>
      </c>
      <c r="V58" s="324"/>
      <c r="W58" s="325"/>
    </row>
    <row r="59" spans="1:23" ht="12.75" customHeight="1" x14ac:dyDescent="0.15">
      <c r="A59" s="339">
        <v>12</v>
      </c>
      <c r="B59" s="339" t="s">
        <v>343</v>
      </c>
      <c r="C59" s="340"/>
      <c r="D59" s="340"/>
      <c r="E59" s="340"/>
      <c r="F59" s="340"/>
      <c r="G59" s="340"/>
      <c r="H59" s="340"/>
      <c r="I59" s="340"/>
      <c r="J59" s="340"/>
      <c r="K59" s="340"/>
      <c r="L59" s="316"/>
      <c r="M59" s="326"/>
      <c r="N59" s="326"/>
      <c r="O59" s="328"/>
      <c r="P59" s="311"/>
      <c r="Q59" s="311"/>
      <c r="R59" s="311"/>
      <c r="S59" s="329"/>
      <c r="T59" s="330">
        <f>1*0.75</f>
        <v>0.75</v>
      </c>
      <c r="U59" s="328" t="s">
        <v>390</v>
      </c>
      <c r="V59" s="331"/>
      <c r="W59" s="332"/>
    </row>
    <row r="60" spans="1:23" ht="12.75" customHeight="1" x14ac:dyDescent="0.15">
      <c r="A60" s="341"/>
      <c r="B60" s="341"/>
      <c r="C60" s="342"/>
      <c r="D60" s="342"/>
      <c r="E60" s="342"/>
      <c r="F60" s="342"/>
      <c r="G60" s="342"/>
      <c r="H60" s="342"/>
      <c r="I60" s="342"/>
      <c r="J60" s="342"/>
      <c r="K60" s="342"/>
      <c r="L60" s="316"/>
      <c r="M60" s="326">
        <v>28</v>
      </c>
      <c r="N60" s="326" t="s">
        <v>347</v>
      </c>
      <c r="O60" s="313" t="s">
        <v>24</v>
      </c>
      <c r="P60" s="311" t="s">
        <v>467</v>
      </c>
      <c r="Q60" s="311" t="s">
        <v>468</v>
      </c>
      <c r="R60" s="311" t="s">
        <v>469</v>
      </c>
      <c r="S60" s="174" t="s">
        <v>470</v>
      </c>
      <c r="T60" s="319">
        <f>387*0.75</f>
        <v>290.25</v>
      </c>
      <c r="U60" s="313" t="s">
        <v>389</v>
      </c>
      <c r="V60" s="314" t="s">
        <v>35</v>
      </c>
      <c r="W60" s="315" t="s">
        <v>64</v>
      </c>
    </row>
    <row r="61" spans="1:23" ht="12.75" customHeight="1" x14ac:dyDescent="0.15">
      <c r="A61" s="326">
        <v>13</v>
      </c>
      <c r="B61" s="333" t="s">
        <v>344</v>
      </c>
      <c r="C61" s="352" t="s">
        <v>461</v>
      </c>
      <c r="D61" s="311" t="s">
        <v>462</v>
      </c>
      <c r="E61" s="311" t="s">
        <v>463</v>
      </c>
      <c r="F61" s="311" t="s">
        <v>464</v>
      </c>
      <c r="G61" s="174" t="s">
        <v>465</v>
      </c>
      <c r="H61" s="319">
        <f>385*0.75</f>
        <v>288.75</v>
      </c>
      <c r="I61" s="313" t="s">
        <v>389</v>
      </c>
      <c r="J61" s="314" t="s">
        <v>397</v>
      </c>
      <c r="K61" s="315" t="s">
        <v>64</v>
      </c>
      <c r="L61" s="316"/>
      <c r="M61" s="326"/>
      <c r="N61" s="326"/>
      <c r="O61" s="350" t="s">
        <v>159</v>
      </c>
      <c r="P61" s="335"/>
      <c r="Q61" s="335"/>
      <c r="R61" s="335"/>
      <c r="S61" s="322"/>
      <c r="T61" s="323">
        <f>15.9*0.75</f>
        <v>11.925000000000001</v>
      </c>
      <c r="U61" s="318" t="s">
        <v>390</v>
      </c>
      <c r="V61" s="324"/>
      <c r="W61" s="325" t="s">
        <v>471</v>
      </c>
    </row>
    <row r="62" spans="1:23" ht="12.75" customHeight="1" x14ac:dyDescent="0.15">
      <c r="A62" s="336"/>
      <c r="B62" s="333"/>
      <c r="C62" s="318" t="s">
        <v>157</v>
      </c>
      <c r="D62" s="311"/>
      <c r="E62" s="311"/>
      <c r="F62" s="311"/>
      <c r="G62" s="322"/>
      <c r="H62" s="323">
        <f>12.3*0.75</f>
        <v>9.2250000000000014</v>
      </c>
      <c r="I62" s="318" t="s">
        <v>390</v>
      </c>
      <c r="J62" s="324"/>
      <c r="K62" s="325" t="s">
        <v>466</v>
      </c>
      <c r="L62" s="316"/>
      <c r="M62" s="326"/>
      <c r="N62" s="326"/>
      <c r="O62" s="318" t="s">
        <v>162</v>
      </c>
      <c r="P62" s="335"/>
      <c r="Q62" s="335"/>
      <c r="R62" s="335"/>
      <c r="S62" s="322"/>
      <c r="T62" s="323">
        <f>7.7*0.75</f>
        <v>5.7750000000000004</v>
      </c>
      <c r="U62" s="318" t="s">
        <v>390</v>
      </c>
      <c r="V62" s="324"/>
      <c r="W62" s="325"/>
    </row>
    <row r="63" spans="1:23" ht="12.75" customHeight="1" x14ac:dyDescent="0.15">
      <c r="A63" s="336"/>
      <c r="B63" s="333"/>
      <c r="C63" s="318" t="s">
        <v>132</v>
      </c>
      <c r="D63" s="311"/>
      <c r="E63" s="311"/>
      <c r="F63" s="311"/>
      <c r="G63" s="322"/>
      <c r="H63" s="323">
        <f>11.4*0.75</f>
        <v>8.5500000000000007</v>
      </c>
      <c r="I63" s="318" t="s">
        <v>390</v>
      </c>
      <c r="J63" s="324"/>
      <c r="K63" s="325"/>
      <c r="L63" s="316"/>
      <c r="M63" s="326"/>
      <c r="N63" s="326"/>
      <c r="O63" s="318" t="s">
        <v>55</v>
      </c>
      <c r="P63" s="335"/>
      <c r="Q63" s="335"/>
      <c r="R63" s="335"/>
      <c r="S63" s="322"/>
      <c r="T63" s="323">
        <f>61.3*0.75</f>
        <v>45.974999999999994</v>
      </c>
      <c r="U63" s="318" t="s">
        <v>390</v>
      </c>
      <c r="V63" s="324"/>
      <c r="W63" s="325"/>
    </row>
    <row r="64" spans="1:23" ht="12.75" customHeight="1" x14ac:dyDescent="0.15">
      <c r="A64" s="336"/>
      <c r="B64" s="333"/>
      <c r="C64" s="318" t="s">
        <v>80</v>
      </c>
      <c r="D64" s="311"/>
      <c r="E64" s="311"/>
      <c r="F64" s="311"/>
      <c r="G64" s="322"/>
      <c r="H64" s="323">
        <f>55.7*0.75</f>
        <v>41.775000000000006</v>
      </c>
      <c r="I64" s="318" t="s">
        <v>390</v>
      </c>
      <c r="J64" s="324"/>
      <c r="K64" s="325"/>
      <c r="L64" s="316"/>
      <c r="M64" s="326"/>
      <c r="N64" s="326"/>
      <c r="O64" s="328"/>
      <c r="P64" s="335"/>
      <c r="Q64" s="335"/>
      <c r="R64" s="335"/>
      <c r="S64" s="329"/>
      <c r="T64" s="330">
        <f>1*0.75</f>
        <v>0.75</v>
      </c>
      <c r="U64" s="328" t="s">
        <v>390</v>
      </c>
      <c r="V64" s="331"/>
      <c r="W64" s="332"/>
    </row>
    <row r="65" spans="1:23" ht="12.75" customHeight="1" x14ac:dyDescent="0.15">
      <c r="A65" s="336"/>
      <c r="B65" s="333"/>
      <c r="C65" s="328"/>
      <c r="D65" s="311"/>
      <c r="E65" s="311"/>
      <c r="F65" s="311"/>
      <c r="G65" s="329"/>
      <c r="H65" s="330">
        <f>1*0.75</f>
        <v>0.75</v>
      </c>
      <c r="I65" s="328" t="s">
        <v>390</v>
      </c>
      <c r="J65" s="331"/>
      <c r="K65" s="332"/>
      <c r="L65" s="316"/>
      <c r="M65" s="317">
        <v>29</v>
      </c>
      <c r="N65" s="326" t="s">
        <v>103</v>
      </c>
      <c r="O65" s="310" t="s">
        <v>24</v>
      </c>
      <c r="P65" s="311" t="s">
        <v>385</v>
      </c>
      <c r="Q65" s="311" t="s">
        <v>386</v>
      </c>
      <c r="R65" s="311" t="s">
        <v>387</v>
      </c>
      <c r="S65" s="174" t="s">
        <v>388</v>
      </c>
      <c r="T65" s="319">
        <f>360*0.75</f>
        <v>270</v>
      </c>
      <c r="U65" s="313" t="s">
        <v>389</v>
      </c>
      <c r="V65" s="314" t="s">
        <v>35</v>
      </c>
      <c r="W65" s="315" t="s">
        <v>64</v>
      </c>
    </row>
    <row r="66" spans="1:23" ht="12.75" customHeight="1" x14ac:dyDescent="0.15">
      <c r="A66" s="326">
        <v>14</v>
      </c>
      <c r="B66" s="333" t="s">
        <v>347</v>
      </c>
      <c r="C66" s="313" t="s">
        <v>24</v>
      </c>
      <c r="D66" s="311" t="s">
        <v>467</v>
      </c>
      <c r="E66" s="311" t="s">
        <v>468</v>
      </c>
      <c r="F66" s="311" t="s">
        <v>469</v>
      </c>
      <c r="G66" s="174" t="s">
        <v>470</v>
      </c>
      <c r="H66" s="319">
        <f>387*0.75</f>
        <v>290.25</v>
      </c>
      <c r="I66" s="313" t="s">
        <v>389</v>
      </c>
      <c r="J66" s="314" t="s">
        <v>35</v>
      </c>
      <c r="K66" s="315" t="s">
        <v>64</v>
      </c>
      <c r="L66" s="316"/>
      <c r="M66" s="317"/>
      <c r="N66" s="326"/>
      <c r="O66" s="321" t="s">
        <v>25</v>
      </c>
      <c r="P66" s="311"/>
      <c r="Q66" s="311"/>
      <c r="R66" s="311"/>
      <c r="S66" s="322"/>
      <c r="T66" s="323">
        <f>13.2*0.75</f>
        <v>9.8999999999999986</v>
      </c>
      <c r="U66" s="318" t="s">
        <v>390</v>
      </c>
      <c r="V66" s="324"/>
      <c r="W66" s="325" t="s">
        <v>452</v>
      </c>
    </row>
    <row r="67" spans="1:23" ht="12.75" customHeight="1" x14ac:dyDescent="0.15">
      <c r="A67" s="336"/>
      <c r="B67" s="333"/>
      <c r="C67" s="350" t="s">
        <v>159</v>
      </c>
      <c r="D67" s="335"/>
      <c r="E67" s="335"/>
      <c r="F67" s="335"/>
      <c r="G67" s="322"/>
      <c r="H67" s="323">
        <f>15.9*0.75</f>
        <v>11.925000000000001</v>
      </c>
      <c r="I67" s="318" t="s">
        <v>390</v>
      </c>
      <c r="J67" s="324"/>
      <c r="K67" s="325" t="s">
        <v>471</v>
      </c>
      <c r="L67" s="316"/>
      <c r="M67" s="317"/>
      <c r="N67" s="326"/>
      <c r="O67" s="318" t="s">
        <v>45</v>
      </c>
      <c r="P67" s="311"/>
      <c r="Q67" s="311"/>
      <c r="R67" s="311"/>
      <c r="S67" s="322"/>
      <c r="T67" s="323">
        <f>6.9*0.75</f>
        <v>5.1750000000000007</v>
      </c>
      <c r="U67" s="318" t="s">
        <v>390</v>
      </c>
      <c r="V67" s="324"/>
      <c r="W67" s="325"/>
    </row>
    <row r="68" spans="1:23" ht="12.75" customHeight="1" x14ac:dyDescent="0.15">
      <c r="A68" s="336"/>
      <c r="B68" s="333"/>
      <c r="C68" s="318" t="s">
        <v>162</v>
      </c>
      <c r="D68" s="335"/>
      <c r="E68" s="335"/>
      <c r="F68" s="335"/>
      <c r="G68" s="322"/>
      <c r="H68" s="323">
        <f>7.7*0.75</f>
        <v>5.7750000000000004</v>
      </c>
      <c r="I68" s="318" t="s">
        <v>390</v>
      </c>
      <c r="J68" s="324"/>
      <c r="K68" s="325"/>
      <c r="L68" s="316"/>
      <c r="M68" s="317"/>
      <c r="N68" s="326"/>
      <c r="O68" s="318" t="s">
        <v>55</v>
      </c>
      <c r="P68" s="311"/>
      <c r="Q68" s="311"/>
      <c r="R68" s="311"/>
      <c r="S68" s="322"/>
      <c r="T68" s="323">
        <f>59.4*0.75</f>
        <v>44.55</v>
      </c>
      <c r="U68" s="318" t="s">
        <v>390</v>
      </c>
      <c r="V68" s="324"/>
      <c r="W68" s="325"/>
    </row>
    <row r="69" spans="1:23" ht="12.75" customHeight="1" x14ac:dyDescent="0.15">
      <c r="A69" s="336"/>
      <c r="B69" s="333"/>
      <c r="C69" s="318" t="s">
        <v>55</v>
      </c>
      <c r="D69" s="335"/>
      <c r="E69" s="335"/>
      <c r="F69" s="335"/>
      <c r="G69" s="322"/>
      <c r="H69" s="323">
        <f>61.3*0.75</f>
        <v>45.974999999999994</v>
      </c>
      <c r="I69" s="318" t="s">
        <v>390</v>
      </c>
      <c r="J69" s="324"/>
      <c r="K69" s="325"/>
      <c r="L69" s="316"/>
      <c r="M69" s="317"/>
      <c r="N69" s="326"/>
      <c r="O69" s="328" t="s">
        <v>59</v>
      </c>
      <c r="P69" s="311"/>
      <c r="Q69" s="311"/>
      <c r="R69" s="311"/>
      <c r="S69" s="329"/>
      <c r="T69" s="330">
        <f>0.9*0.75</f>
        <v>0.67500000000000004</v>
      </c>
      <c r="U69" s="328" t="s">
        <v>390</v>
      </c>
      <c r="V69" s="331"/>
      <c r="W69" s="332"/>
    </row>
    <row r="70" spans="1:23" ht="12.75" customHeight="1" x14ac:dyDescent="0.15">
      <c r="A70" s="336"/>
      <c r="B70" s="333"/>
      <c r="C70" s="328"/>
      <c r="D70" s="335"/>
      <c r="E70" s="335"/>
      <c r="F70" s="335"/>
      <c r="G70" s="329"/>
      <c r="H70" s="330">
        <f>1*0.75</f>
        <v>0.75</v>
      </c>
      <c r="I70" s="328" t="s">
        <v>390</v>
      </c>
      <c r="J70" s="331"/>
      <c r="K70" s="332"/>
      <c r="L70" s="316"/>
      <c r="M70" s="317">
        <v>30</v>
      </c>
      <c r="N70" s="326" t="s">
        <v>333</v>
      </c>
      <c r="O70" s="334" t="s">
        <v>83</v>
      </c>
      <c r="P70" s="311" t="s">
        <v>392</v>
      </c>
      <c r="Q70" s="311" t="s">
        <v>393</v>
      </c>
      <c r="R70" s="311" t="s">
        <v>394</v>
      </c>
      <c r="S70" s="174" t="s">
        <v>395</v>
      </c>
      <c r="T70" s="319">
        <f>377*0.75</f>
        <v>282.75</v>
      </c>
      <c r="U70" s="313" t="s">
        <v>389</v>
      </c>
      <c r="V70" s="314" t="s">
        <v>397</v>
      </c>
      <c r="W70" s="315" t="s">
        <v>64</v>
      </c>
    </row>
    <row r="71" spans="1:23" ht="12.75" customHeight="1" x14ac:dyDescent="0.15">
      <c r="A71" s="326" t="s">
        <v>472</v>
      </c>
      <c r="B71" s="326"/>
      <c r="C71" s="353" t="s">
        <v>473</v>
      </c>
      <c r="D71" s="354" t="s">
        <v>474</v>
      </c>
      <c r="E71" s="355"/>
      <c r="F71" s="355"/>
      <c r="G71" s="355"/>
      <c r="H71" s="355"/>
      <c r="I71" s="355"/>
      <c r="J71" s="356"/>
      <c r="L71" s="357"/>
      <c r="M71" s="317"/>
      <c r="N71" s="326"/>
      <c r="O71" s="318" t="s">
        <v>92</v>
      </c>
      <c r="P71" s="335"/>
      <c r="Q71" s="335"/>
      <c r="R71" s="311"/>
      <c r="S71" s="322"/>
      <c r="T71" s="323">
        <f>17.3*0.75</f>
        <v>12.975000000000001</v>
      </c>
      <c r="U71" s="318" t="s">
        <v>390</v>
      </c>
      <c r="V71" s="324"/>
      <c r="W71" s="325" t="s">
        <v>434</v>
      </c>
    </row>
    <row r="72" spans="1:23" ht="12.75" customHeight="1" x14ac:dyDescent="0.15">
      <c r="A72" s="326"/>
      <c r="B72" s="326"/>
      <c r="C72" s="353" t="s">
        <v>475</v>
      </c>
      <c r="D72" s="358" t="s">
        <v>476</v>
      </c>
      <c r="E72" s="358" t="s">
        <v>477</v>
      </c>
      <c r="F72" s="358" t="s">
        <v>478</v>
      </c>
      <c r="G72" s="358" t="s">
        <v>479</v>
      </c>
      <c r="H72" s="354" t="s">
        <v>480</v>
      </c>
      <c r="I72" s="355"/>
      <c r="J72" s="356"/>
      <c r="L72" s="357"/>
      <c r="M72" s="317"/>
      <c r="N72" s="326"/>
      <c r="O72" s="318" t="s">
        <v>98</v>
      </c>
      <c r="P72" s="335"/>
      <c r="Q72" s="335"/>
      <c r="R72" s="311"/>
      <c r="S72" s="322"/>
      <c r="T72" s="323">
        <f>14.5*0.75</f>
        <v>10.875</v>
      </c>
      <c r="U72" s="318" t="s">
        <v>390</v>
      </c>
      <c r="V72" s="324"/>
      <c r="W72" s="325"/>
    </row>
    <row r="73" spans="1:23" ht="12.75" customHeight="1" x14ac:dyDescent="0.15">
      <c r="A73" s="359" t="s">
        <v>481</v>
      </c>
      <c r="B73" s="360" t="s">
        <v>482</v>
      </c>
      <c r="C73" s="353" t="s">
        <v>483</v>
      </c>
      <c r="D73" s="361">
        <f>11785/30</f>
        <v>392.83333333333331</v>
      </c>
      <c r="E73" s="362">
        <f>433.900000000001/30</f>
        <v>14.463333333333367</v>
      </c>
      <c r="F73" s="362">
        <f>340.4/30</f>
        <v>11.346666666666666</v>
      </c>
      <c r="G73" s="362">
        <f>1686.1/30</f>
        <v>56.203333333333333</v>
      </c>
      <c r="H73" s="363">
        <f>32.6000000000001/30</f>
        <v>1.08666666666667</v>
      </c>
      <c r="I73" s="363"/>
      <c r="J73" s="363"/>
      <c r="L73" s="357"/>
      <c r="M73" s="317"/>
      <c r="N73" s="326"/>
      <c r="O73" s="318"/>
      <c r="P73" s="335"/>
      <c r="Q73" s="335"/>
      <c r="R73" s="311"/>
      <c r="S73" s="322"/>
      <c r="T73" s="323">
        <f>43.6*0.75</f>
        <v>32.700000000000003</v>
      </c>
      <c r="U73" s="318" t="s">
        <v>390</v>
      </c>
      <c r="V73" s="324"/>
      <c r="W73" s="325"/>
    </row>
    <row r="74" spans="1:23" ht="12.75" customHeight="1" x14ac:dyDescent="0.15">
      <c r="A74" s="359" t="s">
        <v>484</v>
      </c>
      <c r="B74" s="360" t="s">
        <v>482</v>
      </c>
      <c r="C74" s="353" t="s">
        <v>485</v>
      </c>
      <c r="D74" s="361">
        <f>(11785*0.75)/30</f>
        <v>294.625</v>
      </c>
      <c r="E74" s="362">
        <f>(433.900000000001*0.75)/30</f>
        <v>10.847500000000025</v>
      </c>
      <c r="F74" s="362">
        <f>(340.4*0.75)/30</f>
        <v>8.51</v>
      </c>
      <c r="G74" s="362">
        <f>(1686.1*0.75)/30</f>
        <v>42.152499999999996</v>
      </c>
      <c r="H74" s="363">
        <f>(32.6000000000001*0.75)/30</f>
        <v>0.8150000000000025</v>
      </c>
      <c r="I74" s="363"/>
      <c r="J74" s="363"/>
      <c r="L74" s="357"/>
      <c r="M74" s="317"/>
      <c r="N74" s="326"/>
      <c r="O74" s="328"/>
      <c r="P74" s="335"/>
      <c r="Q74" s="335"/>
      <c r="R74" s="311"/>
      <c r="S74" s="329"/>
      <c r="T74" s="330">
        <f>1.3*0.75</f>
        <v>0.97500000000000009</v>
      </c>
      <c r="U74" s="328" t="s">
        <v>390</v>
      </c>
      <c r="V74" s="331"/>
      <c r="W74" s="332"/>
    </row>
    <row r="75" spans="1:23" ht="12.75" customHeight="1" x14ac:dyDescent="0.15">
      <c r="A75" s="147"/>
      <c r="B75" s="364"/>
      <c r="C75" s="365"/>
      <c r="D75" s="366"/>
      <c r="E75" s="367"/>
      <c r="F75" s="367"/>
      <c r="G75" s="367"/>
      <c r="L75" s="368"/>
      <c r="M75" s="369" t="s">
        <v>486</v>
      </c>
      <c r="N75" s="369"/>
      <c r="O75" s="369"/>
      <c r="P75" s="369"/>
      <c r="Q75" s="369"/>
      <c r="R75" s="369"/>
      <c r="S75" s="369"/>
      <c r="T75" s="369"/>
      <c r="U75" s="369"/>
      <c r="V75" s="369"/>
      <c r="W75" s="369"/>
    </row>
    <row r="76" spans="1:23" ht="12.75" customHeight="1" x14ac:dyDescent="0.15">
      <c r="J76" s="370"/>
      <c r="L76" s="368"/>
      <c r="M76" s="371" t="s">
        <v>487</v>
      </c>
      <c r="N76" s="108"/>
      <c r="O76" s="108"/>
      <c r="P76" s="108"/>
      <c r="Q76" s="108"/>
      <c r="R76" s="108"/>
      <c r="S76" s="108"/>
      <c r="T76" s="108"/>
      <c r="U76" s="108"/>
      <c r="W76" s="108"/>
    </row>
    <row r="77" spans="1:23" ht="12.75" customHeight="1" x14ac:dyDescent="0.15">
      <c r="C77" s="372"/>
      <c r="D77" s="372"/>
      <c r="E77" s="372"/>
      <c r="F77" s="372"/>
      <c r="G77" s="372"/>
      <c r="H77" s="372"/>
      <c r="J77" s="370"/>
      <c r="L77" s="368"/>
      <c r="M77" s="373" t="s">
        <v>488</v>
      </c>
      <c r="N77" s="374"/>
      <c r="O77" s="375"/>
      <c r="P77" s="375"/>
      <c r="Q77" s="375"/>
      <c r="R77" s="375"/>
      <c r="S77" s="375"/>
      <c r="W77" s="375"/>
    </row>
    <row r="78" spans="1:23" ht="12.75" customHeight="1" x14ac:dyDescent="0.15">
      <c r="L78" s="368"/>
      <c r="M78" s="376" t="s">
        <v>489</v>
      </c>
      <c r="N78" s="372"/>
      <c r="O78" s="377"/>
      <c r="P78" s="378"/>
      <c r="Q78" s="378"/>
      <c r="R78" s="378"/>
      <c r="S78" s="378"/>
      <c r="W78" s="281"/>
    </row>
    <row r="79" spans="1:23" ht="12.75" customHeight="1" x14ac:dyDescent="0.15">
      <c r="L79" s="368"/>
      <c r="M79" s="373" t="s">
        <v>490</v>
      </c>
      <c r="N79" s="372"/>
      <c r="O79" s="377"/>
      <c r="P79" s="378"/>
      <c r="Q79" s="378"/>
      <c r="R79" s="378"/>
      <c r="S79" s="378"/>
      <c r="W79" s="378"/>
    </row>
    <row r="80" spans="1:23" ht="12.75" customHeight="1" x14ac:dyDescent="0.15">
      <c r="M80" s="376" t="s">
        <v>491</v>
      </c>
      <c r="N80" s="376"/>
      <c r="O80" s="376"/>
      <c r="P80" s="376"/>
      <c r="Q80" s="376"/>
      <c r="R80" s="376"/>
      <c r="S80" s="376"/>
      <c r="W80" s="379"/>
    </row>
    <row r="81" spans="12:23" ht="12.75" customHeight="1" x14ac:dyDescent="0.15">
      <c r="L81" s="367"/>
      <c r="M81" s="376" t="s">
        <v>492</v>
      </c>
      <c r="N81" s="376"/>
      <c r="O81" s="376"/>
      <c r="P81" s="376"/>
      <c r="Q81" s="376"/>
      <c r="R81" s="376"/>
      <c r="S81" s="376"/>
      <c r="W81" s="379"/>
    </row>
    <row r="82" spans="12:23" ht="12.75" customHeight="1" x14ac:dyDescent="0.15">
      <c r="Q82" s="281"/>
      <c r="W82" s="380"/>
    </row>
    <row r="83" spans="12:23" ht="12.75" customHeight="1" x14ac:dyDescent="0.15"/>
    <row r="84" spans="12:23" ht="12.75" customHeight="1" x14ac:dyDescent="0.15"/>
    <row r="85" spans="12:23" ht="12.75" customHeight="1" x14ac:dyDescent="0.15">
      <c r="L85" s="370"/>
      <c r="M85" s="146"/>
    </row>
    <row r="86" spans="12:23" ht="12.75" customHeight="1" x14ac:dyDescent="0.15">
      <c r="L86" s="370"/>
    </row>
    <row r="87" spans="12:23" ht="12.75" customHeight="1" x14ac:dyDescent="0.15">
      <c r="N87" s="376"/>
    </row>
    <row r="88" spans="12:23" ht="12.75" customHeight="1" x14ac:dyDescent="0.15"/>
    <row r="89" spans="12:23" ht="12.75" customHeight="1" x14ac:dyDescent="0.15"/>
    <row r="90" spans="12:23" ht="12.75" customHeight="1" x14ac:dyDescent="0.15">
      <c r="O90" s="381"/>
    </row>
    <row r="91" spans="12:23" ht="12.75" customHeight="1" x14ac:dyDescent="0.15"/>
  </sheetData>
  <mergeCells count="210">
    <mergeCell ref="A71:B72"/>
    <mergeCell ref="D71:J71"/>
    <mergeCell ref="H72:J72"/>
    <mergeCell ref="H73:J73"/>
    <mergeCell ref="H74:J74"/>
    <mergeCell ref="M75:W75"/>
    <mergeCell ref="N70:N74"/>
    <mergeCell ref="P70:P74"/>
    <mergeCell ref="Q70:Q74"/>
    <mergeCell ref="R70:R74"/>
    <mergeCell ref="S70:S74"/>
    <mergeCell ref="V70:V74"/>
    <mergeCell ref="S65:S69"/>
    <mergeCell ref="V65:V69"/>
    <mergeCell ref="A66:A70"/>
    <mergeCell ref="B66:B70"/>
    <mergeCell ref="D66:D70"/>
    <mergeCell ref="E66:E70"/>
    <mergeCell ref="F66:F70"/>
    <mergeCell ref="G66:G70"/>
    <mergeCell ref="J66:J70"/>
    <mergeCell ref="M70:M74"/>
    <mergeCell ref="J61:J65"/>
    <mergeCell ref="M65:M69"/>
    <mergeCell ref="N65:N69"/>
    <mergeCell ref="P65:P69"/>
    <mergeCell ref="Q65:Q69"/>
    <mergeCell ref="R65:R69"/>
    <mergeCell ref="A61:A65"/>
    <mergeCell ref="B61:B65"/>
    <mergeCell ref="D61:D65"/>
    <mergeCell ref="E61:E65"/>
    <mergeCell ref="F61:F65"/>
    <mergeCell ref="G61:G65"/>
    <mergeCell ref="V55:V59"/>
    <mergeCell ref="A59:A60"/>
    <mergeCell ref="B59:B60"/>
    <mergeCell ref="M60:M64"/>
    <mergeCell ref="N60:N64"/>
    <mergeCell ref="P60:P64"/>
    <mergeCell ref="Q60:Q64"/>
    <mergeCell ref="R60:R64"/>
    <mergeCell ref="S60:S64"/>
    <mergeCell ref="V60:V64"/>
    <mergeCell ref="M55:M59"/>
    <mergeCell ref="N55:N59"/>
    <mergeCell ref="P55:P59"/>
    <mergeCell ref="Q55:Q59"/>
    <mergeCell ref="R55:R59"/>
    <mergeCell ref="S55:S59"/>
    <mergeCell ref="J49:J53"/>
    <mergeCell ref="M53:M54"/>
    <mergeCell ref="N53:N54"/>
    <mergeCell ref="A54:A58"/>
    <mergeCell ref="B54:B58"/>
    <mergeCell ref="D54:D58"/>
    <mergeCell ref="E54:E58"/>
    <mergeCell ref="F54:F58"/>
    <mergeCell ref="G54:G58"/>
    <mergeCell ref="J54:J58"/>
    <mergeCell ref="Q48:Q52"/>
    <mergeCell ref="R48:R52"/>
    <mergeCell ref="S48:S52"/>
    <mergeCell ref="V48:V52"/>
    <mergeCell ref="A49:A53"/>
    <mergeCell ref="B49:B53"/>
    <mergeCell ref="D49:D53"/>
    <mergeCell ref="E49:E53"/>
    <mergeCell ref="F49:F53"/>
    <mergeCell ref="G49:G53"/>
    <mergeCell ref="Q43:Q47"/>
    <mergeCell ref="R43:R47"/>
    <mergeCell ref="S43:S47"/>
    <mergeCell ref="V43:V47"/>
    <mergeCell ref="A44:A48"/>
    <mergeCell ref="B44:B48"/>
    <mergeCell ref="D44:D48"/>
    <mergeCell ref="E44:E48"/>
    <mergeCell ref="F44:F48"/>
    <mergeCell ref="G44:G48"/>
    <mergeCell ref="J39:J43"/>
    <mergeCell ref="M41:M42"/>
    <mergeCell ref="N41:N42"/>
    <mergeCell ref="M43:M47"/>
    <mergeCell ref="N43:N47"/>
    <mergeCell ref="P43:P47"/>
    <mergeCell ref="J44:J48"/>
    <mergeCell ref="M48:M52"/>
    <mergeCell ref="N48:N52"/>
    <mergeCell ref="P48:P52"/>
    <mergeCell ref="Q36:Q40"/>
    <mergeCell ref="R36:R40"/>
    <mergeCell ref="S36:S40"/>
    <mergeCell ref="V36:V40"/>
    <mergeCell ref="A39:A43"/>
    <mergeCell ref="B39:B43"/>
    <mergeCell ref="D39:D43"/>
    <mergeCell ref="E39:E43"/>
    <mergeCell ref="F39:F43"/>
    <mergeCell ref="G39:G43"/>
    <mergeCell ref="Q31:Q35"/>
    <mergeCell ref="R31:R35"/>
    <mergeCell ref="S31:S35"/>
    <mergeCell ref="V31:V35"/>
    <mergeCell ref="A34:A38"/>
    <mergeCell ref="B34:B38"/>
    <mergeCell ref="D34:D38"/>
    <mergeCell ref="E34:E38"/>
    <mergeCell ref="F34:F38"/>
    <mergeCell ref="G34:G38"/>
    <mergeCell ref="J29:J33"/>
    <mergeCell ref="M29:M30"/>
    <mergeCell ref="N29:N30"/>
    <mergeCell ref="M31:M35"/>
    <mergeCell ref="N31:N35"/>
    <mergeCell ref="P31:P35"/>
    <mergeCell ref="J34:J38"/>
    <mergeCell ref="M36:M40"/>
    <mergeCell ref="N36:N40"/>
    <mergeCell ref="P36:P40"/>
    <mergeCell ref="A29:A33"/>
    <mergeCell ref="B29:B33"/>
    <mergeCell ref="D29:D33"/>
    <mergeCell ref="E29:E33"/>
    <mergeCell ref="F29:F33"/>
    <mergeCell ref="G29:G33"/>
    <mergeCell ref="S22:S26"/>
    <mergeCell ref="V22:V26"/>
    <mergeCell ref="A27:A28"/>
    <mergeCell ref="B27:B28"/>
    <mergeCell ref="M27:M28"/>
    <mergeCell ref="N27:N28"/>
    <mergeCell ref="J22:J26"/>
    <mergeCell ref="M22:M26"/>
    <mergeCell ref="N22:N26"/>
    <mergeCell ref="P22:P26"/>
    <mergeCell ref="Q22:Q26"/>
    <mergeCell ref="R22:R26"/>
    <mergeCell ref="A22:A26"/>
    <mergeCell ref="B22:B26"/>
    <mergeCell ref="D22:D26"/>
    <mergeCell ref="E22:E26"/>
    <mergeCell ref="F22:F26"/>
    <mergeCell ref="G22:G26"/>
    <mergeCell ref="N17:N21"/>
    <mergeCell ref="P17:P21"/>
    <mergeCell ref="Q17:Q21"/>
    <mergeCell ref="R17:R21"/>
    <mergeCell ref="S17:S21"/>
    <mergeCell ref="V17:V21"/>
    <mergeCell ref="S12:S16"/>
    <mergeCell ref="V12:V16"/>
    <mergeCell ref="A17:A21"/>
    <mergeCell ref="B17:B21"/>
    <mergeCell ref="D17:D21"/>
    <mergeCell ref="E17:E21"/>
    <mergeCell ref="F17:F21"/>
    <mergeCell ref="G17:G21"/>
    <mergeCell ref="J17:J21"/>
    <mergeCell ref="M17:M21"/>
    <mergeCell ref="J12:J16"/>
    <mergeCell ref="M12:M16"/>
    <mergeCell ref="N12:N16"/>
    <mergeCell ref="P12:P16"/>
    <mergeCell ref="Q12:Q16"/>
    <mergeCell ref="R12:R16"/>
    <mergeCell ref="A12:A16"/>
    <mergeCell ref="B12:B16"/>
    <mergeCell ref="D12:D16"/>
    <mergeCell ref="E12:E16"/>
    <mergeCell ref="F12:F16"/>
    <mergeCell ref="G12:G16"/>
    <mergeCell ref="N7:N11"/>
    <mergeCell ref="P7:P11"/>
    <mergeCell ref="Q7:Q11"/>
    <mergeCell ref="R7:R11"/>
    <mergeCell ref="S7:S11"/>
    <mergeCell ref="V7:V11"/>
    <mergeCell ref="T3:U6"/>
    <mergeCell ref="V3:V6"/>
    <mergeCell ref="A7:A11"/>
    <mergeCell ref="B7:B11"/>
    <mergeCell ref="D7:D11"/>
    <mergeCell ref="E7:E11"/>
    <mergeCell ref="F7:F11"/>
    <mergeCell ref="G7:G11"/>
    <mergeCell ref="J7:J11"/>
    <mergeCell ref="M7:M11"/>
    <mergeCell ref="T2:V2"/>
    <mergeCell ref="W2:W6"/>
    <mergeCell ref="D3:D6"/>
    <mergeCell ref="E3:E6"/>
    <mergeCell ref="F3:F6"/>
    <mergeCell ref="H3:I6"/>
    <mergeCell ref="J3:J6"/>
    <mergeCell ref="P3:P6"/>
    <mergeCell ref="Q3:Q6"/>
    <mergeCell ref="R3:R6"/>
    <mergeCell ref="K2:K6"/>
    <mergeCell ref="M2:M6"/>
    <mergeCell ref="N2:N6"/>
    <mergeCell ref="O2:O6"/>
    <mergeCell ref="P2:R2"/>
    <mergeCell ref="S2:S6"/>
    <mergeCell ref="A2:A6"/>
    <mergeCell ref="B2:B6"/>
    <mergeCell ref="C2:C6"/>
    <mergeCell ref="D2:F2"/>
    <mergeCell ref="G2:G6"/>
    <mergeCell ref="H2:J2"/>
  </mergeCells>
  <phoneticPr fontId="21"/>
  <printOptions horizontalCentered="1" verticalCentered="1"/>
  <pageMargins left="0.39370078740157483" right="0.39370078740157483" top="0.39370078740157483" bottom="0.39370078740157483" header="0.39370078740157483" footer="0.39370078740157483"/>
  <pageSetup paperSize="12" scale="6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37A03-1681-46C7-93C1-AE282CCA2D9E}">
  <sheetPr>
    <pageSetUpPr fitToPage="1"/>
  </sheetPr>
  <dimension ref="A1:U60"/>
  <sheetViews>
    <sheetView showZeros="0" zoomScale="60" zoomScaleNormal="60" zoomScaleSheetLayoutView="90" workbookViewId="0"/>
  </sheetViews>
  <sheetFormatPr defaultRowHeight="13.5" x14ac:dyDescent="0.15"/>
  <cols>
    <col min="1" max="1" width="4.5" style="104" customWidth="1"/>
    <col min="2" max="2" width="24.375" style="104" customWidth="1"/>
    <col min="3" max="3" width="28.25" style="104" customWidth="1"/>
    <col min="4" max="4" width="12.5" style="104" hidden="1" customWidth="1"/>
    <col min="5" max="6" width="10.375" style="35" customWidth="1"/>
    <col min="7" max="7" width="10" style="104" customWidth="1"/>
    <col min="8" max="8" width="18.75" style="104" customWidth="1"/>
    <col min="9" max="9" width="22.5" style="104" customWidth="1"/>
    <col min="10" max="10" width="21.25" style="104" customWidth="1"/>
    <col min="11" max="11" width="11.125" style="104" customWidth="1"/>
    <col min="12" max="12" width="22.375" style="104" customWidth="1"/>
    <col min="13" max="13" width="21.25" style="104" customWidth="1"/>
    <col min="14" max="14" width="11.25" style="104" customWidth="1"/>
    <col min="15" max="15" width="12.5" hidden="1" customWidth="1"/>
    <col min="257" max="257" width="4.5" customWidth="1"/>
    <col min="258" max="258" width="24.375" customWidth="1"/>
    <col min="259" max="259" width="28.25" customWidth="1"/>
    <col min="260" max="260" width="0" hidden="1" customWidth="1"/>
    <col min="261" max="262" width="10.375" customWidth="1"/>
    <col min="263" max="263" width="10" customWidth="1"/>
    <col min="264" max="264" width="18.75" customWidth="1"/>
    <col min="265" max="265" width="22.5" customWidth="1"/>
    <col min="266" max="266" width="21.25" customWidth="1"/>
    <col min="267" max="267" width="11.125" customWidth="1"/>
    <col min="268" max="268" width="22.375" customWidth="1"/>
    <col min="269" max="269" width="21.25" customWidth="1"/>
    <col min="270" max="270" width="11.25" customWidth="1"/>
    <col min="271" max="271" width="0" hidden="1" customWidth="1"/>
    <col min="513" max="513" width="4.5" customWidth="1"/>
    <col min="514" max="514" width="24.375" customWidth="1"/>
    <col min="515" max="515" width="28.25" customWidth="1"/>
    <col min="516" max="516" width="0" hidden="1" customWidth="1"/>
    <col min="517" max="518" width="10.375" customWidth="1"/>
    <col min="519" max="519" width="10" customWidth="1"/>
    <col min="520" max="520" width="18.75" customWidth="1"/>
    <col min="521" max="521" width="22.5" customWidth="1"/>
    <col min="522" max="522" width="21.25" customWidth="1"/>
    <col min="523" max="523" width="11.125" customWidth="1"/>
    <col min="524" max="524" width="22.375" customWidth="1"/>
    <col min="525" max="525" width="21.25" customWidth="1"/>
    <col min="526" max="526" width="11.25" customWidth="1"/>
    <col min="527" max="527" width="0" hidden="1" customWidth="1"/>
    <col min="769" max="769" width="4.5" customWidth="1"/>
    <col min="770" max="770" width="24.375" customWidth="1"/>
    <col min="771" max="771" width="28.25" customWidth="1"/>
    <col min="772" max="772" width="0" hidden="1" customWidth="1"/>
    <col min="773" max="774" width="10.375" customWidth="1"/>
    <col min="775" max="775" width="10" customWidth="1"/>
    <col min="776" max="776" width="18.75" customWidth="1"/>
    <col min="777" max="777" width="22.5" customWidth="1"/>
    <col min="778" max="778" width="21.25" customWidth="1"/>
    <col min="779" max="779" width="11.125" customWidth="1"/>
    <col min="780" max="780" width="22.375" customWidth="1"/>
    <col min="781" max="781" width="21.25" customWidth="1"/>
    <col min="782" max="782" width="11.25" customWidth="1"/>
    <col min="783" max="783" width="0" hidden="1" customWidth="1"/>
    <col min="1025" max="1025" width="4.5" customWidth="1"/>
    <col min="1026" max="1026" width="24.375" customWidth="1"/>
    <col min="1027" max="1027" width="28.25" customWidth="1"/>
    <col min="1028" max="1028" width="0" hidden="1" customWidth="1"/>
    <col min="1029" max="1030" width="10.375" customWidth="1"/>
    <col min="1031" max="1031" width="10" customWidth="1"/>
    <col min="1032" max="1032" width="18.75" customWidth="1"/>
    <col min="1033" max="1033" width="22.5" customWidth="1"/>
    <col min="1034" max="1034" width="21.25" customWidth="1"/>
    <col min="1035" max="1035" width="11.125" customWidth="1"/>
    <col min="1036" max="1036" width="22.375" customWidth="1"/>
    <col min="1037" max="1037" width="21.25" customWidth="1"/>
    <col min="1038" max="1038" width="11.25" customWidth="1"/>
    <col min="1039" max="1039" width="0" hidden="1" customWidth="1"/>
    <col min="1281" max="1281" width="4.5" customWidth="1"/>
    <col min="1282" max="1282" width="24.375" customWidth="1"/>
    <col min="1283" max="1283" width="28.25" customWidth="1"/>
    <col min="1284" max="1284" width="0" hidden="1" customWidth="1"/>
    <col min="1285" max="1286" width="10.375" customWidth="1"/>
    <col min="1287" max="1287" width="10" customWidth="1"/>
    <col min="1288" max="1288" width="18.75" customWidth="1"/>
    <col min="1289" max="1289" width="22.5" customWidth="1"/>
    <col min="1290" max="1290" width="21.25" customWidth="1"/>
    <col min="1291" max="1291" width="11.125" customWidth="1"/>
    <col min="1292" max="1292" width="22.375" customWidth="1"/>
    <col min="1293" max="1293" width="21.25" customWidth="1"/>
    <col min="1294" max="1294" width="11.25" customWidth="1"/>
    <col min="1295" max="1295" width="0" hidden="1" customWidth="1"/>
    <col min="1537" max="1537" width="4.5" customWidth="1"/>
    <col min="1538" max="1538" width="24.375" customWidth="1"/>
    <col min="1539" max="1539" width="28.25" customWidth="1"/>
    <col min="1540" max="1540" width="0" hidden="1" customWidth="1"/>
    <col min="1541" max="1542" width="10.375" customWidth="1"/>
    <col min="1543" max="1543" width="10" customWidth="1"/>
    <col min="1544" max="1544" width="18.75" customWidth="1"/>
    <col min="1545" max="1545" width="22.5" customWidth="1"/>
    <col min="1546" max="1546" width="21.25" customWidth="1"/>
    <col min="1547" max="1547" width="11.125" customWidth="1"/>
    <col min="1548" max="1548" width="22.375" customWidth="1"/>
    <col min="1549" max="1549" width="21.25" customWidth="1"/>
    <col min="1550" max="1550" width="11.25" customWidth="1"/>
    <col min="1551" max="1551" width="0" hidden="1" customWidth="1"/>
    <col min="1793" max="1793" width="4.5" customWidth="1"/>
    <col min="1794" max="1794" width="24.375" customWidth="1"/>
    <col min="1795" max="1795" width="28.25" customWidth="1"/>
    <col min="1796" max="1796" width="0" hidden="1" customWidth="1"/>
    <col min="1797" max="1798" width="10.375" customWidth="1"/>
    <col min="1799" max="1799" width="10" customWidth="1"/>
    <col min="1800" max="1800" width="18.75" customWidth="1"/>
    <col min="1801" max="1801" width="22.5" customWidth="1"/>
    <col min="1802" max="1802" width="21.25" customWidth="1"/>
    <col min="1803" max="1803" width="11.125" customWidth="1"/>
    <col min="1804" max="1804" width="22.375" customWidth="1"/>
    <col min="1805" max="1805" width="21.25" customWidth="1"/>
    <col min="1806" max="1806" width="11.25" customWidth="1"/>
    <col min="1807" max="1807" width="0" hidden="1" customWidth="1"/>
    <col min="2049" max="2049" width="4.5" customWidth="1"/>
    <col min="2050" max="2050" width="24.375" customWidth="1"/>
    <col min="2051" max="2051" width="28.25" customWidth="1"/>
    <col min="2052" max="2052" width="0" hidden="1" customWidth="1"/>
    <col min="2053" max="2054" width="10.375" customWidth="1"/>
    <col min="2055" max="2055" width="10" customWidth="1"/>
    <col min="2056" max="2056" width="18.75" customWidth="1"/>
    <col min="2057" max="2057" width="22.5" customWidth="1"/>
    <col min="2058" max="2058" width="21.25" customWidth="1"/>
    <col min="2059" max="2059" width="11.125" customWidth="1"/>
    <col min="2060" max="2060" width="22.375" customWidth="1"/>
    <col min="2061" max="2061" width="21.25" customWidth="1"/>
    <col min="2062" max="2062" width="11.25" customWidth="1"/>
    <col min="2063" max="2063" width="0" hidden="1" customWidth="1"/>
    <col min="2305" max="2305" width="4.5" customWidth="1"/>
    <col min="2306" max="2306" width="24.375" customWidth="1"/>
    <col min="2307" max="2307" width="28.25" customWidth="1"/>
    <col min="2308" max="2308" width="0" hidden="1" customWidth="1"/>
    <col min="2309" max="2310" width="10.375" customWidth="1"/>
    <col min="2311" max="2311" width="10" customWidth="1"/>
    <col min="2312" max="2312" width="18.75" customWidth="1"/>
    <col min="2313" max="2313" width="22.5" customWidth="1"/>
    <col min="2314" max="2314" width="21.25" customWidth="1"/>
    <col min="2315" max="2315" width="11.125" customWidth="1"/>
    <col min="2316" max="2316" width="22.375" customWidth="1"/>
    <col min="2317" max="2317" width="21.25" customWidth="1"/>
    <col min="2318" max="2318" width="11.25" customWidth="1"/>
    <col min="2319" max="2319" width="0" hidden="1" customWidth="1"/>
    <col min="2561" max="2561" width="4.5" customWidth="1"/>
    <col min="2562" max="2562" width="24.375" customWidth="1"/>
    <col min="2563" max="2563" width="28.25" customWidth="1"/>
    <col min="2564" max="2564" width="0" hidden="1" customWidth="1"/>
    <col min="2565" max="2566" width="10.375" customWidth="1"/>
    <col min="2567" max="2567" width="10" customWidth="1"/>
    <col min="2568" max="2568" width="18.75" customWidth="1"/>
    <col min="2569" max="2569" width="22.5" customWidth="1"/>
    <col min="2570" max="2570" width="21.25" customWidth="1"/>
    <col min="2571" max="2571" width="11.125" customWidth="1"/>
    <col min="2572" max="2572" width="22.375" customWidth="1"/>
    <col min="2573" max="2573" width="21.25" customWidth="1"/>
    <col min="2574" max="2574" width="11.25" customWidth="1"/>
    <col min="2575" max="2575" width="0" hidden="1" customWidth="1"/>
    <col min="2817" max="2817" width="4.5" customWidth="1"/>
    <col min="2818" max="2818" width="24.375" customWidth="1"/>
    <col min="2819" max="2819" width="28.25" customWidth="1"/>
    <col min="2820" max="2820" width="0" hidden="1" customWidth="1"/>
    <col min="2821" max="2822" width="10.375" customWidth="1"/>
    <col min="2823" max="2823" width="10" customWidth="1"/>
    <col min="2824" max="2824" width="18.75" customWidth="1"/>
    <col min="2825" max="2825" width="22.5" customWidth="1"/>
    <col min="2826" max="2826" width="21.25" customWidth="1"/>
    <col min="2827" max="2827" width="11.125" customWidth="1"/>
    <col min="2828" max="2828" width="22.375" customWidth="1"/>
    <col min="2829" max="2829" width="21.25" customWidth="1"/>
    <col min="2830" max="2830" width="11.25" customWidth="1"/>
    <col min="2831" max="2831" width="0" hidden="1" customWidth="1"/>
    <col min="3073" max="3073" width="4.5" customWidth="1"/>
    <col min="3074" max="3074" width="24.375" customWidth="1"/>
    <col min="3075" max="3075" width="28.25" customWidth="1"/>
    <col min="3076" max="3076" width="0" hidden="1" customWidth="1"/>
    <col min="3077" max="3078" width="10.375" customWidth="1"/>
    <col min="3079" max="3079" width="10" customWidth="1"/>
    <col min="3080" max="3080" width="18.75" customWidth="1"/>
    <col min="3081" max="3081" width="22.5" customWidth="1"/>
    <col min="3082" max="3082" width="21.25" customWidth="1"/>
    <col min="3083" max="3083" width="11.125" customWidth="1"/>
    <col min="3084" max="3084" width="22.375" customWidth="1"/>
    <col min="3085" max="3085" width="21.25" customWidth="1"/>
    <col min="3086" max="3086" width="11.25" customWidth="1"/>
    <col min="3087" max="3087" width="0" hidden="1" customWidth="1"/>
    <col min="3329" max="3329" width="4.5" customWidth="1"/>
    <col min="3330" max="3330" width="24.375" customWidth="1"/>
    <col min="3331" max="3331" width="28.25" customWidth="1"/>
    <col min="3332" max="3332" width="0" hidden="1" customWidth="1"/>
    <col min="3333" max="3334" width="10.375" customWidth="1"/>
    <col min="3335" max="3335" width="10" customWidth="1"/>
    <col min="3336" max="3336" width="18.75" customWidth="1"/>
    <col min="3337" max="3337" width="22.5" customWidth="1"/>
    <col min="3338" max="3338" width="21.25" customWidth="1"/>
    <col min="3339" max="3339" width="11.125" customWidth="1"/>
    <col min="3340" max="3340" width="22.375" customWidth="1"/>
    <col min="3341" max="3341" width="21.25" customWidth="1"/>
    <col min="3342" max="3342" width="11.25" customWidth="1"/>
    <col min="3343" max="3343" width="0" hidden="1" customWidth="1"/>
    <col min="3585" max="3585" width="4.5" customWidth="1"/>
    <col min="3586" max="3586" width="24.375" customWidth="1"/>
    <col min="3587" max="3587" width="28.25" customWidth="1"/>
    <col min="3588" max="3588" width="0" hidden="1" customWidth="1"/>
    <col min="3589" max="3590" width="10.375" customWidth="1"/>
    <col min="3591" max="3591" width="10" customWidth="1"/>
    <col min="3592" max="3592" width="18.75" customWidth="1"/>
    <col min="3593" max="3593" width="22.5" customWidth="1"/>
    <col min="3594" max="3594" width="21.25" customWidth="1"/>
    <col min="3595" max="3595" width="11.125" customWidth="1"/>
    <col min="3596" max="3596" width="22.375" customWidth="1"/>
    <col min="3597" max="3597" width="21.25" customWidth="1"/>
    <col min="3598" max="3598" width="11.25" customWidth="1"/>
    <col min="3599" max="3599" width="0" hidden="1" customWidth="1"/>
    <col min="3841" max="3841" width="4.5" customWidth="1"/>
    <col min="3842" max="3842" width="24.375" customWidth="1"/>
    <col min="3843" max="3843" width="28.25" customWidth="1"/>
    <col min="3844" max="3844" width="0" hidden="1" customWidth="1"/>
    <col min="3845" max="3846" width="10.375" customWidth="1"/>
    <col min="3847" max="3847" width="10" customWidth="1"/>
    <col min="3848" max="3848" width="18.75" customWidth="1"/>
    <col min="3849" max="3849" width="22.5" customWidth="1"/>
    <col min="3850" max="3850" width="21.25" customWidth="1"/>
    <col min="3851" max="3851" width="11.125" customWidth="1"/>
    <col min="3852" max="3852" width="22.375" customWidth="1"/>
    <col min="3853" max="3853" width="21.25" customWidth="1"/>
    <col min="3854" max="3854" width="11.25" customWidth="1"/>
    <col min="3855" max="3855" width="0" hidden="1" customWidth="1"/>
    <col min="4097" max="4097" width="4.5" customWidth="1"/>
    <col min="4098" max="4098" width="24.375" customWidth="1"/>
    <col min="4099" max="4099" width="28.25" customWidth="1"/>
    <col min="4100" max="4100" width="0" hidden="1" customWidth="1"/>
    <col min="4101" max="4102" width="10.375" customWidth="1"/>
    <col min="4103" max="4103" width="10" customWidth="1"/>
    <col min="4104" max="4104" width="18.75" customWidth="1"/>
    <col min="4105" max="4105" width="22.5" customWidth="1"/>
    <col min="4106" max="4106" width="21.25" customWidth="1"/>
    <col min="4107" max="4107" width="11.125" customWidth="1"/>
    <col min="4108" max="4108" width="22.375" customWidth="1"/>
    <col min="4109" max="4109" width="21.25" customWidth="1"/>
    <col min="4110" max="4110" width="11.25" customWidth="1"/>
    <col min="4111" max="4111" width="0" hidden="1" customWidth="1"/>
    <col min="4353" max="4353" width="4.5" customWidth="1"/>
    <col min="4354" max="4354" width="24.375" customWidth="1"/>
    <col min="4355" max="4355" width="28.25" customWidth="1"/>
    <col min="4356" max="4356" width="0" hidden="1" customWidth="1"/>
    <col min="4357" max="4358" width="10.375" customWidth="1"/>
    <col min="4359" max="4359" width="10" customWidth="1"/>
    <col min="4360" max="4360" width="18.75" customWidth="1"/>
    <col min="4361" max="4361" width="22.5" customWidth="1"/>
    <col min="4362" max="4362" width="21.25" customWidth="1"/>
    <col min="4363" max="4363" width="11.125" customWidth="1"/>
    <col min="4364" max="4364" width="22.375" customWidth="1"/>
    <col min="4365" max="4365" width="21.25" customWidth="1"/>
    <col min="4366" max="4366" width="11.25" customWidth="1"/>
    <col min="4367" max="4367" width="0" hidden="1" customWidth="1"/>
    <col min="4609" max="4609" width="4.5" customWidth="1"/>
    <col min="4610" max="4610" width="24.375" customWidth="1"/>
    <col min="4611" max="4611" width="28.25" customWidth="1"/>
    <col min="4612" max="4612" width="0" hidden="1" customWidth="1"/>
    <col min="4613" max="4614" width="10.375" customWidth="1"/>
    <col min="4615" max="4615" width="10" customWidth="1"/>
    <col min="4616" max="4616" width="18.75" customWidth="1"/>
    <col min="4617" max="4617" width="22.5" customWidth="1"/>
    <col min="4618" max="4618" width="21.25" customWidth="1"/>
    <col min="4619" max="4619" width="11.125" customWidth="1"/>
    <col min="4620" max="4620" width="22.375" customWidth="1"/>
    <col min="4621" max="4621" width="21.25" customWidth="1"/>
    <col min="4622" max="4622" width="11.25" customWidth="1"/>
    <col min="4623" max="4623" width="0" hidden="1" customWidth="1"/>
    <col min="4865" max="4865" width="4.5" customWidth="1"/>
    <col min="4866" max="4866" width="24.375" customWidth="1"/>
    <col min="4867" max="4867" width="28.25" customWidth="1"/>
    <col min="4868" max="4868" width="0" hidden="1" customWidth="1"/>
    <col min="4869" max="4870" width="10.375" customWidth="1"/>
    <col min="4871" max="4871" width="10" customWidth="1"/>
    <col min="4872" max="4872" width="18.75" customWidth="1"/>
    <col min="4873" max="4873" width="22.5" customWidth="1"/>
    <col min="4874" max="4874" width="21.25" customWidth="1"/>
    <col min="4875" max="4875" width="11.125" customWidth="1"/>
    <col min="4876" max="4876" width="22.375" customWidth="1"/>
    <col min="4877" max="4877" width="21.25" customWidth="1"/>
    <col min="4878" max="4878" width="11.25" customWidth="1"/>
    <col min="4879" max="4879" width="0" hidden="1" customWidth="1"/>
    <col min="5121" max="5121" width="4.5" customWidth="1"/>
    <col min="5122" max="5122" width="24.375" customWidth="1"/>
    <col min="5123" max="5123" width="28.25" customWidth="1"/>
    <col min="5124" max="5124" width="0" hidden="1" customWidth="1"/>
    <col min="5125" max="5126" width="10.375" customWidth="1"/>
    <col min="5127" max="5127" width="10" customWidth="1"/>
    <col min="5128" max="5128" width="18.75" customWidth="1"/>
    <col min="5129" max="5129" width="22.5" customWidth="1"/>
    <col min="5130" max="5130" width="21.25" customWidth="1"/>
    <col min="5131" max="5131" width="11.125" customWidth="1"/>
    <col min="5132" max="5132" width="22.375" customWidth="1"/>
    <col min="5133" max="5133" width="21.25" customWidth="1"/>
    <col min="5134" max="5134" width="11.25" customWidth="1"/>
    <col min="5135" max="5135" width="0" hidden="1" customWidth="1"/>
    <col min="5377" max="5377" width="4.5" customWidth="1"/>
    <col min="5378" max="5378" width="24.375" customWidth="1"/>
    <col min="5379" max="5379" width="28.25" customWidth="1"/>
    <col min="5380" max="5380" width="0" hidden="1" customWidth="1"/>
    <col min="5381" max="5382" width="10.375" customWidth="1"/>
    <col min="5383" max="5383" width="10" customWidth="1"/>
    <col min="5384" max="5384" width="18.75" customWidth="1"/>
    <col min="5385" max="5385" width="22.5" customWidth="1"/>
    <col min="5386" max="5386" width="21.25" customWidth="1"/>
    <col min="5387" max="5387" width="11.125" customWidth="1"/>
    <col min="5388" max="5388" width="22.375" customWidth="1"/>
    <col min="5389" max="5389" width="21.25" customWidth="1"/>
    <col min="5390" max="5390" width="11.25" customWidth="1"/>
    <col min="5391" max="5391" width="0" hidden="1" customWidth="1"/>
    <col min="5633" max="5633" width="4.5" customWidth="1"/>
    <col min="5634" max="5634" width="24.375" customWidth="1"/>
    <col min="5635" max="5635" width="28.25" customWidth="1"/>
    <col min="5636" max="5636" width="0" hidden="1" customWidth="1"/>
    <col min="5637" max="5638" width="10.375" customWidth="1"/>
    <col min="5639" max="5639" width="10" customWidth="1"/>
    <col min="5640" max="5640" width="18.75" customWidth="1"/>
    <col min="5641" max="5641" width="22.5" customWidth="1"/>
    <col min="5642" max="5642" width="21.25" customWidth="1"/>
    <col min="5643" max="5643" width="11.125" customWidth="1"/>
    <col min="5644" max="5644" width="22.375" customWidth="1"/>
    <col min="5645" max="5645" width="21.25" customWidth="1"/>
    <col min="5646" max="5646" width="11.25" customWidth="1"/>
    <col min="5647" max="5647" width="0" hidden="1" customWidth="1"/>
    <col min="5889" max="5889" width="4.5" customWidth="1"/>
    <col min="5890" max="5890" width="24.375" customWidth="1"/>
    <col min="5891" max="5891" width="28.25" customWidth="1"/>
    <col min="5892" max="5892" width="0" hidden="1" customWidth="1"/>
    <col min="5893" max="5894" width="10.375" customWidth="1"/>
    <col min="5895" max="5895" width="10" customWidth="1"/>
    <col min="5896" max="5896" width="18.75" customWidth="1"/>
    <col min="5897" max="5897" width="22.5" customWidth="1"/>
    <col min="5898" max="5898" width="21.25" customWidth="1"/>
    <col min="5899" max="5899" width="11.125" customWidth="1"/>
    <col min="5900" max="5900" width="22.375" customWidth="1"/>
    <col min="5901" max="5901" width="21.25" customWidth="1"/>
    <col min="5902" max="5902" width="11.25" customWidth="1"/>
    <col min="5903" max="5903" width="0" hidden="1" customWidth="1"/>
    <col min="6145" max="6145" width="4.5" customWidth="1"/>
    <col min="6146" max="6146" width="24.375" customWidth="1"/>
    <col min="6147" max="6147" width="28.25" customWidth="1"/>
    <col min="6148" max="6148" width="0" hidden="1" customWidth="1"/>
    <col min="6149" max="6150" width="10.375" customWidth="1"/>
    <col min="6151" max="6151" width="10" customWidth="1"/>
    <col min="6152" max="6152" width="18.75" customWidth="1"/>
    <col min="6153" max="6153" width="22.5" customWidth="1"/>
    <col min="6154" max="6154" width="21.25" customWidth="1"/>
    <col min="6155" max="6155" width="11.125" customWidth="1"/>
    <col min="6156" max="6156" width="22.375" customWidth="1"/>
    <col min="6157" max="6157" width="21.25" customWidth="1"/>
    <col min="6158" max="6158" width="11.25" customWidth="1"/>
    <col min="6159" max="6159" width="0" hidden="1" customWidth="1"/>
    <col min="6401" max="6401" width="4.5" customWidth="1"/>
    <col min="6402" max="6402" width="24.375" customWidth="1"/>
    <col min="6403" max="6403" width="28.25" customWidth="1"/>
    <col min="6404" max="6404" width="0" hidden="1" customWidth="1"/>
    <col min="6405" max="6406" width="10.375" customWidth="1"/>
    <col min="6407" max="6407" width="10" customWidth="1"/>
    <col min="6408" max="6408" width="18.75" customWidth="1"/>
    <col min="6409" max="6409" width="22.5" customWidth="1"/>
    <col min="6410" max="6410" width="21.25" customWidth="1"/>
    <col min="6411" max="6411" width="11.125" customWidth="1"/>
    <col min="6412" max="6412" width="22.375" customWidth="1"/>
    <col min="6413" max="6413" width="21.25" customWidth="1"/>
    <col min="6414" max="6414" width="11.25" customWidth="1"/>
    <col min="6415" max="6415" width="0" hidden="1" customWidth="1"/>
    <col min="6657" max="6657" width="4.5" customWidth="1"/>
    <col min="6658" max="6658" width="24.375" customWidth="1"/>
    <col min="6659" max="6659" width="28.25" customWidth="1"/>
    <col min="6660" max="6660" width="0" hidden="1" customWidth="1"/>
    <col min="6661" max="6662" width="10.375" customWidth="1"/>
    <col min="6663" max="6663" width="10" customWidth="1"/>
    <col min="6664" max="6664" width="18.75" customWidth="1"/>
    <col min="6665" max="6665" width="22.5" customWidth="1"/>
    <col min="6666" max="6666" width="21.25" customWidth="1"/>
    <col min="6667" max="6667" width="11.125" customWidth="1"/>
    <col min="6668" max="6668" width="22.375" customWidth="1"/>
    <col min="6669" max="6669" width="21.25" customWidth="1"/>
    <col min="6670" max="6670" width="11.25" customWidth="1"/>
    <col min="6671" max="6671" width="0" hidden="1" customWidth="1"/>
    <col min="6913" max="6913" width="4.5" customWidth="1"/>
    <col min="6914" max="6914" width="24.375" customWidth="1"/>
    <col min="6915" max="6915" width="28.25" customWidth="1"/>
    <col min="6916" max="6916" width="0" hidden="1" customWidth="1"/>
    <col min="6917" max="6918" width="10.375" customWidth="1"/>
    <col min="6919" max="6919" width="10" customWidth="1"/>
    <col min="6920" max="6920" width="18.75" customWidth="1"/>
    <col min="6921" max="6921" width="22.5" customWidth="1"/>
    <col min="6922" max="6922" width="21.25" customWidth="1"/>
    <col min="6923" max="6923" width="11.125" customWidth="1"/>
    <col min="6924" max="6924" width="22.375" customWidth="1"/>
    <col min="6925" max="6925" width="21.25" customWidth="1"/>
    <col min="6926" max="6926" width="11.25" customWidth="1"/>
    <col min="6927" max="6927" width="0" hidden="1" customWidth="1"/>
    <col min="7169" max="7169" width="4.5" customWidth="1"/>
    <col min="7170" max="7170" width="24.375" customWidth="1"/>
    <col min="7171" max="7171" width="28.25" customWidth="1"/>
    <col min="7172" max="7172" width="0" hidden="1" customWidth="1"/>
    <col min="7173" max="7174" width="10.375" customWidth="1"/>
    <col min="7175" max="7175" width="10" customWidth="1"/>
    <col min="7176" max="7176" width="18.75" customWidth="1"/>
    <col min="7177" max="7177" width="22.5" customWidth="1"/>
    <col min="7178" max="7178" width="21.25" customWidth="1"/>
    <col min="7179" max="7179" width="11.125" customWidth="1"/>
    <col min="7180" max="7180" width="22.375" customWidth="1"/>
    <col min="7181" max="7181" width="21.25" customWidth="1"/>
    <col min="7182" max="7182" width="11.25" customWidth="1"/>
    <col min="7183" max="7183" width="0" hidden="1" customWidth="1"/>
    <col min="7425" max="7425" width="4.5" customWidth="1"/>
    <col min="7426" max="7426" width="24.375" customWidth="1"/>
    <col min="7427" max="7427" width="28.25" customWidth="1"/>
    <col min="7428" max="7428" width="0" hidden="1" customWidth="1"/>
    <col min="7429" max="7430" width="10.375" customWidth="1"/>
    <col min="7431" max="7431" width="10" customWidth="1"/>
    <col min="7432" max="7432" width="18.75" customWidth="1"/>
    <col min="7433" max="7433" width="22.5" customWidth="1"/>
    <col min="7434" max="7434" width="21.25" customWidth="1"/>
    <col min="7435" max="7435" width="11.125" customWidth="1"/>
    <col min="7436" max="7436" width="22.375" customWidth="1"/>
    <col min="7437" max="7437" width="21.25" customWidth="1"/>
    <col min="7438" max="7438" width="11.25" customWidth="1"/>
    <col min="7439" max="7439" width="0" hidden="1" customWidth="1"/>
    <col min="7681" max="7681" width="4.5" customWidth="1"/>
    <col min="7682" max="7682" width="24.375" customWidth="1"/>
    <col min="7683" max="7683" width="28.25" customWidth="1"/>
    <col min="7684" max="7684" width="0" hidden="1" customWidth="1"/>
    <col min="7685" max="7686" width="10.375" customWidth="1"/>
    <col min="7687" max="7687" width="10" customWidth="1"/>
    <col min="7688" max="7688" width="18.75" customWidth="1"/>
    <col min="7689" max="7689" width="22.5" customWidth="1"/>
    <col min="7690" max="7690" width="21.25" customWidth="1"/>
    <col min="7691" max="7691" width="11.125" customWidth="1"/>
    <col min="7692" max="7692" width="22.375" customWidth="1"/>
    <col min="7693" max="7693" width="21.25" customWidth="1"/>
    <col min="7694" max="7694" width="11.25" customWidth="1"/>
    <col min="7695" max="7695" width="0" hidden="1" customWidth="1"/>
    <col min="7937" max="7937" width="4.5" customWidth="1"/>
    <col min="7938" max="7938" width="24.375" customWidth="1"/>
    <col min="7939" max="7939" width="28.25" customWidth="1"/>
    <col min="7940" max="7940" width="0" hidden="1" customWidth="1"/>
    <col min="7941" max="7942" width="10.375" customWidth="1"/>
    <col min="7943" max="7943" width="10" customWidth="1"/>
    <col min="7944" max="7944" width="18.75" customWidth="1"/>
    <col min="7945" max="7945" width="22.5" customWidth="1"/>
    <col min="7946" max="7946" width="21.25" customWidth="1"/>
    <col min="7947" max="7947" width="11.125" customWidth="1"/>
    <col min="7948" max="7948" width="22.375" customWidth="1"/>
    <col min="7949" max="7949" width="21.25" customWidth="1"/>
    <col min="7950" max="7950" width="11.25" customWidth="1"/>
    <col min="7951" max="7951" width="0" hidden="1" customWidth="1"/>
    <col min="8193" max="8193" width="4.5" customWidth="1"/>
    <col min="8194" max="8194" width="24.375" customWidth="1"/>
    <col min="8195" max="8195" width="28.25" customWidth="1"/>
    <col min="8196" max="8196" width="0" hidden="1" customWidth="1"/>
    <col min="8197" max="8198" width="10.375" customWidth="1"/>
    <col min="8199" max="8199" width="10" customWidth="1"/>
    <col min="8200" max="8200" width="18.75" customWidth="1"/>
    <col min="8201" max="8201" width="22.5" customWidth="1"/>
    <col min="8202" max="8202" width="21.25" customWidth="1"/>
    <col min="8203" max="8203" width="11.125" customWidth="1"/>
    <col min="8204" max="8204" width="22.375" customWidth="1"/>
    <col min="8205" max="8205" width="21.25" customWidth="1"/>
    <col min="8206" max="8206" width="11.25" customWidth="1"/>
    <col min="8207" max="8207" width="0" hidden="1" customWidth="1"/>
    <col min="8449" max="8449" width="4.5" customWidth="1"/>
    <col min="8450" max="8450" width="24.375" customWidth="1"/>
    <col min="8451" max="8451" width="28.25" customWidth="1"/>
    <col min="8452" max="8452" width="0" hidden="1" customWidth="1"/>
    <col min="8453" max="8454" width="10.375" customWidth="1"/>
    <col min="8455" max="8455" width="10" customWidth="1"/>
    <col min="8456" max="8456" width="18.75" customWidth="1"/>
    <col min="8457" max="8457" width="22.5" customWidth="1"/>
    <col min="8458" max="8458" width="21.25" customWidth="1"/>
    <col min="8459" max="8459" width="11.125" customWidth="1"/>
    <col min="8460" max="8460" width="22.375" customWidth="1"/>
    <col min="8461" max="8461" width="21.25" customWidth="1"/>
    <col min="8462" max="8462" width="11.25" customWidth="1"/>
    <col min="8463" max="8463" width="0" hidden="1" customWidth="1"/>
    <col min="8705" max="8705" width="4.5" customWidth="1"/>
    <col min="8706" max="8706" width="24.375" customWidth="1"/>
    <col min="8707" max="8707" width="28.25" customWidth="1"/>
    <col min="8708" max="8708" width="0" hidden="1" customWidth="1"/>
    <col min="8709" max="8710" width="10.375" customWidth="1"/>
    <col min="8711" max="8711" width="10" customWidth="1"/>
    <col min="8712" max="8712" width="18.75" customWidth="1"/>
    <col min="8713" max="8713" width="22.5" customWidth="1"/>
    <col min="8714" max="8714" width="21.25" customWidth="1"/>
    <col min="8715" max="8715" width="11.125" customWidth="1"/>
    <col min="8716" max="8716" width="22.375" customWidth="1"/>
    <col min="8717" max="8717" width="21.25" customWidth="1"/>
    <col min="8718" max="8718" width="11.25" customWidth="1"/>
    <col min="8719" max="8719" width="0" hidden="1" customWidth="1"/>
    <col min="8961" max="8961" width="4.5" customWidth="1"/>
    <col min="8962" max="8962" width="24.375" customWidth="1"/>
    <col min="8963" max="8963" width="28.25" customWidth="1"/>
    <col min="8964" max="8964" width="0" hidden="1" customWidth="1"/>
    <col min="8965" max="8966" width="10.375" customWidth="1"/>
    <col min="8967" max="8967" width="10" customWidth="1"/>
    <col min="8968" max="8968" width="18.75" customWidth="1"/>
    <col min="8969" max="8969" width="22.5" customWidth="1"/>
    <col min="8970" max="8970" width="21.25" customWidth="1"/>
    <col min="8971" max="8971" width="11.125" customWidth="1"/>
    <col min="8972" max="8972" width="22.375" customWidth="1"/>
    <col min="8973" max="8973" width="21.25" customWidth="1"/>
    <col min="8974" max="8974" width="11.25" customWidth="1"/>
    <col min="8975" max="8975" width="0" hidden="1" customWidth="1"/>
    <col min="9217" max="9217" width="4.5" customWidth="1"/>
    <col min="9218" max="9218" width="24.375" customWidth="1"/>
    <col min="9219" max="9219" width="28.25" customWidth="1"/>
    <col min="9220" max="9220" width="0" hidden="1" customWidth="1"/>
    <col min="9221" max="9222" width="10.375" customWidth="1"/>
    <col min="9223" max="9223" width="10" customWidth="1"/>
    <col min="9224" max="9224" width="18.75" customWidth="1"/>
    <col min="9225" max="9225" width="22.5" customWidth="1"/>
    <col min="9226" max="9226" width="21.25" customWidth="1"/>
    <col min="9227" max="9227" width="11.125" customWidth="1"/>
    <col min="9228" max="9228" width="22.375" customWidth="1"/>
    <col min="9229" max="9229" width="21.25" customWidth="1"/>
    <col min="9230" max="9230" width="11.25" customWidth="1"/>
    <col min="9231" max="9231" width="0" hidden="1" customWidth="1"/>
    <col min="9473" max="9473" width="4.5" customWidth="1"/>
    <col min="9474" max="9474" width="24.375" customWidth="1"/>
    <col min="9475" max="9475" width="28.25" customWidth="1"/>
    <col min="9476" max="9476" width="0" hidden="1" customWidth="1"/>
    <col min="9477" max="9478" width="10.375" customWidth="1"/>
    <col min="9479" max="9479" width="10" customWidth="1"/>
    <col min="9480" max="9480" width="18.75" customWidth="1"/>
    <col min="9481" max="9481" width="22.5" customWidth="1"/>
    <col min="9482" max="9482" width="21.25" customWidth="1"/>
    <col min="9483" max="9483" width="11.125" customWidth="1"/>
    <col min="9484" max="9484" width="22.375" customWidth="1"/>
    <col min="9485" max="9485" width="21.25" customWidth="1"/>
    <col min="9486" max="9486" width="11.25" customWidth="1"/>
    <col min="9487" max="9487" width="0" hidden="1" customWidth="1"/>
    <col min="9729" max="9729" width="4.5" customWidth="1"/>
    <col min="9730" max="9730" width="24.375" customWidth="1"/>
    <col min="9731" max="9731" width="28.25" customWidth="1"/>
    <col min="9732" max="9732" width="0" hidden="1" customWidth="1"/>
    <col min="9733" max="9734" width="10.375" customWidth="1"/>
    <col min="9735" max="9735" width="10" customWidth="1"/>
    <col min="9736" max="9736" width="18.75" customWidth="1"/>
    <col min="9737" max="9737" width="22.5" customWidth="1"/>
    <col min="9738" max="9738" width="21.25" customWidth="1"/>
    <col min="9739" max="9739" width="11.125" customWidth="1"/>
    <col min="9740" max="9740" width="22.375" customWidth="1"/>
    <col min="9741" max="9741" width="21.25" customWidth="1"/>
    <col min="9742" max="9742" width="11.25" customWidth="1"/>
    <col min="9743" max="9743" width="0" hidden="1" customWidth="1"/>
    <col min="9985" max="9985" width="4.5" customWidth="1"/>
    <col min="9986" max="9986" width="24.375" customWidth="1"/>
    <col min="9987" max="9987" width="28.25" customWidth="1"/>
    <col min="9988" max="9988" width="0" hidden="1" customWidth="1"/>
    <col min="9989" max="9990" width="10.375" customWidth="1"/>
    <col min="9991" max="9991" width="10" customWidth="1"/>
    <col min="9992" max="9992" width="18.75" customWidth="1"/>
    <col min="9993" max="9993" width="22.5" customWidth="1"/>
    <col min="9994" max="9994" width="21.25" customWidth="1"/>
    <col min="9995" max="9995" width="11.125" customWidth="1"/>
    <col min="9996" max="9996" width="22.375" customWidth="1"/>
    <col min="9997" max="9997" width="21.25" customWidth="1"/>
    <col min="9998" max="9998" width="11.25" customWidth="1"/>
    <col min="9999" max="9999" width="0" hidden="1" customWidth="1"/>
    <col min="10241" max="10241" width="4.5" customWidth="1"/>
    <col min="10242" max="10242" width="24.375" customWidth="1"/>
    <col min="10243" max="10243" width="28.25" customWidth="1"/>
    <col min="10244" max="10244" width="0" hidden="1" customWidth="1"/>
    <col min="10245" max="10246" width="10.375" customWidth="1"/>
    <col min="10247" max="10247" width="10" customWidth="1"/>
    <col min="10248" max="10248" width="18.75" customWidth="1"/>
    <col min="10249" max="10249" width="22.5" customWidth="1"/>
    <col min="10250" max="10250" width="21.25" customWidth="1"/>
    <col min="10251" max="10251" width="11.125" customWidth="1"/>
    <col min="10252" max="10252" width="22.375" customWidth="1"/>
    <col min="10253" max="10253" width="21.25" customWidth="1"/>
    <col min="10254" max="10254" width="11.25" customWidth="1"/>
    <col min="10255" max="10255" width="0" hidden="1" customWidth="1"/>
    <col min="10497" max="10497" width="4.5" customWidth="1"/>
    <col min="10498" max="10498" width="24.375" customWidth="1"/>
    <col min="10499" max="10499" width="28.25" customWidth="1"/>
    <col min="10500" max="10500" width="0" hidden="1" customWidth="1"/>
    <col min="10501" max="10502" width="10.375" customWidth="1"/>
    <col min="10503" max="10503" width="10" customWidth="1"/>
    <col min="10504" max="10504" width="18.75" customWidth="1"/>
    <col min="10505" max="10505" width="22.5" customWidth="1"/>
    <col min="10506" max="10506" width="21.25" customWidth="1"/>
    <col min="10507" max="10507" width="11.125" customWidth="1"/>
    <col min="10508" max="10508" width="22.375" customWidth="1"/>
    <col min="10509" max="10509" width="21.25" customWidth="1"/>
    <col min="10510" max="10510" width="11.25" customWidth="1"/>
    <col min="10511" max="10511" width="0" hidden="1" customWidth="1"/>
    <col min="10753" max="10753" width="4.5" customWidth="1"/>
    <col min="10754" max="10754" width="24.375" customWidth="1"/>
    <col min="10755" max="10755" width="28.25" customWidth="1"/>
    <col min="10756" max="10756" width="0" hidden="1" customWidth="1"/>
    <col min="10757" max="10758" width="10.375" customWidth="1"/>
    <col min="10759" max="10759" width="10" customWidth="1"/>
    <col min="10760" max="10760" width="18.75" customWidth="1"/>
    <col min="10761" max="10761" width="22.5" customWidth="1"/>
    <col min="10762" max="10762" width="21.25" customWidth="1"/>
    <col min="10763" max="10763" width="11.125" customWidth="1"/>
    <col min="10764" max="10764" width="22.375" customWidth="1"/>
    <col min="10765" max="10765" width="21.25" customWidth="1"/>
    <col min="10766" max="10766" width="11.25" customWidth="1"/>
    <col min="10767" max="10767" width="0" hidden="1" customWidth="1"/>
    <col min="11009" max="11009" width="4.5" customWidth="1"/>
    <col min="11010" max="11010" width="24.375" customWidth="1"/>
    <col min="11011" max="11011" width="28.25" customWidth="1"/>
    <col min="11012" max="11012" width="0" hidden="1" customWidth="1"/>
    <col min="11013" max="11014" width="10.375" customWidth="1"/>
    <col min="11015" max="11015" width="10" customWidth="1"/>
    <col min="11016" max="11016" width="18.75" customWidth="1"/>
    <col min="11017" max="11017" width="22.5" customWidth="1"/>
    <col min="11018" max="11018" width="21.25" customWidth="1"/>
    <col min="11019" max="11019" width="11.125" customWidth="1"/>
    <col min="11020" max="11020" width="22.375" customWidth="1"/>
    <col min="11021" max="11021" width="21.25" customWidth="1"/>
    <col min="11022" max="11022" width="11.25" customWidth="1"/>
    <col min="11023" max="11023" width="0" hidden="1" customWidth="1"/>
    <col min="11265" max="11265" width="4.5" customWidth="1"/>
    <col min="11266" max="11266" width="24.375" customWidth="1"/>
    <col min="11267" max="11267" width="28.25" customWidth="1"/>
    <col min="11268" max="11268" width="0" hidden="1" customWidth="1"/>
    <col min="11269" max="11270" width="10.375" customWidth="1"/>
    <col min="11271" max="11271" width="10" customWidth="1"/>
    <col min="11272" max="11272" width="18.75" customWidth="1"/>
    <col min="11273" max="11273" width="22.5" customWidth="1"/>
    <col min="11274" max="11274" width="21.25" customWidth="1"/>
    <col min="11275" max="11275" width="11.125" customWidth="1"/>
    <col min="11276" max="11276" width="22.375" customWidth="1"/>
    <col min="11277" max="11277" width="21.25" customWidth="1"/>
    <col min="11278" max="11278" width="11.25" customWidth="1"/>
    <col min="11279" max="11279" width="0" hidden="1" customWidth="1"/>
    <col min="11521" max="11521" width="4.5" customWidth="1"/>
    <col min="11522" max="11522" width="24.375" customWidth="1"/>
    <col min="11523" max="11523" width="28.25" customWidth="1"/>
    <col min="11524" max="11524" width="0" hidden="1" customWidth="1"/>
    <col min="11525" max="11526" width="10.375" customWidth="1"/>
    <col min="11527" max="11527" width="10" customWidth="1"/>
    <col min="11528" max="11528" width="18.75" customWidth="1"/>
    <col min="11529" max="11529" width="22.5" customWidth="1"/>
    <col min="11530" max="11530" width="21.25" customWidth="1"/>
    <col min="11531" max="11531" width="11.125" customWidth="1"/>
    <col min="11532" max="11532" width="22.375" customWidth="1"/>
    <col min="11533" max="11533" width="21.25" customWidth="1"/>
    <col min="11534" max="11534" width="11.25" customWidth="1"/>
    <col min="11535" max="11535" width="0" hidden="1" customWidth="1"/>
    <col min="11777" max="11777" width="4.5" customWidth="1"/>
    <col min="11778" max="11778" width="24.375" customWidth="1"/>
    <col min="11779" max="11779" width="28.25" customWidth="1"/>
    <col min="11780" max="11780" width="0" hidden="1" customWidth="1"/>
    <col min="11781" max="11782" width="10.375" customWidth="1"/>
    <col min="11783" max="11783" width="10" customWidth="1"/>
    <col min="11784" max="11784" width="18.75" customWidth="1"/>
    <col min="11785" max="11785" width="22.5" customWidth="1"/>
    <col min="11786" max="11786" width="21.25" customWidth="1"/>
    <col min="11787" max="11787" width="11.125" customWidth="1"/>
    <col min="11788" max="11788" width="22.375" customWidth="1"/>
    <col min="11789" max="11789" width="21.25" customWidth="1"/>
    <col min="11790" max="11790" width="11.25" customWidth="1"/>
    <col min="11791" max="11791" width="0" hidden="1" customWidth="1"/>
    <col min="12033" max="12033" width="4.5" customWidth="1"/>
    <col min="12034" max="12034" width="24.375" customWidth="1"/>
    <col min="12035" max="12035" width="28.25" customWidth="1"/>
    <col min="12036" max="12036" width="0" hidden="1" customWidth="1"/>
    <col min="12037" max="12038" width="10.375" customWidth="1"/>
    <col min="12039" max="12039" width="10" customWidth="1"/>
    <col min="12040" max="12040" width="18.75" customWidth="1"/>
    <col min="12041" max="12041" width="22.5" customWidth="1"/>
    <col min="12042" max="12042" width="21.25" customWidth="1"/>
    <col min="12043" max="12043" width="11.125" customWidth="1"/>
    <col min="12044" max="12044" width="22.375" customWidth="1"/>
    <col min="12045" max="12045" width="21.25" customWidth="1"/>
    <col min="12046" max="12046" width="11.25" customWidth="1"/>
    <col min="12047" max="12047" width="0" hidden="1" customWidth="1"/>
    <col min="12289" max="12289" width="4.5" customWidth="1"/>
    <col min="12290" max="12290" width="24.375" customWidth="1"/>
    <col min="12291" max="12291" width="28.25" customWidth="1"/>
    <col min="12292" max="12292" width="0" hidden="1" customWidth="1"/>
    <col min="12293" max="12294" width="10.375" customWidth="1"/>
    <col min="12295" max="12295" width="10" customWidth="1"/>
    <col min="12296" max="12296" width="18.75" customWidth="1"/>
    <col min="12297" max="12297" width="22.5" customWidth="1"/>
    <col min="12298" max="12298" width="21.25" customWidth="1"/>
    <col min="12299" max="12299" width="11.125" customWidth="1"/>
    <col min="12300" max="12300" width="22.375" customWidth="1"/>
    <col min="12301" max="12301" width="21.25" customWidth="1"/>
    <col min="12302" max="12302" width="11.25" customWidth="1"/>
    <col min="12303" max="12303" width="0" hidden="1" customWidth="1"/>
    <col min="12545" max="12545" width="4.5" customWidth="1"/>
    <col min="12546" max="12546" width="24.375" customWidth="1"/>
    <col min="12547" max="12547" width="28.25" customWidth="1"/>
    <col min="12548" max="12548" width="0" hidden="1" customWidth="1"/>
    <col min="12549" max="12550" width="10.375" customWidth="1"/>
    <col min="12551" max="12551" width="10" customWidth="1"/>
    <col min="12552" max="12552" width="18.75" customWidth="1"/>
    <col min="12553" max="12553" width="22.5" customWidth="1"/>
    <col min="12554" max="12554" width="21.25" customWidth="1"/>
    <col min="12555" max="12555" width="11.125" customWidth="1"/>
    <col min="12556" max="12556" width="22.375" customWidth="1"/>
    <col min="12557" max="12557" width="21.25" customWidth="1"/>
    <col min="12558" max="12558" width="11.25" customWidth="1"/>
    <col min="12559" max="12559" width="0" hidden="1" customWidth="1"/>
    <col min="12801" max="12801" width="4.5" customWidth="1"/>
    <col min="12802" max="12802" width="24.375" customWidth="1"/>
    <col min="12803" max="12803" width="28.25" customWidth="1"/>
    <col min="12804" max="12804" width="0" hidden="1" customWidth="1"/>
    <col min="12805" max="12806" width="10.375" customWidth="1"/>
    <col min="12807" max="12807" width="10" customWidth="1"/>
    <col min="12808" max="12808" width="18.75" customWidth="1"/>
    <col min="12809" max="12809" width="22.5" customWidth="1"/>
    <col min="12810" max="12810" width="21.25" customWidth="1"/>
    <col min="12811" max="12811" width="11.125" customWidth="1"/>
    <col min="12812" max="12812" width="22.375" customWidth="1"/>
    <col min="12813" max="12813" width="21.25" customWidth="1"/>
    <col min="12814" max="12814" width="11.25" customWidth="1"/>
    <col min="12815" max="12815" width="0" hidden="1" customWidth="1"/>
    <col min="13057" max="13057" width="4.5" customWidth="1"/>
    <col min="13058" max="13058" width="24.375" customWidth="1"/>
    <col min="13059" max="13059" width="28.25" customWidth="1"/>
    <col min="13060" max="13060" width="0" hidden="1" customWidth="1"/>
    <col min="13061" max="13062" width="10.375" customWidth="1"/>
    <col min="13063" max="13063" width="10" customWidth="1"/>
    <col min="13064" max="13064" width="18.75" customWidth="1"/>
    <col min="13065" max="13065" width="22.5" customWidth="1"/>
    <col min="13066" max="13066" width="21.25" customWidth="1"/>
    <col min="13067" max="13067" width="11.125" customWidth="1"/>
    <col min="13068" max="13068" width="22.375" customWidth="1"/>
    <col min="13069" max="13069" width="21.25" customWidth="1"/>
    <col min="13070" max="13070" width="11.25" customWidth="1"/>
    <col min="13071" max="13071" width="0" hidden="1" customWidth="1"/>
    <col min="13313" max="13313" width="4.5" customWidth="1"/>
    <col min="13314" max="13314" width="24.375" customWidth="1"/>
    <col min="13315" max="13315" width="28.25" customWidth="1"/>
    <col min="13316" max="13316" width="0" hidden="1" customWidth="1"/>
    <col min="13317" max="13318" width="10.375" customWidth="1"/>
    <col min="13319" max="13319" width="10" customWidth="1"/>
    <col min="13320" max="13320" width="18.75" customWidth="1"/>
    <col min="13321" max="13321" width="22.5" customWidth="1"/>
    <col min="13322" max="13322" width="21.25" customWidth="1"/>
    <col min="13323" max="13323" width="11.125" customWidth="1"/>
    <col min="13324" max="13324" width="22.375" customWidth="1"/>
    <col min="13325" max="13325" width="21.25" customWidth="1"/>
    <col min="13326" max="13326" width="11.25" customWidth="1"/>
    <col min="13327" max="13327" width="0" hidden="1" customWidth="1"/>
    <col min="13569" max="13569" width="4.5" customWidth="1"/>
    <col min="13570" max="13570" width="24.375" customWidth="1"/>
    <col min="13571" max="13571" width="28.25" customWidth="1"/>
    <col min="13572" max="13572" width="0" hidden="1" customWidth="1"/>
    <col min="13573" max="13574" width="10.375" customWidth="1"/>
    <col min="13575" max="13575" width="10" customWidth="1"/>
    <col min="13576" max="13576" width="18.75" customWidth="1"/>
    <col min="13577" max="13577" width="22.5" customWidth="1"/>
    <col min="13578" max="13578" width="21.25" customWidth="1"/>
    <col min="13579" max="13579" width="11.125" customWidth="1"/>
    <col min="13580" max="13580" width="22.375" customWidth="1"/>
    <col min="13581" max="13581" width="21.25" customWidth="1"/>
    <col min="13582" max="13582" width="11.25" customWidth="1"/>
    <col min="13583" max="13583" width="0" hidden="1" customWidth="1"/>
    <col min="13825" max="13825" width="4.5" customWidth="1"/>
    <col min="13826" max="13826" width="24.375" customWidth="1"/>
    <col min="13827" max="13827" width="28.25" customWidth="1"/>
    <col min="13828" max="13828" width="0" hidden="1" customWidth="1"/>
    <col min="13829" max="13830" width="10.375" customWidth="1"/>
    <col min="13831" max="13831" width="10" customWidth="1"/>
    <col min="13832" max="13832" width="18.75" customWidth="1"/>
    <col min="13833" max="13833" width="22.5" customWidth="1"/>
    <col min="13834" max="13834" width="21.25" customWidth="1"/>
    <col min="13835" max="13835" width="11.125" customWidth="1"/>
    <col min="13836" max="13836" width="22.375" customWidth="1"/>
    <col min="13837" max="13837" width="21.25" customWidth="1"/>
    <col min="13838" max="13838" width="11.25" customWidth="1"/>
    <col min="13839" max="13839" width="0" hidden="1" customWidth="1"/>
    <col min="14081" max="14081" width="4.5" customWidth="1"/>
    <col min="14082" max="14082" width="24.375" customWidth="1"/>
    <col min="14083" max="14083" width="28.25" customWidth="1"/>
    <col min="14084" max="14084" width="0" hidden="1" customWidth="1"/>
    <col min="14085" max="14086" width="10.375" customWidth="1"/>
    <col min="14087" max="14087" width="10" customWidth="1"/>
    <col min="14088" max="14088" width="18.75" customWidth="1"/>
    <col min="14089" max="14089" width="22.5" customWidth="1"/>
    <col min="14090" max="14090" width="21.25" customWidth="1"/>
    <col min="14091" max="14091" width="11.125" customWidth="1"/>
    <col min="14092" max="14092" width="22.375" customWidth="1"/>
    <col min="14093" max="14093" width="21.25" customWidth="1"/>
    <col min="14094" max="14094" width="11.25" customWidth="1"/>
    <col min="14095" max="14095" width="0" hidden="1" customWidth="1"/>
    <col min="14337" max="14337" width="4.5" customWidth="1"/>
    <col min="14338" max="14338" width="24.375" customWidth="1"/>
    <col min="14339" max="14339" width="28.25" customWidth="1"/>
    <col min="14340" max="14340" width="0" hidden="1" customWidth="1"/>
    <col min="14341" max="14342" width="10.375" customWidth="1"/>
    <col min="14343" max="14343" width="10" customWidth="1"/>
    <col min="14344" max="14344" width="18.75" customWidth="1"/>
    <col min="14345" max="14345" width="22.5" customWidth="1"/>
    <col min="14346" max="14346" width="21.25" customWidth="1"/>
    <col min="14347" max="14347" width="11.125" customWidth="1"/>
    <col min="14348" max="14348" width="22.375" customWidth="1"/>
    <col min="14349" max="14349" width="21.25" customWidth="1"/>
    <col min="14350" max="14350" width="11.25" customWidth="1"/>
    <col min="14351" max="14351" width="0" hidden="1" customWidth="1"/>
    <col min="14593" max="14593" width="4.5" customWidth="1"/>
    <col min="14594" max="14594" width="24.375" customWidth="1"/>
    <col min="14595" max="14595" width="28.25" customWidth="1"/>
    <col min="14596" max="14596" width="0" hidden="1" customWidth="1"/>
    <col min="14597" max="14598" width="10.375" customWidth="1"/>
    <col min="14599" max="14599" width="10" customWidth="1"/>
    <col min="14600" max="14600" width="18.75" customWidth="1"/>
    <col min="14601" max="14601" width="22.5" customWidth="1"/>
    <col min="14602" max="14602" width="21.25" customWidth="1"/>
    <col min="14603" max="14603" width="11.125" customWidth="1"/>
    <col min="14604" max="14604" width="22.375" customWidth="1"/>
    <col min="14605" max="14605" width="21.25" customWidth="1"/>
    <col min="14606" max="14606" width="11.25" customWidth="1"/>
    <col min="14607" max="14607" width="0" hidden="1" customWidth="1"/>
    <col min="14849" max="14849" width="4.5" customWidth="1"/>
    <col min="14850" max="14850" width="24.375" customWidth="1"/>
    <col min="14851" max="14851" width="28.25" customWidth="1"/>
    <col min="14852" max="14852" width="0" hidden="1" customWidth="1"/>
    <col min="14853" max="14854" width="10.375" customWidth="1"/>
    <col min="14855" max="14855" width="10" customWidth="1"/>
    <col min="14856" max="14856" width="18.75" customWidth="1"/>
    <col min="14857" max="14857" width="22.5" customWidth="1"/>
    <col min="14858" max="14858" width="21.25" customWidth="1"/>
    <col min="14859" max="14859" width="11.125" customWidth="1"/>
    <col min="14860" max="14860" width="22.375" customWidth="1"/>
    <col min="14861" max="14861" width="21.25" customWidth="1"/>
    <col min="14862" max="14862" width="11.25" customWidth="1"/>
    <col min="14863" max="14863" width="0" hidden="1" customWidth="1"/>
    <col min="15105" max="15105" width="4.5" customWidth="1"/>
    <col min="15106" max="15106" width="24.375" customWidth="1"/>
    <col min="15107" max="15107" width="28.25" customWidth="1"/>
    <col min="15108" max="15108" width="0" hidden="1" customWidth="1"/>
    <col min="15109" max="15110" width="10.375" customWidth="1"/>
    <col min="15111" max="15111" width="10" customWidth="1"/>
    <col min="15112" max="15112" width="18.75" customWidth="1"/>
    <col min="15113" max="15113" width="22.5" customWidth="1"/>
    <col min="15114" max="15114" width="21.25" customWidth="1"/>
    <col min="15115" max="15115" width="11.125" customWidth="1"/>
    <col min="15116" max="15116" width="22.375" customWidth="1"/>
    <col min="15117" max="15117" width="21.25" customWidth="1"/>
    <col min="15118" max="15118" width="11.25" customWidth="1"/>
    <col min="15119" max="15119" width="0" hidden="1" customWidth="1"/>
    <col min="15361" max="15361" width="4.5" customWidth="1"/>
    <col min="15362" max="15362" width="24.375" customWidth="1"/>
    <col min="15363" max="15363" width="28.25" customWidth="1"/>
    <col min="15364" max="15364" width="0" hidden="1" customWidth="1"/>
    <col min="15365" max="15366" width="10.375" customWidth="1"/>
    <col min="15367" max="15367" width="10" customWidth="1"/>
    <col min="15368" max="15368" width="18.75" customWidth="1"/>
    <col min="15369" max="15369" width="22.5" customWidth="1"/>
    <col min="15370" max="15370" width="21.25" customWidth="1"/>
    <col min="15371" max="15371" width="11.125" customWidth="1"/>
    <col min="15372" max="15372" width="22.375" customWidth="1"/>
    <col min="15373" max="15373" width="21.25" customWidth="1"/>
    <col min="15374" max="15374" width="11.25" customWidth="1"/>
    <col min="15375" max="15375" width="0" hidden="1" customWidth="1"/>
    <col min="15617" max="15617" width="4.5" customWidth="1"/>
    <col min="15618" max="15618" width="24.375" customWidth="1"/>
    <col min="15619" max="15619" width="28.25" customWidth="1"/>
    <col min="15620" max="15620" width="0" hidden="1" customWidth="1"/>
    <col min="15621" max="15622" width="10.375" customWidth="1"/>
    <col min="15623" max="15623" width="10" customWidth="1"/>
    <col min="15624" max="15624" width="18.75" customWidth="1"/>
    <col min="15625" max="15625" width="22.5" customWidth="1"/>
    <col min="15626" max="15626" width="21.25" customWidth="1"/>
    <col min="15627" max="15627" width="11.125" customWidth="1"/>
    <col min="15628" max="15628" width="22.375" customWidth="1"/>
    <col min="15629" max="15629" width="21.25" customWidth="1"/>
    <col min="15630" max="15630" width="11.25" customWidth="1"/>
    <col min="15631" max="15631" width="0" hidden="1" customWidth="1"/>
    <col min="15873" max="15873" width="4.5" customWidth="1"/>
    <col min="15874" max="15874" width="24.375" customWidth="1"/>
    <col min="15875" max="15875" width="28.25" customWidth="1"/>
    <col min="15876" max="15876" width="0" hidden="1" customWidth="1"/>
    <col min="15877" max="15878" width="10.375" customWidth="1"/>
    <col min="15879" max="15879" width="10" customWidth="1"/>
    <col min="15880" max="15880" width="18.75" customWidth="1"/>
    <col min="15881" max="15881" width="22.5" customWidth="1"/>
    <col min="15882" max="15882" width="21.25" customWidth="1"/>
    <col min="15883" max="15883" width="11.125" customWidth="1"/>
    <col min="15884" max="15884" width="22.375" customWidth="1"/>
    <col min="15885" max="15885" width="21.25" customWidth="1"/>
    <col min="15886" max="15886" width="11.25" customWidth="1"/>
    <col min="15887" max="15887" width="0" hidden="1" customWidth="1"/>
    <col min="16129" max="16129" width="4.5" customWidth="1"/>
    <col min="16130" max="16130" width="24.375" customWidth="1"/>
    <col min="16131" max="16131" width="28.25" customWidth="1"/>
    <col min="16132" max="16132" width="0" hidden="1" customWidth="1"/>
    <col min="16133" max="16134" width="10.375" customWidth="1"/>
    <col min="16135" max="16135" width="10" customWidth="1"/>
    <col min="16136" max="16136" width="18.75" customWidth="1"/>
    <col min="16137" max="16137" width="22.5" customWidth="1"/>
    <col min="16138" max="16138" width="21.25" customWidth="1"/>
    <col min="16139" max="16139" width="11.125" customWidth="1"/>
    <col min="16140" max="16140" width="22.375" customWidth="1"/>
    <col min="16141" max="16141" width="21.25" customWidth="1"/>
    <col min="16142" max="16142" width="11.25" customWidth="1"/>
    <col min="16143" max="16143" width="0" hidden="1" customWidth="1"/>
  </cols>
  <sheetData>
    <row r="1" spans="1:21" s="104" customFormat="1" ht="37.5" customHeight="1" x14ac:dyDescent="0.15">
      <c r="A1" s="103" t="s">
        <v>256</v>
      </c>
      <c r="B1" s="5"/>
      <c r="C1" s="103"/>
      <c r="D1" s="103"/>
      <c r="E1" s="256"/>
      <c r="F1" s="257"/>
      <c r="G1" s="257"/>
      <c r="H1" s="257"/>
      <c r="I1" s="257"/>
      <c r="J1" s="257"/>
      <c r="K1" s="257"/>
      <c r="L1" s="257"/>
      <c r="M1" s="257"/>
      <c r="N1" s="257"/>
      <c r="O1"/>
      <c r="P1"/>
      <c r="Q1"/>
      <c r="R1"/>
      <c r="S1"/>
      <c r="T1"/>
      <c r="U1"/>
    </row>
    <row r="2" spans="1:21" s="104" customFormat="1" ht="36" customHeight="1" x14ac:dyDescent="0.15">
      <c r="A2" s="231" t="s">
        <v>0</v>
      </c>
      <c r="B2" s="232"/>
      <c r="C2" s="232"/>
      <c r="D2" s="232"/>
      <c r="E2" s="232"/>
      <c r="F2" s="232"/>
      <c r="G2" s="232"/>
      <c r="H2" s="232"/>
      <c r="I2" s="232"/>
      <c r="J2" s="232"/>
      <c r="K2" s="232"/>
      <c r="L2" s="232"/>
      <c r="M2" s="232"/>
      <c r="N2" s="232"/>
      <c r="O2" s="257"/>
      <c r="P2"/>
      <c r="Q2"/>
      <c r="R2"/>
      <c r="S2"/>
      <c r="T2"/>
      <c r="U2"/>
    </row>
    <row r="3" spans="1:21" s="104" customFormat="1" ht="18.75" customHeight="1" x14ac:dyDescent="0.15">
      <c r="A3" s="103"/>
      <c r="B3" s="5"/>
      <c r="C3" s="103"/>
      <c r="D3" s="103"/>
      <c r="G3" s="103"/>
      <c r="H3" s="103"/>
      <c r="I3" s="5"/>
      <c r="J3" s="103"/>
      <c r="K3" s="103"/>
      <c r="L3" s="5"/>
      <c r="M3" s="103"/>
      <c r="N3" s="103"/>
      <c r="O3"/>
      <c r="P3"/>
      <c r="Q3"/>
      <c r="R3"/>
      <c r="S3"/>
      <c r="T3"/>
      <c r="U3"/>
    </row>
    <row r="4" spans="1:21" s="104" customFormat="1" ht="23.25" customHeight="1" x14ac:dyDescent="0.15">
      <c r="A4" s="105"/>
      <c r="B4" s="106"/>
      <c r="C4" s="105"/>
      <c r="D4" s="105"/>
      <c r="G4" s="105"/>
      <c r="H4" s="105"/>
      <c r="I4" s="106"/>
      <c r="J4" s="105"/>
      <c r="K4" s="105"/>
      <c r="L4" s="107"/>
      <c r="M4" s="107"/>
      <c r="N4" s="108"/>
      <c r="O4" s="102"/>
      <c r="P4"/>
      <c r="Q4"/>
      <c r="R4"/>
      <c r="S4"/>
      <c r="T4"/>
      <c r="U4"/>
    </row>
    <row r="5" spans="1:21" s="104" customFormat="1" ht="31.5" customHeight="1" x14ac:dyDescent="0.15">
      <c r="A5" s="105"/>
      <c r="B5" s="106"/>
      <c r="C5" s="105"/>
      <c r="D5" s="105"/>
      <c r="G5" s="105"/>
      <c r="H5" s="105"/>
      <c r="I5" s="106"/>
      <c r="J5" s="105"/>
      <c r="K5" s="105"/>
      <c r="L5" s="106"/>
      <c r="M5" s="109"/>
      <c r="N5" s="105"/>
      <c r="O5" s="105"/>
      <c r="P5"/>
      <c r="Q5"/>
      <c r="R5"/>
      <c r="S5"/>
      <c r="T5"/>
      <c r="U5"/>
    </row>
    <row r="6" spans="1:21" ht="31.5" customHeight="1" thickBot="1" x14ac:dyDescent="0.2">
      <c r="A6" s="105"/>
      <c r="B6" s="105"/>
      <c r="C6" s="105"/>
      <c r="D6" s="105"/>
      <c r="E6" s="258"/>
      <c r="F6" s="259"/>
      <c r="G6" s="105"/>
      <c r="H6" s="105"/>
      <c r="I6" s="105"/>
      <c r="J6" s="105"/>
      <c r="K6" s="105"/>
      <c r="L6" s="105"/>
      <c r="M6" s="109"/>
      <c r="N6" s="105"/>
      <c r="O6" s="105"/>
    </row>
    <row r="7" spans="1:21" ht="33.75" customHeight="1" thickBot="1" x14ac:dyDescent="0.3">
      <c r="A7" s="260" t="s">
        <v>193</v>
      </c>
      <c r="B7" s="261"/>
      <c r="C7" s="261"/>
      <c r="D7" s="110"/>
      <c r="E7" s="262" t="s">
        <v>257</v>
      </c>
      <c r="F7" s="263"/>
      <c r="G7" s="111"/>
      <c r="H7" s="111"/>
      <c r="I7" s="111"/>
      <c r="J7" s="111"/>
      <c r="K7" s="112"/>
      <c r="L7" s="111"/>
      <c r="M7" s="111"/>
    </row>
    <row r="8" spans="1:21" ht="18.75" customHeight="1" x14ac:dyDescent="0.15">
      <c r="A8" s="264"/>
      <c r="B8" s="265"/>
      <c r="C8" s="266"/>
      <c r="D8" s="244" t="s">
        <v>13</v>
      </c>
      <c r="E8" s="270" t="s">
        <v>258</v>
      </c>
      <c r="F8" s="273" t="s">
        <v>259</v>
      </c>
      <c r="G8" s="113" t="s">
        <v>260</v>
      </c>
      <c r="H8" s="114" t="s">
        <v>261</v>
      </c>
      <c r="I8" s="276" t="s">
        <v>262</v>
      </c>
      <c r="J8" s="277"/>
      <c r="K8" s="278"/>
      <c r="L8" s="241" t="s">
        <v>263</v>
      </c>
      <c r="M8" s="242"/>
      <c r="N8" s="243"/>
      <c r="O8" s="244" t="s">
        <v>13</v>
      </c>
    </row>
    <row r="9" spans="1:21" ht="18.75" customHeight="1" x14ac:dyDescent="0.15">
      <c r="A9" s="267"/>
      <c r="B9" s="268"/>
      <c r="C9" s="269"/>
      <c r="D9" s="245"/>
      <c r="E9" s="271"/>
      <c r="F9" s="274"/>
      <c r="G9" s="12" t="s">
        <v>264</v>
      </c>
      <c r="H9" s="115" t="s">
        <v>265</v>
      </c>
      <c r="I9" s="247" t="s">
        <v>266</v>
      </c>
      <c r="J9" s="248"/>
      <c r="K9" s="249"/>
      <c r="L9" s="250" t="s">
        <v>267</v>
      </c>
      <c r="M9" s="251"/>
      <c r="N9" s="252"/>
      <c r="O9" s="245"/>
    </row>
    <row r="10" spans="1:21" ht="18.75" customHeight="1" thickBot="1" x14ac:dyDescent="0.2">
      <c r="A10" s="116"/>
      <c r="B10" s="117" t="s">
        <v>8</v>
      </c>
      <c r="C10" s="118" t="s">
        <v>268</v>
      </c>
      <c r="D10" s="246"/>
      <c r="E10" s="272"/>
      <c r="F10" s="275"/>
      <c r="G10" s="119" t="s">
        <v>259</v>
      </c>
      <c r="H10" s="120" t="s">
        <v>269</v>
      </c>
      <c r="I10" s="121" t="s">
        <v>8</v>
      </c>
      <c r="J10" s="118" t="s">
        <v>268</v>
      </c>
      <c r="K10" s="122" t="s">
        <v>269</v>
      </c>
      <c r="L10" s="121" t="s">
        <v>8</v>
      </c>
      <c r="M10" s="120" t="s">
        <v>268</v>
      </c>
      <c r="N10" s="122" t="s">
        <v>269</v>
      </c>
      <c r="O10" s="246"/>
    </row>
    <row r="11" spans="1:21" ht="14.25" x14ac:dyDescent="0.15">
      <c r="A11" s="253" t="s">
        <v>63</v>
      </c>
      <c r="B11" s="123" t="s">
        <v>270</v>
      </c>
      <c r="C11" s="123" t="s">
        <v>271</v>
      </c>
      <c r="D11" s="123"/>
      <c r="E11" s="49"/>
      <c r="F11" s="49"/>
      <c r="G11" s="123"/>
      <c r="H11" s="124" t="s">
        <v>272</v>
      </c>
      <c r="I11" s="123" t="s">
        <v>270</v>
      </c>
      <c r="J11" s="123" t="s">
        <v>271</v>
      </c>
      <c r="K11" s="124" t="s">
        <v>273</v>
      </c>
      <c r="L11" s="123" t="s">
        <v>274</v>
      </c>
      <c r="M11" s="123" t="s">
        <v>271</v>
      </c>
      <c r="N11" s="124">
        <v>30</v>
      </c>
      <c r="O11" s="125"/>
    </row>
    <row r="12" spans="1:21" ht="14.25" x14ac:dyDescent="0.15">
      <c r="A12" s="254"/>
      <c r="B12" s="126"/>
      <c r="C12" s="126"/>
      <c r="D12" s="126"/>
      <c r="E12" s="55"/>
      <c r="F12" s="55"/>
      <c r="G12" s="126"/>
      <c r="H12" s="127"/>
      <c r="I12" s="126"/>
      <c r="J12" s="126"/>
      <c r="K12" s="127"/>
      <c r="L12" s="126"/>
      <c r="M12" s="126"/>
      <c r="N12" s="127"/>
      <c r="O12" s="128"/>
    </row>
    <row r="13" spans="1:21" ht="14.25" x14ac:dyDescent="0.15">
      <c r="A13" s="254"/>
      <c r="B13" s="129" t="s">
        <v>295</v>
      </c>
      <c r="C13" s="129" t="s">
        <v>106</v>
      </c>
      <c r="D13" s="129" t="s">
        <v>32</v>
      </c>
      <c r="E13" s="61"/>
      <c r="F13" s="61"/>
      <c r="G13" s="129"/>
      <c r="H13" s="130">
        <v>0.7</v>
      </c>
      <c r="I13" s="129" t="s">
        <v>295</v>
      </c>
      <c r="J13" s="129" t="s">
        <v>106</v>
      </c>
      <c r="K13" s="130">
        <v>0.3</v>
      </c>
      <c r="L13" s="129" t="s">
        <v>296</v>
      </c>
      <c r="M13" s="129" t="s">
        <v>106</v>
      </c>
      <c r="N13" s="131">
        <v>0.2</v>
      </c>
      <c r="O13" s="132" t="s">
        <v>32</v>
      </c>
    </row>
    <row r="14" spans="1:21" ht="14.25" x14ac:dyDescent="0.15">
      <c r="A14" s="254"/>
      <c r="B14" s="129"/>
      <c r="C14" s="129" t="s">
        <v>51</v>
      </c>
      <c r="D14" s="129"/>
      <c r="E14" s="61"/>
      <c r="F14" s="61"/>
      <c r="G14" s="129"/>
      <c r="H14" s="133">
        <v>10</v>
      </c>
      <c r="I14" s="129"/>
      <c r="J14" s="129" t="s">
        <v>51</v>
      </c>
      <c r="K14" s="133">
        <v>10</v>
      </c>
      <c r="L14" s="129"/>
      <c r="M14" s="129" t="s">
        <v>51</v>
      </c>
      <c r="N14" s="133">
        <v>10</v>
      </c>
      <c r="O14" s="132"/>
    </row>
    <row r="15" spans="1:21" ht="14.25" x14ac:dyDescent="0.15">
      <c r="A15" s="254"/>
      <c r="B15" s="129"/>
      <c r="C15" s="129"/>
      <c r="D15" s="129"/>
      <c r="E15" s="61"/>
      <c r="F15" s="61"/>
      <c r="G15" s="129" t="s">
        <v>54</v>
      </c>
      <c r="H15" s="133" t="s">
        <v>278</v>
      </c>
      <c r="I15" s="129"/>
      <c r="J15" s="129"/>
      <c r="K15" s="133"/>
      <c r="L15" s="126"/>
      <c r="M15" s="126"/>
      <c r="N15" s="127"/>
      <c r="O15" s="128"/>
    </row>
    <row r="16" spans="1:21" ht="14.25" x14ac:dyDescent="0.15">
      <c r="A16" s="254"/>
      <c r="B16" s="126"/>
      <c r="C16" s="126"/>
      <c r="D16" s="126"/>
      <c r="E16" s="55"/>
      <c r="F16" s="55"/>
      <c r="G16" s="126"/>
      <c r="H16" s="127"/>
      <c r="I16" s="126"/>
      <c r="J16" s="126"/>
      <c r="K16" s="127"/>
      <c r="L16" s="129" t="s">
        <v>297</v>
      </c>
      <c r="M16" s="129" t="s">
        <v>37</v>
      </c>
      <c r="N16" s="133">
        <v>10</v>
      </c>
      <c r="O16" s="132"/>
    </row>
    <row r="17" spans="1:15" ht="14.25" x14ac:dyDescent="0.15">
      <c r="A17" s="254"/>
      <c r="B17" s="129" t="s">
        <v>298</v>
      </c>
      <c r="C17" s="129" t="s">
        <v>67</v>
      </c>
      <c r="D17" s="129" t="s">
        <v>68</v>
      </c>
      <c r="E17" s="61"/>
      <c r="F17" s="61"/>
      <c r="G17" s="129"/>
      <c r="H17" s="133">
        <v>5</v>
      </c>
      <c r="I17" s="129" t="s">
        <v>298</v>
      </c>
      <c r="J17" s="140" t="s">
        <v>285</v>
      </c>
      <c r="K17" s="133">
        <v>5</v>
      </c>
      <c r="L17" s="129"/>
      <c r="M17" s="129" t="s">
        <v>50</v>
      </c>
      <c r="N17" s="133">
        <v>10</v>
      </c>
      <c r="O17" s="132"/>
    </row>
    <row r="18" spans="1:15" ht="14.25" x14ac:dyDescent="0.15">
      <c r="A18" s="254"/>
      <c r="B18" s="129"/>
      <c r="C18" s="129" t="s">
        <v>37</v>
      </c>
      <c r="D18" s="129"/>
      <c r="E18" s="61"/>
      <c r="F18" s="61"/>
      <c r="G18" s="129"/>
      <c r="H18" s="133">
        <v>20</v>
      </c>
      <c r="I18" s="129"/>
      <c r="J18" s="129" t="s">
        <v>37</v>
      </c>
      <c r="K18" s="133">
        <v>10</v>
      </c>
      <c r="L18" s="126"/>
      <c r="M18" s="126"/>
      <c r="N18" s="127"/>
      <c r="O18" s="128"/>
    </row>
    <row r="19" spans="1:15" ht="14.25" x14ac:dyDescent="0.15">
      <c r="A19" s="254"/>
      <c r="B19" s="129"/>
      <c r="C19" s="129" t="s">
        <v>203</v>
      </c>
      <c r="D19" s="129"/>
      <c r="E19" s="61"/>
      <c r="F19" s="61"/>
      <c r="G19" s="129"/>
      <c r="H19" s="133">
        <v>5</v>
      </c>
      <c r="I19" s="129"/>
      <c r="J19" s="129" t="s">
        <v>203</v>
      </c>
      <c r="K19" s="133">
        <v>5</v>
      </c>
      <c r="L19" s="129" t="s">
        <v>116</v>
      </c>
      <c r="M19" s="129" t="s">
        <v>117</v>
      </c>
      <c r="N19" s="142">
        <v>0.1</v>
      </c>
      <c r="O19" s="132"/>
    </row>
    <row r="20" spans="1:15" ht="14.25" x14ac:dyDescent="0.15">
      <c r="A20" s="254"/>
      <c r="B20" s="129"/>
      <c r="C20" s="129"/>
      <c r="D20" s="129"/>
      <c r="E20" s="61"/>
      <c r="F20" s="61"/>
      <c r="G20" s="129" t="s">
        <v>54</v>
      </c>
      <c r="H20" s="133" t="s">
        <v>278</v>
      </c>
      <c r="I20" s="129"/>
      <c r="J20" s="129"/>
      <c r="K20" s="133"/>
      <c r="L20" s="129"/>
      <c r="M20" s="129"/>
      <c r="N20" s="133"/>
      <c r="O20" s="132"/>
    </row>
    <row r="21" spans="1:15" ht="14.25" x14ac:dyDescent="0.15">
      <c r="A21" s="254"/>
      <c r="B21" s="129"/>
      <c r="C21" s="129"/>
      <c r="D21" s="129"/>
      <c r="E21" s="61"/>
      <c r="F21" s="61" t="s">
        <v>35</v>
      </c>
      <c r="G21" s="129" t="s">
        <v>44</v>
      </c>
      <c r="H21" s="133" t="s">
        <v>282</v>
      </c>
      <c r="I21" s="129"/>
      <c r="J21" s="129"/>
      <c r="K21" s="133"/>
      <c r="L21" s="129"/>
      <c r="M21" s="129"/>
      <c r="N21" s="133"/>
      <c r="O21" s="132"/>
    </row>
    <row r="22" spans="1:15" ht="14.25" x14ac:dyDescent="0.15">
      <c r="A22" s="254"/>
      <c r="B22" s="129"/>
      <c r="C22" s="129"/>
      <c r="D22" s="129"/>
      <c r="E22" s="61"/>
      <c r="F22" s="61"/>
      <c r="G22" s="129" t="s">
        <v>41</v>
      </c>
      <c r="H22" s="133" t="s">
        <v>282</v>
      </c>
      <c r="I22" s="129"/>
      <c r="J22" s="129"/>
      <c r="K22" s="133"/>
      <c r="L22" s="129"/>
      <c r="M22" s="129"/>
      <c r="N22" s="133"/>
      <c r="O22" s="132"/>
    </row>
    <row r="23" spans="1:15" ht="14.25" x14ac:dyDescent="0.15">
      <c r="A23" s="254"/>
      <c r="B23" s="126"/>
      <c r="C23" s="126"/>
      <c r="D23" s="126"/>
      <c r="E23" s="55"/>
      <c r="F23" s="135"/>
      <c r="G23" s="126"/>
      <c r="H23" s="127"/>
      <c r="I23" s="126"/>
      <c r="J23" s="126"/>
      <c r="K23" s="127"/>
      <c r="L23" s="129"/>
      <c r="M23" s="129"/>
      <c r="N23" s="133"/>
      <c r="O23" s="132"/>
    </row>
    <row r="24" spans="1:15" ht="14.25" x14ac:dyDescent="0.15">
      <c r="A24" s="254"/>
      <c r="B24" s="129" t="s">
        <v>55</v>
      </c>
      <c r="C24" s="129" t="s">
        <v>50</v>
      </c>
      <c r="D24" s="129"/>
      <c r="E24" s="61"/>
      <c r="F24" s="61"/>
      <c r="G24" s="129"/>
      <c r="H24" s="133">
        <v>10</v>
      </c>
      <c r="I24" s="129" t="s">
        <v>55</v>
      </c>
      <c r="J24" s="129" t="s">
        <v>50</v>
      </c>
      <c r="K24" s="133">
        <v>10</v>
      </c>
      <c r="L24" s="129"/>
      <c r="M24" s="129"/>
      <c r="N24" s="133"/>
      <c r="O24" s="132"/>
    </row>
    <row r="25" spans="1:15" ht="14.25" x14ac:dyDescent="0.15">
      <c r="A25" s="254"/>
      <c r="B25" s="129"/>
      <c r="C25" s="129" t="s">
        <v>56</v>
      </c>
      <c r="D25" s="129"/>
      <c r="E25" s="61"/>
      <c r="F25" s="61"/>
      <c r="G25" s="129"/>
      <c r="H25" s="133">
        <v>5</v>
      </c>
      <c r="I25" s="129"/>
      <c r="J25" s="129" t="s">
        <v>56</v>
      </c>
      <c r="K25" s="133">
        <v>5</v>
      </c>
      <c r="L25" s="129"/>
      <c r="M25" s="129"/>
      <c r="N25" s="133"/>
      <c r="O25" s="132"/>
    </row>
    <row r="26" spans="1:15" ht="14.25" x14ac:dyDescent="0.15">
      <c r="A26" s="254"/>
      <c r="B26" s="129"/>
      <c r="C26" s="129"/>
      <c r="D26" s="129"/>
      <c r="E26" s="61"/>
      <c r="F26" s="61"/>
      <c r="G26" s="129" t="s">
        <v>54</v>
      </c>
      <c r="H26" s="133" t="s">
        <v>278</v>
      </c>
      <c r="I26" s="129"/>
      <c r="J26" s="129"/>
      <c r="K26" s="133"/>
      <c r="L26" s="129"/>
      <c r="M26" s="129"/>
      <c r="N26" s="133"/>
      <c r="O26" s="132"/>
    </row>
    <row r="27" spans="1:15" ht="14.25" x14ac:dyDescent="0.15">
      <c r="A27" s="254"/>
      <c r="B27" s="129"/>
      <c r="C27" s="129"/>
      <c r="D27" s="129"/>
      <c r="E27" s="61"/>
      <c r="F27" s="61"/>
      <c r="G27" s="129" t="s">
        <v>58</v>
      </c>
      <c r="H27" s="133" t="s">
        <v>282</v>
      </c>
      <c r="I27" s="129"/>
      <c r="J27" s="129"/>
      <c r="K27" s="133"/>
      <c r="L27" s="129"/>
      <c r="M27" s="129"/>
      <c r="N27" s="133"/>
      <c r="O27" s="132"/>
    </row>
    <row r="28" spans="1:15" ht="14.25" x14ac:dyDescent="0.15">
      <c r="A28" s="254"/>
      <c r="B28" s="126"/>
      <c r="C28" s="126"/>
      <c r="D28" s="126"/>
      <c r="E28" s="55"/>
      <c r="F28" s="55"/>
      <c r="G28" s="126"/>
      <c r="H28" s="127"/>
      <c r="I28" s="126"/>
      <c r="J28" s="126"/>
      <c r="K28" s="127"/>
      <c r="L28" s="129"/>
      <c r="M28" s="129"/>
      <c r="N28" s="133"/>
      <c r="O28" s="132"/>
    </row>
    <row r="29" spans="1:15" ht="14.25" x14ac:dyDescent="0.15">
      <c r="A29" s="254"/>
      <c r="B29" s="129" t="s">
        <v>116</v>
      </c>
      <c r="C29" s="129" t="s">
        <v>117</v>
      </c>
      <c r="D29" s="129"/>
      <c r="E29" s="61"/>
      <c r="F29" s="61"/>
      <c r="G29" s="129"/>
      <c r="H29" s="134">
        <v>0.13</v>
      </c>
      <c r="I29" s="129" t="s">
        <v>116</v>
      </c>
      <c r="J29" s="129" t="s">
        <v>117</v>
      </c>
      <c r="K29" s="134">
        <v>0.13</v>
      </c>
      <c r="L29" s="129"/>
      <c r="M29" s="129"/>
      <c r="N29" s="133"/>
      <c r="O29" s="132"/>
    </row>
    <row r="30" spans="1:15" ht="15" thickBot="1" x14ac:dyDescent="0.2">
      <c r="A30" s="255"/>
      <c r="B30" s="136"/>
      <c r="C30" s="136"/>
      <c r="D30" s="136"/>
      <c r="E30" s="68"/>
      <c r="F30" s="68"/>
      <c r="G30" s="136"/>
      <c r="H30" s="137"/>
      <c r="I30" s="136"/>
      <c r="J30" s="136"/>
      <c r="K30" s="137"/>
      <c r="L30" s="136"/>
      <c r="M30" s="136"/>
      <c r="N30" s="137"/>
      <c r="O30" s="138"/>
    </row>
    <row r="31" spans="1:15" ht="14.25" x14ac:dyDescent="0.15">
      <c r="B31" s="106"/>
      <c r="C31" s="106"/>
      <c r="D31" s="106"/>
      <c r="G31" s="106"/>
      <c r="H31" s="139"/>
      <c r="I31" s="106"/>
      <c r="J31" s="106"/>
      <c r="K31" s="139"/>
      <c r="L31" s="106"/>
      <c r="M31" s="106"/>
      <c r="N31" s="139"/>
    </row>
    <row r="32" spans="1:15" ht="14.25" x14ac:dyDescent="0.15">
      <c r="B32" s="106"/>
      <c r="C32" s="106"/>
      <c r="D32" s="106"/>
      <c r="G32" s="106"/>
      <c r="H32" s="139"/>
      <c r="I32" s="106"/>
      <c r="J32" s="106"/>
      <c r="K32" s="139"/>
      <c r="L32" s="106"/>
      <c r="M32" s="106"/>
      <c r="N32" s="139"/>
    </row>
    <row r="33" spans="2:14" ht="14.25" x14ac:dyDescent="0.15">
      <c r="B33" s="106"/>
      <c r="C33" s="106"/>
      <c r="D33" s="106"/>
      <c r="G33" s="106"/>
      <c r="H33" s="139"/>
      <c r="I33" s="106"/>
      <c r="J33" s="106"/>
      <c r="K33" s="139"/>
      <c r="L33" s="106"/>
      <c r="M33" s="106"/>
      <c r="N33" s="139"/>
    </row>
    <row r="34" spans="2:14" ht="14.25" x14ac:dyDescent="0.15">
      <c r="B34" s="106"/>
      <c r="C34" s="106"/>
      <c r="D34" s="106"/>
      <c r="G34" s="106"/>
      <c r="H34" s="139"/>
      <c r="I34" s="106"/>
      <c r="J34" s="106"/>
      <c r="K34" s="139"/>
      <c r="L34" s="106"/>
      <c r="M34" s="106"/>
      <c r="N34" s="139"/>
    </row>
    <row r="35" spans="2:14" ht="14.25" x14ac:dyDescent="0.15">
      <c r="B35" s="106"/>
      <c r="C35" s="106"/>
      <c r="D35" s="106"/>
      <c r="G35" s="106"/>
      <c r="H35" s="139"/>
      <c r="I35" s="106"/>
      <c r="J35" s="106"/>
      <c r="K35" s="139"/>
      <c r="L35" s="106"/>
      <c r="M35" s="106"/>
      <c r="N35" s="139"/>
    </row>
    <row r="36" spans="2:14" ht="14.25" x14ac:dyDescent="0.15">
      <c r="B36" s="106"/>
      <c r="C36" s="106"/>
      <c r="D36" s="106"/>
      <c r="G36" s="106"/>
      <c r="H36" s="139"/>
      <c r="I36" s="106"/>
      <c r="J36" s="106"/>
      <c r="K36" s="139"/>
      <c r="L36" s="106"/>
      <c r="M36" s="106"/>
      <c r="N36" s="139"/>
    </row>
    <row r="37" spans="2:14" ht="14.25" x14ac:dyDescent="0.15">
      <c r="B37" s="106"/>
      <c r="C37" s="106"/>
      <c r="D37" s="106"/>
      <c r="G37" s="106"/>
      <c r="H37" s="139"/>
      <c r="I37" s="106"/>
      <c r="J37" s="106"/>
      <c r="K37" s="139"/>
      <c r="L37" s="106"/>
      <c r="M37" s="106"/>
      <c r="N37" s="139"/>
    </row>
    <row r="38" spans="2:14" ht="14.25" x14ac:dyDescent="0.15">
      <c r="B38" s="106"/>
      <c r="C38" s="106"/>
      <c r="D38" s="106"/>
      <c r="G38" s="106"/>
      <c r="H38" s="139"/>
      <c r="I38" s="106"/>
      <c r="J38" s="106"/>
      <c r="K38" s="139"/>
      <c r="L38" s="106"/>
      <c r="M38" s="106"/>
      <c r="N38" s="139"/>
    </row>
    <row r="39" spans="2:14" ht="14.25" x14ac:dyDescent="0.15">
      <c r="B39" s="106"/>
      <c r="C39" s="106"/>
      <c r="D39" s="106"/>
      <c r="G39" s="106"/>
      <c r="H39" s="139"/>
      <c r="I39" s="106"/>
      <c r="J39" s="106"/>
      <c r="K39" s="139"/>
      <c r="L39" s="106"/>
      <c r="M39" s="106"/>
      <c r="N39" s="139"/>
    </row>
    <row r="40" spans="2:14" ht="14.25" x14ac:dyDescent="0.15">
      <c r="B40" s="106"/>
      <c r="C40" s="106"/>
      <c r="D40" s="106"/>
      <c r="G40" s="106"/>
      <c r="H40" s="139"/>
      <c r="I40" s="106"/>
      <c r="J40" s="106"/>
      <c r="K40" s="139"/>
      <c r="L40" s="106"/>
      <c r="M40" s="106"/>
      <c r="N40" s="139"/>
    </row>
    <row r="41" spans="2:14" ht="14.25" x14ac:dyDescent="0.15">
      <c r="B41" s="106"/>
      <c r="C41" s="106"/>
      <c r="D41" s="106"/>
      <c r="G41" s="106"/>
      <c r="H41" s="139"/>
      <c r="I41" s="106"/>
      <c r="J41" s="106"/>
      <c r="K41" s="139"/>
      <c r="L41" s="106"/>
      <c r="M41" s="106"/>
      <c r="N41" s="139"/>
    </row>
    <row r="42" spans="2:14" ht="14.25" x14ac:dyDescent="0.15">
      <c r="B42" s="106"/>
      <c r="C42" s="106"/>
      <c r="D42" s="106"/>
      <c r="G42" s="106"/>
      <c r="H42" s="139"/>
      <c r="I42" s="106"/>
      <c r="J42" s="106"/>
      <c r="K42" s="139"/>
      <c r="L42" s="106"/>
      <c r="M42" s="106"/>
      <c r="N42" s="139"/>
    </row>
    <row r="43" spans="2:14" ht="14.25" x14ac:dyDescent="0.15">
      <c r="B43" s="106"/>
      <c r="C43" s="106"/>
      <c r="D43" s="106"/>
      <c r="G43" s="106"/>
      <c r="H43" s="139"/>
      <c r="I43" s="106"/>
      <c r="J43" s="106"/>
      <c r="K43" s="139"/>
      <c r="L43" s="106"/>
      <c r="M43" s="106"/>
      <c r="N43" s="139"/>
    </row>
    <row r="44" spans="2:14" ht="14.25" x14ac:dyDescent="0.15">
      <c r="B44" s="106"/>
      <c r="C44" s="106"/>
      <c r="D44" s="106"/>
      <c r="G44" s="106"/>
      <c r="H44" s="139"/>
      <c r="I44" s="106"/>
      <c r="J44" s="106"/>
      <c r="K44" s="139"/>
      <c r="L44" s="106"/>
      <c r="M44" s="106"/>
      <c r="N44" s="139"/>
    </row>
    <row r="45" spans="2:14" ht="14.25" x14ac:dyDescent="0.15">
      <c r="B45" s="106"/>
      <c r="C45" s="106"/>
      <c r="D45" s="106"/>
      <c r="G45" s="106"/>
      <c r="H45" s="139"/>
      <c r="I45" s="106"/>
      <c r="J45" s="106"/>
      <c r="K45" s="139"/>
      <c r="L45" s="106"/>
      <c r="M45" s="106"/>
      <c r="N45" s="139"/>
    </row>
    <row r="46" spans="2:14" ht="14.25" x14ac:dyDescent="0.15">
      <c r="B46" s="106"/>
      <c r="C46" s="106"/>
      <c r="D46" s="106"/>
      <c r="G46" s="106"/>
      <c r="H46" s="139"/>
      <c r="I46" s="106"/>
      <c r="J46" s="106"/>
      <c r="K46" s="139"/>
      <c r="L46" s="106"/>
      <c r="M46" s="106"/>
      <c r="N46" s="139"/>
    </row>
    <row r="47" spans="2:14" ht="14.25" x14ac:dyDescent="0.15">
      <c r="B47" s="106"/>
      <c r="C47" s="106"/>
      <c r="D47" s="106"/>
      <c r="G47" s="106"/>
      <c r="H47" s="139"/>
      <c r="I47" s="106"/>
      <c r="J47" s="106"/>
      <c r="K47" s="139"/>
      <c r="L47" s="106"/>
      <c r="M47" s="106"/>
      <c r="N47" s="139"/>
    </row>
    <row r="48" spans="2:14" ht="14.25" x14ac:dyDescent="0.15">
      <c r="B48" s="106"/>
      <c r="C48" s="106"/>
      <c r="D48" s="106"/>
      <c r="G48" s="106"/>
      <c r="H48" s="139"/>
      <c r="I48" s="106"/>
      <c r="J48" s="106"/>
      <c r="K48" s="139"/>
      <c r="L48" s="106"/>
      <c r="M48" s="106"/>
      <c r="N48" s="139"/>
    </row>
    <row r="49" spans="2:14" ht="14.25" x14ac:dyDescent="0.15">
      <c r="B49" s="106"/>
      <c r="C49" s="106"/>
      <c r="D49" s="106"/>
      <c r="G49" s="106"/>
      <c r="H49" s="139"/>
      <c r="I49" s="106"/>
      <c r="J49" s="106"/>
      <c r="K49" s="139"/>
      <c r="L49" s="106"/>
      <c r="M49" s="106"/>
      <c r="N49" s="139"/>
    </row>
    <row r="50" spans="2:14" ht="14.25" x14ac:dyDescent="0.15">
      <c r="B50" s="106"/>
      <c r="C50" s="106"/>
      <c r="D50" s="106"/>
      <c r="G50" s="106"/>
      <c r="H50" s="139"/>
      <c r="I50" s="106"/>
      <c r="J50" s="106"/>
      <c r="K50" s="139"/>
      <c r="L50" s="106"/>
      <c r="M50" s="106"/>
      <c r="N50" s="139"/>
    </row>
    <row r="51" spans="2:14" ht="14.25" x14ac:dyDescent="0.15">
      <c r="B51" s="106"/>
      <c r="C51" s="106"/>
      <c r="D51" s="106"/>
      <c r="G51" s="106"/>
      <c r="H51" s="139"/>
      <c r="I51" s="106"/>
      <c r="J51" s="106"/>
      <c r="K51" s="139"/>
      <c r="L51" s="106"/>
      <c r="M51" s="106"/>
      <c r="N51" s="139"/>
    </row>
    <row r="52" spans="2:14" ht="14.25" x14ac:dyDescent="0.15">
      <c r="B52" s="106"/>
      <c r="C52" s="106"/>
      <c r="D52" s="106"/>
      <c r="G52" s="106"/>
      <c r="H52" s="139"/>
      <c r="I52" s="106"/>
      <c r="J52" s="106"/>
      <c r="K52" s="139"/>
      <c r="L52" s="106"/>
      <c r="M52" s="106"/>
      <c r="N52" s="139"/>
    </row>
    <row r="53" spans="2:14" ht="14.25" x14ac:dyDescent="0.15">
      <c r="B53" s="106"/>
      <c r="C53" s="106"/>
      <c r="D53" s="106"/>
      <c r="G53" s="106"/>
      <c r="H53" s="139"/>
      <c r="I53" s="106"/>
      <c r="J53" s="106"/>
      <c r="K53" s="139"/>
      <c r="L53" s="106"/>
      <c r="M53" s="106"/>
      <c r="N53" s="139"/>
    </row>
    <row r="54" spans="2:14" ht="14.25" x14ac:dyDescent="0.15">
      <c r="B54" s="106"/>
      <c r="C54" s="106"/>
      <c r="D54" s="106"/>
      <c r="G54" s="106"/>
      <c r="H54" s="139"/>
      <c r="I54" s="106"/>
      <c r="J54" s="106"/>
      <c r="K54" s="139"/>
      <c r="L54" s="106"/>
      <c r="M54" s="106"/>
      <c r="N54" s="139"/>
    </row>
    <row r="55" spans="2:14" ht="14.25" x14ac:dyDescent="0.15">
      <c r="B55" s="106"/>
      <c r="C55" s="106"/>
      <c r="D55" s="106"/>
      <c r="G55" s="106"/>
      <c r="H55" s="139"/>
      <c r="I55" s="106"/>
      <c r="J55" s="106"/>
      <c r="K55" s="139"/>
      <c r="L55" s="106"/>
      <c r="M55" s="106"/>
      <c r="N55" s="139"/>
    </row>
    <row r="56" spans="2:14" ht="14.25" x14ac:dyDescent="0.15">
      <c r="B56" s="106"/>
      <c r="C56" s="106"/>
      <c r="D56" s="106"/>
      <c r="G56" s="106"/>
      <c r="H56" s="139"/>
      <c r="I56" s="106"/>
      <c r="J56" s="106"/>
      <c r="K56" s="139"/>
      <c r="L56" s="106"/>
      <c r="M56" s="106"/>
      <c r="N56" s="139"/>
    </row>
    <row r="57" spans="2:14" ht="14.25" x14ac:dyDescent="0.15">
      <c r="B57" s="106"/>
      <c r="C57" s="106"/>
      <c r="D57" s="106"/>
      <c r="G57" s="106"/>
      <c r="H57" s="139"/>
      <c r="I57" s="106"/>
      <c r="J57" s="106"/>
      <c r="K57" s="139"/>
      <c r="L57" s="106"/>
      <c r="M57" s="106"/>
      <c r="N57" s="139"/>
    </row>
    <row r="58" spans="2:14" ht="14.25" x14ac:dyDescent="0.15">
      <c r="B58" s="106"/>
      <c r="C58" s="106"/>
      <c r="D58" s="106"/>
      <c r="G58" s="106"/>
      <c r="H58" s="139"/>
      <c r="I58" s="106"/>
      <c r="J58" s="106"/>
      <c r="K58" s="139"/>
      <c r="L58" s="106"/>
      <c r="M58" s="106"/>
      <c r="N58" s="139"/>
    </row>
    <row r="59" spans="2:14" ht="14.25" x14ac:dyDescent="0.15">
      <c r="B59" s="106"/>
      <c r="C59" s="106"/>
      <c r="D59" s="106"/>
      <c r="G59" s="106"/>
      <c r="H59" s="139"/>
      <c r="I59" s="106"/>
      <c r="J59" s="106"/>
      <c r="K59" s="139"/>
      <c r="L59" s="106"/>
      <c r="M59" s="106"/>
      <c r="N59" s="139"/>
    </row>
    <row r="60" spans="2:14" ht="14.25" x14ac:dyDescent="0.15">
      <c r="B60" s="106"/>
      <c r="C60" s="106"/>
      <c r="D60" s="106"/>
      <c r="G60" s="106"/>
      <c r="H60" s="139"/>
      <c r="I60" s="106"/>
      <c r="J60" s="106"/>
      <c r="K60" s="139"/>
      <c r="L60" s="106"/>
      <c r="M60" s="106"/>
      <c r="N60" s="139"/>
    </row>
  </sheetData>
  <mergeCells count="15">
    <mergeCell ref="E1:N1"/>
    <mergeCell ref="A2:O2"/>
    <mergeCell ref="E6:F6"/>
    <mergeCell ref="A7:C7"/>
    <mergeCell ref="E7:F7"/>
    <mergeCell ref="L8:N8"/>
    <mergeCell ref="O8:O10"/>
    <mergeCell ref="I9:K9"/>
    <mergeCell ref="L9:N9"/>
    <mergeCell ref="A11:A30"/>
    <mergeCell ref="A8:C9"/>
    <mergeCell ref="D8:D10"/>
    <mergeCell ref="E8:E10"/>
    <mergeCell ref="F8:F10"/>
    <mergeCell ref="I8:K8"/>
  </mergeCells>
  <phoneticPr fontId="2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pageSetUpPr fitToPage="1"/>
  </sheetPr>
  <dimension ref="A1:AB25"/>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31"/>
      <c r="I1" s="231"/>
      <c r="J1" s="232"/>
      <c r="K1" s="232"/>
      <c r="L1" s="232"/>
      <c r="M1" s="232"/>
      <c r="N1" s="232"/>
      <c r="O1" s="232"/>
      <c r="P1" s="2"/>
      <c r="Q1" s="2"/>
      <c r="R1" s="4"/>
      <c r="S1" s="4"/>
      <c r="T1" s="3"/>
      <c r="U1" s="3"/>
    </row>
    <row r="2" spans="1:21" ht="36.75" customHeight="1" x14ac:dyDescent="0.15">
      <c r="A2" s="231" t="s">
        <v>0</v>
      </c>
      <c r="B2" s="231"/>
      <c r="C2" s="232"/>
      <c r="D2" s="232"/>
      <c r="E2" s="232"/>
      <c r="F2" s="232"/>
      <c r="G2" s="232"/>
      <c r="H2" s="232"/>
      <c r="I2" s="232"/>
      <c r="J2" s="232"/>
      <c r="K2" s="232"/>
      <c r="L2" s="232"/>
      <c r="M2" s="232"/>
      <c r="N2" s="232"/>
      <c r="O2" s="232"/>
      <c r="P2" s="232"/>
      <c r="Q2" s="232"/>
      <c r="R2" s="232"/>
      <c r="S2" s="232"/>
      <c r="T2" s="232"/>
      <c r="U2" s="3"/>
    </row>
    <row r="3" spans="1:21" ht="18.75" customHeight="1" x14ac:dyDescent="0.15">
      <c r="A3" s="5"/>
      <c r="B3" s="5"/>
      <c r="C3" s="2"/>
      <c r="D3" s="3"/>
      <c r="E3" s="6"/>
      <c r="F3" s="2"/>
      <c r="G3" s="2"/>
      <c r="H3" s="2"/>
      <c r="I3" s="3"/>
      <c r="J3" s="2"/>
      <c r="K3" s="7"/>
      <c r="L3" s="7"/>
      <c r="M3" s="7"/>
      <c r="N3" s="7"/>
      <c r="O3" s="2"/>
      <c r="P3" s="8"/>
      <c r="Q3" s="233" t="s">
        <v>1</v>
      </c>
      <c r="R3" s="234"/>
      <c r="S3" s="234"/>
      <c r="T3" s="235"/>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D5" s="3"/>
      <c r="E5" s="6"/>
      <c r="F5" s="2"/>
      <c r="G5" s="2"/>
      <c r="H5" s="2"/>
      <c r="I5" s="3"/>
      <c r="J5" s="2"/>
      <c r="K5" s="7"/>
      <c r="L5" s="7"/>
      <c r="M5" s="7"/>
      <c r="N5" s="9"/>
      <c r="O5" s="2"/>
      <c r="P5" s="14"/>
      <c r="Q5" s="45" t="s">
        <v>6</v>
      </c>
      <c r="R5" s="46"/>
      <c r="S5" s="47"/>
      <c r="T5" s="47"/>
      <c r="U5" s="3"/>
    </row>
    <row r="6" spans="1:21" ht="22.5" customHeight="1" x14ac:dyDescent="0.15">
      <c r="A6" s="5"/>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36" t="s">
        <v>204</v>
      </c>
      <c r="B8" s="237"/>
      <c r="C8" s="237"/>
      <c r="D8" s="237"/>
      <c r="E8" s="237"/>
      <c r="F8" s="237"/>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38" t="s">
        <v>63</v>
      </c>
      <c r="B10" s="80" t="s">
        <v>205</v>
      </c>
      <c r="C10" s="48" t="s">
        <v>108</v>
      </c>
      <c r="D10" s="49"/>
      <c r="E10" s="50">
        <v>20</v>
      </c>
      <c r="F10" s="51" t="s">
        <v>38</v>
      </c>
      <c r="G10" s="84"/>
      <c r="H10" s="88" t="s">
        <v>108</v>
      </c>
      <c r="I10" s="49"/>
      <c r="J10" s="51">
        <f t="shared" ref="J10:J16" si="0">ROUNDUP(E10*0.75,2)</f>
        <v>15</v>
      </c>
      <c r="K10" s="51" t="s">
        <v>38</v>
      </c>
      <c r="L10" s="51"/>
      <c r="M10" s="51">
        <f>ROUNDUP((R5*E10)+(R6*J10)+(R7*(E10*2)),2)</f>
        <v>0</v>
      </c>
      <c r="N10" s="92"/>
      <c r="O10" s="80" t="s">
        <v>206</v>
      </c>
      <c r="P10" s="52" t="s">
        <v>24</v>
      </c>
      <c r="Q10" s="49"/>
      <c r="R10" s="53">
        <v>110</v>
      </c>
      <c r="S10" s="50">
        <f t="shared" ref="S10:S15" si="1">ROUNDUP(R10*0.75,2)</f>
        <v>82.5</v>
      </c>
      <c r="T10" s="76">
        <f>ROUNDUP((R5*R10)+(R6*S10)+(R7*(R10*2)),2)</f>
        <v>0</v>
      </c>
    </row>
    <row r="11" spans="1:21" ht="18.75" customHeight="1" x14ac:dyDescent="0.15">
      <c r="A11" s="239"/>
      <c r="B11" s="82"/>
      <c r="C11" s="60" t="s">
        <v>37</v>
      </c>
      <c r="D11" s="61"/>
      <c r="E11" s="62">
        <v>30</v>
      </c>
      <c r="F11" s="63" t="s">
        <v>38</v>
      </c>
      <c r="G11" s="86"/>
      <c r="H11" s="90" t="s">
        <v>37</v>
      </c>
      <c r="I11" s="61"/>
      <c r="J11" s="63">
        <f t="shared" si="0"/>
        <v>22.5</v>
      </c>
      <c r="K11" s="63" t="s">
        <v>38</v>
      </c>
      <c r="L11" s="63"/>
      <c r="M11" s="63">
        <f>ROUNDUP((R5*E11)+(R6*J11)+(R7*(E11*2)),2)</f>
        <v>0</v>
      </c>
      <c r="N11" s="94">
        <f>ROUND(M11+(M11*6/100),2)</f>
        <v>0</v>
      </c>
      <c r="O11" s="82" t="s">
        <v>207</v>
      </c>
      <c r="P11" s="64" t="s">
        <v>43</v>
      </c>
      <c r="Q11" s="61"/>
      <c r="R11" s="65">
        <v>0.5</v>
      </c>
      <c r="S11" s="62">
        <f t="shared" si="1"/>
        <v>0.38</v>
      </c>
      <c r="T11" s="78">
        <f>ROUNDUP((R5*R11)+(R6*S11)+(R7*(R11*2)),2)</f>
        <v>0</v>
      </c>
    </row>
    <row r="12" spans="1:21" ht="18.75" customHeight="1" x14ac:dyDescent="0.15">
      <c r="A12" s="239"/>
      <c r="B12" s="82"/>
      <c r="C12" s="60" t="s">
        <v>114</v>
      </c>
      <c r="D12" s="61"/>
      <c r="E12" s="62">
        <v>40</v>
      </c>
      <c r="F12" s="63" t="s">
        <v>38</v>
      </c>
      <c r="G12" s="86"/>
      <c r="H12" s="90" t="s">
        <v>114</v>
      </c>
      <c r="I12" s="61"/>
      <c r="J12" s="63">
        <f t="shared" si="0"/>
        <v>30</v>
      </c>
      <c r="K12" s="63" t="s">
        <v>38</v>
      </c>
      <c r="L12" s="63"/>
      <c r="M12" s="63">
        <f>ROUNDUP((R5*E12)+(R6*J12)+(R7*(E12*2)),2)</f>
        <v>0</v>
      </c>
      <c r="N12" s="94">
        <f>ROUND(M12+(M12*10/100),2)</f>
        <v>0</v>
      </c>
      <c r="O12" s="99" t="s">
        <v>208</v>
      </c>
      <c r="P12" s="64" t="s">
        <v>36</v>
      </c>
      <c r="Q12" s="61"/>
      <c r="R12" s="65">
        <v>2</v>
      </c>
      <c r="S12" s="62">
        <f t="shared" si="1"/>
        <v>1.5</v>
      </c>
      <c r="T12" s="78">
        <f>ROUNDUP((R5*R12)+(R6*S12)+(R7*(R12*2)),2)</f>
        <v>0</v>
      </c>
    </row>
    <row r="13" spans="1:21" ht="18.75" customHeight="1" x14ac:dyDescent="0.15">
      <c r="A13" s="239"/>
      <c r="B13" s="82"/>
      <c r="C13" s="60" t="s">
        <v>51</v>
      </c>
      <c r="D13" s="61"/>
      <c r="E13" s="62">
        <v>10</v>
      </c>
      <c r="F13" s="63" t="s">
        <v>38</v>
      </c>
      <c r="G13" s="86"/>
      <c r="H13" s="90" t="s">
        <v>51</v>
      </c>
      <c r="I13" s="61"/>
      <c r="J13" s="63">
        <f t="shared" si="0"/>
        <v>7.5</v>
      </c>
      <c r="K13" s="63" t="s">
        <v>38</v>
      </c>
      <c r="L13" s="63"/>
      <c r="M13" s="63">
        <f>ROUNDUP((R5*E13)+(R6*J13)+(R7*(E13*2)),2)</f>
        <v>0</v>
      </c>
      <c r="N13" s="94">
        <f>ROUND(M13+(M13*10/100),2)</f>
        <v>0</v>
      </c>
      <c r="O13" s="36" t="s">
        <v>209</v>
      </c>
      <c r="P13" s="64" t="s">
        <v>103</v>
      </c>
      <c r="Q13" s="61"/>
      <c r="R13" s="65">
        <v>40</v>
      </c>
      <c r="S13" s="62">
        <f t="shared" si="1"/>
        <v>30</v>
      </c>
      <c r="T13" s="78">
        <f>ROUNDUP((R5*R13)+(R6*S13)+(R7*(R13*2)),2)</f>
        <v>0</v>
      </c>
    </row>
    <row r="14" spans="1:21" ht="18.75" customHeight="1" x14ac:dyDescent="0.15">
      <c r="A14" s="239"/>
      <c r="B14" s="82"/>
      <c r="C14" s="60" t="s">
        <v>210</v>
      </c>
      <c r="D14" s="61" t="s">
        <v>35</v>
      </c>
      <c r="E14" s="62">
        <v>9</v>
      </c>
      <c r="F14" s="63" t="s">
        <v>38</v>
      </c>
      <c r="G14" s="86"/>
      <c r="H14" s="90" t="s">
        <v>210</v>
      </c>
      <c r="I14" s="61" t="s">
        <v>35</v>
      </c>
      <c r="J14" s="63">
        <f t="shared" si="0"/>
        <v>6.75</v>
      </c>
      <c r="K14" s="63" t="s">
        <v>38</v>
      </c>
      <c r="L14" s="63"/>
      <c r="M14" s="63">
        <f>ROUNDUP((R5*E14)+(R6*J14)+(R7*(E14*2)),2)</f>
        <v>0</v>
      </c>
      <c r="N14" s="94">
        <f>M14</f>
        <v>0</v>
      </c>
      <c r="O14" s="82" t="s">
        <v>211</v>
      </c>
      <c r="P14" s="64" t="s">
        <v>41</v>
      </c>
      <c r="Q14" s="61"/>
      <c r="R14" s="65">
        <v>0.5</v>
      </c>
      <c r="S14" s="62">
        <f t="shared" si="1"/>
        <v>0.38</v>
      </c>
      <c r="T14" s="78">
        <f>ROUNDUP((R5*R14)+(R6*S14)+(R7*(R14*2)),2)</f>
        <v>0</v>
      </c>
    </row>
    <row r="15" spans="1:21" ht="18.75" customHeight="1" x14ac:dyDescent="0.15">
      <c r="A15" s="239"/>
      <c r="B15" s="82"/>
      <c r="C15" s="60" t="s">
        <v>64</v>
      </c>
      <c r="D15" s="61" t="s">
        <v>65</v>
      </c>
      <c r="E15" s="62">
        <v>30</v>
      </c>
      <c r="F15" s="63" t="s">
        <v>66</v>
      </c>
      <c r="G15" s="86"/>
      <c r="H15" s="90" t="s">
        <v>64</v>
      </c>
      <c r="I15" s="61" t="s">
        <v>65</v>
      </c>
      <c r="J15" s="63">
        <f t="shared" si="0"/>
        <v>22.5</v>
      </c>
      <c r="K15" s="63" t="s">
        <v>66</v>
      </c>
      <c r="L15" s="63"/>
      <c r="M15" s="63">
        <f>ROUNDUP((R5*E15)+(R6*J15)+(R7*(E15*2)),2)</f>
        <v>0</v>
      </c>
      <c r="N15" s="94">
        <f>M15</f>
        <v>0</v>
      </c>
      <c r="O15" s="99" t="s">
        <v>212</v>
      </c>
      <c r="P15" s="64" t="s">
        <v>97</v>
      </c>
      <c r="Q15" s="61"/>
      <c r="R15" s="65">
        <v>2</v>
      </c>
      <c r="S15" s="62">
        <f t="shared" si="1"/>
        <v>1.5</v>
      </c>
      <c r="T15" s="78">
        <f>ROUNDUP((R5*R15)+(R6*S15)+(R7*(R15*2)),2)</f>
        <v>0</v>
      </c>
    </row>
    <row r="16" spans="1:21" ht="18.75" customHeight="1" x14ac:dyDescent="0.15">
      <c r="A16" s="239"/>
      <c r="B16" s="82"/>
      <c r="C16" s="60" t="s">
        <v>70</v>
      </c>
      <c r="D16" s="61" t="s">
        <v>71</v>
      </c>
      <c r="E16" s="73">
        <v>0.5</v>
      </c>
      <c r="F16" s="63" t="s">
        <v>72</v>
      </c>
      <c r="G16" s="86"/>
      <c r="H16" s="90" t="s">
        <v>70</v>
      </c>
      <c r="I16" s="61" t="s">
        <v>71</v>
      </c>
      <c r="J16" s="63">
        <f t="shared" si="0"/>
        <v>0.38</v>
      </c>
      <c r="K16" s="63" t="s">
        <v>72</v>
      </c>
      <c r="L16" s="63"/>
      <c r="M16" s="63">
        <f>ROUNDUP((R5*E16)+(R6*J16)+(R7*(E16*2)),2)</f>
        <v>0</v>
      </c>
      <c r="N16" s="94">
        <f>M16</f>
        <v>0</v>
      </c>
      <c r="O16" s="82" t="s">
        <v>213</v>
      </c>
      <c r="P16" s="64"/>
      <c r="Q16" s="61"/>
      <c r="R16" s="65"/>
      <c r="S16" s="62"/>
      <c r="T16" s="78"/>
    </row>
    <row r="17" spans="1:20" ht="18.75" customHeight="1" x14ac:dyDescent="0.15">
      <c r="A17" s="239"/>
      <c r="B17" s="82"/>
      <c r="C17" s="60"/>
      <c r="D17" s="61"/>
      <c r="E17" s="73"/>
      <c r="F17" s="63"/>
      <c r="G17" s="86"/>
      <c r="H17" s="90"/>
      <c r="I17" s="61"/>
      <c r="J17" s="63"/>
      <c r="K17" s="63"/>
      <c r="L17" s="63"/>
      <c r="M17" s="63"/>
      <c r="N17" s="94"/>
      <c r="O17" s="82" t="s">
        <v>30</v>
      </c>
      <c r="P17" s="64"/>
      <c r="Q17" s="61"/>
      <c r="R17" s="65"/>
      <c r="S17" s="62"/>
      <c r="T17" s="78"/>
    </row>
    <row r="18" spans="1:20" ht="18.75" customHeight="1" x14ac:dyDescent="0.15">
      <c r="A18" s="239"/>
      <c r="B18" s="81"/>
      <c r="C18" s="54"/>
      <c r="D18" s="55"/>
      <c r="E18" s="56"/>
      <c r="F18" s="57"/>
      <c r="G18" s="85"/>
      <c r="H18" s="89"/>
      <c r="I18" s="55"/>
      <c r="J18" s="57"/>
      <c r="K18" s="57"/>
      <c r="L18" s="57"/>
      <c r="M18" s="57"/>
      <c r="N18" s="93"/>
      <c r="O18" s="81"/>
      <c r="P18" s="58"/>
      <c r="Q18" s="55"/>
      <c r="R18" s="59"/>
      <c r="S18" s="56"/>
      <c r="T18" s="77"/>
    </row>
    <row r="19" spans="1:20" ht="18.75" customHeight="1" x14ac:dyDescent="0.15">
      <c r="A19" s="239"/>
      <c r="B19" s="82" t="s">
        <v>214</v>
      </c>
      <c r="C19" s="60" t="s">
        <v>215</v>
      </c>
      <c r="D19" s="61" t="s">
        <v>35</v>
      </c>
      <c r="E19" s="62">
        <v>10</v>
      </c>
      <c r="F19" s="63" t="s">
        <v>38</v>
      </c>
      <c r="G19" s="86"/>
      <c r="H19" s="90" t="s">
        <v>215</v>
      </c>
      <c r="I19" s="61" t="s">
        <v>35</v>
      </c>
      <c r="J19" s="63">
        <f>ROUNDUP(E19*0.75,2)</f>
        <v>7.5</v>
      </c>
      <c r="K19" s="63" t="s">
        <v>38</v>
      </c>
      <c r="L19" s="63"/>
      <c r="M19" s="63">
        <f>ROUNDUP((R5*E19)+(R6*J19)+(R7*(E19*2)),2)</f>
        <v>0</v>
      </c>
      <c r="N19" s="94">
        <f>M19</f>
        <v>0</v>
      </c>
      <c r="O19" s="82" t="s">
        <v>216</v>
      </c>
      <c r="P19" s="64" t="s">
        <v>77</v>
      </c>
      <c r="Q19" s="61" t="s">
        <v>78</v>
      </c>
      <c r="R19" s="65">
        <v>4</v>
      </c>
      <c r="S19" s="62">
        <f>ROUNDUP(R19*0.75,2)</f>
        <v>3</v>
      </c>
      <c r="T19" s="78">
        <f>ROUNDUP((R5*R19)+(R6*S19)+(R7*(R19*2)),2)</f>
        <v>0</v>
      </c>
    </row>
    <row r="20" spans="1:20" ht="18.75" customHeight="1" x14ac:dyDescent="0.15">
      <c r="A20" s="239"/>
      <c r="B20" s="82"/>
      <c r="C20" s="60" t="s">
        <v>109</v>
      </c>
      <c r="D20" s="61"/>
      <c r="E20" s="62">
        <v>10</v>
      </c>
      <c r="F20" s="63" t="s">
        <v>38</v>
      </c>
      <c r="G20" s="86" t="s">
        <v>110</v>
      </c>
      <c r="H20" s="90" t="s">
        <v>109</v>
      </c>
      <c r="I20" s="61"/>
      <c r="J20" s="63">
        <f>ROUNDUP(E20*0.75,2)</f>
        <v>7.5</v>
      </c>
      <c r="K20" s="63" t="s">
        <v>38</v>
      </c>
      <c r="L20" s="63" t="s">
        <v>110</v>
      </c>
      <c r="M20" s="63">
        <f>ROUNDUP((R5*E20)+(R6*J20)+(R7*(E20*2)),2)</f>
        <v>0</v>
      </c>
      <c r="N20" s="94">
        <f>M20</f>
        <v>0</v>
      </c>
      <c r="O20" s="82" t="s">
        <v>217</v>
      </c>
      <c r="P20" s="64" t="s">
        <v>41</v>
      </c>
      <c r="Q20" s="61"/>
      <c r="R20" s="65">
        <v>0.3</v>
      </c>
      <c r="S20" s="62">
        <f>ROUNDUP(R20*0.75,2)</f>
        <v>0.23</v>
      </c>
      <c r="T20" s="78">
        <f>ROUNDUP((R5*R20)+(R6*S20)+(R7*(R20*2)),2)</f>
        <v>0</v>
      </c>
    </row>
    <row r="21" spans="1:20" ht="18.75" customHeight="1" x14ac:dyDescent="0.15">
      <c r="A21" s="239"/>
      <c r="B21" s="82"/>
      <c r="C21" s="60" t="s">
        <v>125</v>
      </c>
      <c r="D21" s="61"/>
      <c r="E21" s="62">
        <v>5</v>
      </c>
      <c r="F21" s="63" t="s">
        <v>38</v>
      </c>
      <c r="G21" s="86"/>
      <c r="H21" s="90" t="s">
        <v>125</v>
      </c>
      <c r="I21" s="61"/>
      <c r="J21" s="63">
        <f>ROUNDUP(E21*0.75,2)</f>
        <v>3.75</v>
      </c>
      <c r="K21" s="63" t="s">
        <v>38</v>
      </c>
      <c r="L21" s="63"/>
      <c r="M21" s="63">
        <f>ROUNDUP((R5*E21)+(R6*J21)+(R7*(E21*2)),2)</f>
        <v>0</v>
      </c>
      <c r="N21" s="94">
        <f>M21</f>
        <v>0</v>
      </c>
      <c r="O21" s="82" t="s">
        <v>218</v>
      </c>
      <c r="P21" s="64" t="s">
        <v>44</v>
      </c>
      <c r="Q21" s="61" t="s">
        <v>35</v>
      </c>
      <c r="R21" s="65">
        <v>0.3</v>
      </c>
      <c r="S21" s="62">
        <f>ROUNDUP(R21*0.75,2)</f>
        <v>0.23</v>
      </c>
      <c r="T21" s="78">
        <f>ROUNDUP((R5*R21)+(R6*S21)+(R7*(R21*2)),2)</f>
        <v>0</v>
      </c>
    </row>
    <row r="22" spans="1:20" ht="18.75" customHeight="1" x14ac:dyDescent="0.15">
      <c r="A22" s="239"/>
      <c r="B22" s="82"/>
      <c r="C22" s="60"/>
      <c r="D22" s="61"/>
      <c r="E22" s="62"/>
      <c r="F22" s="63"/>
      <c r="G22" s="86"/>
      <c r="H22" s="90"/>
      <c r="I22" s="61"/>
      <c r="J22" s="63"/>
      <c r="K22" s="63"/>
      <c r="L22" s="63"/>
      <c r="M22" s="63"/>
      <c r="N22" s="94"/>
      <c r="O22" s="82" t="s">
        <v>30</v>
      </c>
      <c r="P22" s="64"/>
      <c r="Q22" s="61"/>
      <c r="R22" s="65"/>
      <c r="S22" s="62"/>
      <c r="T22" s="78"/>
    </row>
    <row r="23" spans="1:20" ht="18.75" customHeight="1" x14ac:dyDescent="0.15">
      <c r="A23" s="239"/>
      <c r="B23" s="81"/>
      <c r="C23" s="54"/>
      <c r="D23" s="55"/>
      <c r="E23" s="56"/>
      <c r="F23" s="57"/>
      <c r="G23" s="85"/>
      <c r="H23" s="89"/>
      <c r="I23" s="55"/>
      <c r="J23" s="57"/>
      <c r="K23" s="57"/>
      <c r="L23" s="57"/>
      <c r="M23" s="57"/>
      <c r="N23" s="93"/>
      <c r="O23" s="81"/>
      <c r="P23" s="58"/>
      <c r="Q23" s="55"/>
      <c r="R23" s="59"/>
      <c r="S23" s="56"/>
      <c r="T23" s="77"/>
    </row>
    <row r="24" spans="1:20" ht="18.75" customHeight="1" x14ac:dyDescent="0.15">
      <c r="A24" s="239"/>
      <c r="B24" s="82" t="s">
        <v>80</v>
      </c>
      <c r="C24" s="60" t="s">
        <v>81</v>
      </c>
      <c r="D24" s="61"/>
      <c r="E24" s="74">
        <v>0.125</v>
      </c>
      <c r="F24" s="63" t="s">
        <v>72</v>
      </c>
      <c r="G24" s="86"/>
      <c r="H24" s="90" t="s">
        <v>81</v>
      </c>
      <c r="I24" s="61"/>
      <c r="J24" s="63">
        <f>ROUNDUP(E24*0.75,2)</f>
        <v>9.9999999999999992E-2</v>
      </c>
      <c r="K24" s="63" t="s">
        <v>72</v>
      </c>
      <c r="L24" s="63"/>
      <c r="M24" s="63">
        <f>ROUNDUP((R5*E24)+(R6*J24)+(R7*(E24*2)),2)</f>
        <v>0</v>
      </c>
      <c r="N24" s="94">
        <f>M24</f>
        <v>0</v>
      </c>
      <c r="O24" s="82" t="s">
        <v>60</v>
      </c>
      <c r="P24" s="64"/>
      <c r="Q24" s="61"/>
      <c r="R24" s="65"/>
      <c r="S24" s="62"/>
      <c r="T24" s="78"/>
    </row>
    <row r="25" spans="1:20" ht="18.75" customHeight="1" thickBot="1" x14ac:dyDescent="0.2">
      <c r="A25" s="240"/>
      <c r="B25" s="83"/>
      <c r="C25" s="67"/>
      <c r="D25" s="68"/>
      <c r="E25" s="69"/>
      <c r="F25" s="70"/>
      <c r="G25" s="87"/>
      <c r="H25" s="91"/>
      <c r="I25" s="68"/>
      <c r="J25" s="70"/>
      <c r="K25" s="70"/>
      <c r="L25" s="70"/>
      <c r="M25" s="70"/>
      <c r="N25" s="95"/>
      <c r="O25" s="83"/>
      <c r="P25" s="71"/>
      <c r="Q25" s="68"/>
      <c r="R25" s="72"/>
      <c r="S25" s="69"/>
      <c r="T25" s="79"/>
    </row>
  </sheetData>
  <mergeCells count="5">
    <mergeCell ref="H1:O1"/>
    <mergeCell ref="A2:T2"/>
    <mergeCell ref="Q3:T3"/>
    <mergeCell ref="A8:F8"/>
    <mergeCell ref="A10:A25"/>
  </mergeCells>
  <phoneticPr fontId="19"/>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B8EB3-B960-4DDE-9867-713059B308E7}">
  <sheetPr>
    <pageSetUpPr fitToPage="1"/>
  </sheetPr>
  <dimension ref="A1:U66"/>
  <sheetViews>
    <sheetView showZeros="0" zoomScale="60" zoomScaleNormal="60" zoomScaleSheetLayoutView="90" workbookViewId="0"/>
  </sheetViews>
  <sheetFormatPr defaultRowHeight="13.5" x14ac:dyDescent="0.15"/>
  <cols>
    <col min="1" max="1" width="4.5" style="104" customWidth="1"/>
    <col min="2" max="2" width="24.375" style="104" customWidth="1"/>
    <col min="3" max="3" width="28.25" style="104" customWidth="1"/>
    <col min="4" max="4" width="12.5" style="104" hidden="1" customWidth="1"/>
    <col min="5" max="6" width="10.375" style="35" customWidth="1"/>
    <col min="7" max="7" width="10" style="104" customWidth="1"/>
    <col min="8" max="8" width="18.75" style="104" customWidth="1"/>
    <col min="9" max="9" width="22.5" style="104" customWidth="1"/>
    <col min="10" max="10" width="21.25" style="104" customWidth="1"/>
    <col min="11" max="11" width="11.125" style="104" customWidth="1"/>
    <col min="12" max="12" width="22.375" style="104" customWidth="1"/>
    <col min="13" max="13" width="21.25" style="104" customWidth="1"/>
    <col min="14" max="14" width="11.25" style="104" customWidth="1"/>
    <col min="15" max="15" width="12.5" hidden="1" customWidth="1"/>
    <col min="257" max="257" width="4.5" customWidth="1"/>
    <col min="258" max="258" width="24.375" customWidth="1"/>
    <col min="259" max="259" width="28.25" customWidth="1"/>
    <col min="260" max="260" width="0" hidden="1" customWidth="1"/>
    <col min="261" max="262" width="10.375" customWidth="1"/>
    <col min="263" max="263" width="10" customWidth="1"/>
    <col min="264" max="264" width="18.75" customWidth="1"/>
    <col min="265" max="265" width="22.5" customWidth="1"/>
    <col min="266" max="266" width="21.25" customWidth="1"/>
    <col min="267" max="267" width="11.125" customWidth="1"/>
    <col min="268" max="268" width="22.375" customWidth="1"/>
    <col min="269" max="269" width="21.25" customWidth="1"/>
    <col min="270" max="270" width="11.25" customWidth="1"/>
    <col min="271" max="271" width="0" hidden="1" customWidth="1"/>
    <col min="513" max="513" width="4.5" customWidth="1"/>
    <col min="514" max="514" width="24.375" customWidth="1"/>
    <col min="515" max="515" width="28.25" customWidth="1"/>
    <col min="516" max="516" width="0" hidden="1" customWidth="1"/>
    <col min="517" max="518" width="10.375" customWidth="1"/>
    <col min="519" max="519" width="10" customWidth="1"/>
    <col min="520" max="520" width="18.75" customWidth="1"/>
    <col min="521" max="521" width="22.5" customWidth="1"/>
    <col min="522" max="522" width="21.25" customWidth="1"/>
    <col min="523" max="523" width="11.125" customWidth="1"/>
    <col min="524" max="524" width="22.375" customWidth="1"/>
    <col min="525" max="525" width="21.25" customWidth="1"/>
    <col min="526" max="526" width="11.25" customWidth="1"/>
    <col min="527" max="527" width="0" hidden="1" customWidth="1"/>
    <col min="769" max="769" width="4.5" customWidth="1"/>
    <col min="770" max="770" width="24.375" customWidth="1"/>
    <col min="771" max="771" width="28.25" customWidth="1"/>
    <col min="772" max="772" width="0" hidden="1" customWidth="1"/>
    <col min="773" max="774" width="10.375" customWidth="1"/>
    <col min="775" max="775" width="10" customWidth="1"/>
    <col min="776" max="776" width="18.75" customWidth="1"/>
    <col min="777" max="777" width="22.5" customWidth="1"/>
    <col min="778" max="778" width="21.25" customWidth="1"/>
    <col min="779" max="779" width="11.125" customWidth="1"/>
    <col min="780" max="780" width="22.375" customWidth="1"/>
    <col min="781" max="781" width="21.25" customWidth="1"/>
    <col min="782" max="782" width="11.25" customWidth="1"/>
    <col min="783" max="783" width="0" hidden="1" customWidth="1"/>
    <col min="1025" max="1025" width="4.5" customWidth="1"/>
    <col min="1026" max="1026" width="24.375" customWidth="1"/>
    <col min="1027" max="1027" width="28.25" customWidth="1"/>
    <col min="1028" max="1028" width="0" hidden="1" customWidth="1"/>
    <col min="1029" max="1030" width="10.375" customWidth="1"/>
    <col min="1031" max="1031" width="10" customWidth="1"/>
    <col min="1032" max="1032" width="18.75" customWidth="1"/>
    <col min="1033" max="1033" width="22.5" customWidth="1"/>
    <col min="1034" max="1034" width="21.25" customWidth="1"/>
    <col min="1035" max="1035" width="11.125" customWidth="1"/>
    <col min="1036" max="1036" width="22.375" customWidth="1"/>
    <col min="1037" max="1037" width="21.25" customWidth="1"/>
    <col min="1038" max="1038" width="11.25" customWidth="1"/>
    <col min="1039" max="1039" width="0" hidden="1" customWidth="1"/>
    <col min="1281" max="1281" width="4.5" customWidth="1"/>
    <col min="1282" max="1282" width="24.375" customWidth="1"/>
    <col min="1283" max="1283" width="28.25" customWidth="1"/>
    <col min="1284" max="1284" width="0" hidden="1" customWidth="1"/>
    <col min="1285" max="1286" width="10.375" customWidth="1"/>
    <col min="1287" max="1287" width="10" customWidth="1"/>
    <col min="1288" max="1288" width="18.75" customWidth="1"/>
    <col min="1289" max="1289" width="22.5" customWidth="1"/>
    <col min="1290" max="1290" width="21.25" customWidth="1"/>
    <col min="1291" max="1291" width="11.125" customWidth="1"/>
    <col min="1292" max="1292" width="22.375" customWidth="1"/>
    <col min="1293" max="1293" width="21.25" customWidth="1"/>
    <col min="1294" max="1294" width="11.25" customWidth="1"/>
    <col min="1295" max="1295" width="0" hidden="1" customWidth="1"/>
    <col min="1537" max="1537" width="4.5" customWidth="1"/>
    <col min="1538" max="1538" width="24.375" customWidth="1"/>
    <col min="1539" max="1539" width="28.25" customWidth="1"/>
    <col min="1540" max="1540" width="0" hidden="1" customWidth="1"/>
    <col min="1541" max="1542" width="10.375" customWidth="1"/>
    <col min="1543" max="1543" width="10" customWidth="1"/>
    <col min="1544" max="1544" width="18.75" customWidth="1"/>
    <col min="1545" max="1545" width="22.5" customWidth="1"/>
    <col min="1546" max="1546" width="21.25" customWidth="1"/>
    <col min="1547" max="1547" width="11.125" customWidth="1"/>
    <col min="1548" max="1548" width="22.375" customWidth="1"/>
    <col min="1549" max="1549" width="21.25" customWidth="1"/>
    <col min="1550" max="1550" width="11.25" customWidth="1"/>
    <col min="1551" max="1551" width="0" hidden="1" customWidth="1"/>
    <col min="1793" max="1793" width="4.5" customWidth="1"/>
    <col min="1794" max="1794" width="24.375" customWidth="1"/>
    <col min="1795" max="1795" width="28.25" customWidth="1"/>
    <col min="1796" max="1796" width="0" hidden="1" customWidth="1"/>
    <col min="1797" max="1798" width="10.375" customWidth="1"/>
    <col min="1799" max="1799" width="10" customWidth="1"/>
    <col min="1800" max="1800" width="18.75" customWidth="1"/>
    <col min="1801" max="1801" width="22.5" customWidth="1"/>
    <col min="1802" max="1802" width="21.25" customWidth="1"/>
    <col min="1803" max="1803" width="11.125" customWidth="1"/>
    <col min="1804" max="1804" width="22.375" customWidth="1"/>
    <col min="1805" max="1805" width="21.25" customWidth="1"/>
    <col min="1806" max="1806" width="11.25" customWidth="1"/>
    <col min="1807" max="1807" width="0" hidden="1" customWidth="1"/>
    <col min="2049" max="2049" width="4.5" customWidth="1"/>
    <col min="2050" max="2050" width="24.375" customWidth="1"/>
    <col min="2051" max="2051" width="28.25" customWidth="1"/>
    <col min="2052" max="2052" width="0" hidden="1" customWidth="1"/>
    <col min="2053" max="2054" width="10.375" customWidth="1"/>
    <col min="2055" max="2055" width="10" customWidth="1"/>
    <col min="2056" max="2056" width="18.75" customWidth="1"/>
    <col min="2057" max="2057" width="22.5" customWidth="1"/>
    <col min="2058" max="2058" width="21.25" customWidth="1"/>
    <col min="2059" max="2059" width="11.125" customWidth="1"/>
    <col min="2060" max="2060" width="22.375" customWidth="1"/>
    <col min="2061" max="2061" width="21.25" customWidth="1"/>
    <col min="2062" max="2062" width="11.25" customWidth="1"/>
    <col min="2063" max="2063" width="0" hidden="1" customWidth="1"/>
    <col min="2305" max="2305" width="4.5" customWidth="1"/>
    <col min="2306" max="2306" width="24.375" customWidth="1"/>
    <col min="2307" max="2307" width="28.25" customWidth="1"/>
    <col min="2308" max="2308" width="0" hidden="1" customWidth="1"/>
    <col min="2309" max="2310" width="10.375" customWidth="1"/>
    <col min="2311" max="2311" width="10" customWidth="1"/>
    <col min="2312" max="2312" width="18.75" customWidth="1"/>
    <col min="2313" max="2313" width="22.5" customWidth="1"/>
    <col min="2314" max="2314" width="21.25" customWidth="1"/>
    <col min="2315" max="2315" width="11.125" customWidth="1"/>
    <col min="2316" max="2316" width="22.375" customWidth="1"/>
    <col min="2317" max="2317" width="21.25" customWidth="1"/>
    <col min="2318" max="2318" width="11.25" customWidth="1"/>
    <col min="2319" max="2319" width="0" hidden="1" customWidth="1"/>
    <col min="2561" max="2561" width="4.5" customWidth="1"/>
    <col min="2562" max="2562" width="24.375" customWidth="1"/>
    <col min="2563" max="2563" width="28.25" customWidth="1"/>
    <col min="2564" max="2564" width="0" hidden="1" customWidth="1"/>
    <col min="2565" max="2566" width="10.375" customWidth="1"/>
    <col min="2567" max="2567" width="10" customWidth="1"/>
    <col min="2568" max="2568" width="18.75" customWidth="1"/>
    <col min="2569" max="2569" width="22.5" customWidth="1"/>
    <col min="2570" max="2570" width="21.25" customWidth="1"/>
    <col min="2571" max="2571" width="11.125" customWidth="1"/>
    <col min="2572" max="2572" width="22.375" customWidth="1"/>
    <col min="2573" max="2573" width="21.25" customWidth="1"/>
    <col min="2574" max="2574" width="11.25" customWidth="1"/>
    <col min="2575" max="2575" width="0" hidden="1" customWidth="1"/>
    <col min="2817" max="2817" width="4.5" customWidth="1"/>
    <col min="2818" max="2818" width="24.375" customWidth="1"/>
    <col min="2819" max="2819" width="28.25" customWidth="1"/>
    <col min="2820" max="2820" width="0" hidden="1" customWidth="1"/>
    <col min="2821" max="2822" width="10.375" customWidth="1"/>
    <col min="2823" max="2823" width="10" customWidth="1"/>
    <col min="2824" max="2824" width="18.75" customWidth="1"/>
    <col min="2825" max="2825" width="22.5" customWidth="1"/>
    <col min="2826" max="2826" width="21.25" customWidth="1"/>
    <col min="2827" max="2827" width="11.125" customWidth="1"/>
    <col min="2828" max="2828" width="22.375" customWidth="1"/>
    <col min="2829" max="2829" width="21.25" customWidth="1"/>
    <col min="2830" max="2830" width="11.25" customWidth="1"/>
    <col min="2831" max="2831" width="0" hidden="1" customWidth="1"/>
    <col min="3073" max="3073" width="4.5" customWidth="1"/>
    <col min="3074" max="3074" width="24.375" customWidth="1"/>
    <col min="3075" max="3075" width="28.25" customWidth="1"/>
    <col min="3076" max="3076" width="0" hidden="1" customWidth="1"/>
    <col min="3077" max="3078" width="10.375" customWidth="1"/>
    <col min="3079" max="3079" width="10" customWidth="1"/>
    <col min="3080" max="3080" width="18.75" customWidth="1"/>
    <col min="3081" max="3081" width="22.5" customWidth="1"/>
    <col min="3082" max="3082" width="21.25" customWidth="1"/>
    <col min="3083" max="3083" width="11.125" customWidth="1"/>
    <col min="3084" max="3084" width="22.375" customWidth="1"/>
    <col min="3085" max="3085" width="21.25" customWidth="1"/>
    <col min="3086" max="3086" width="11.25" customWidth="1"/>
    <col min="3087" max="3087" width="0" hidden="1" customWidth="1"/>
    <col min="3329" max="3329" width="4.5" customWidth="1"/>
    <col min="3330" max="3330" width="24.375" customWidth="1"/>
    <col min="3331" max="3331" width="28.25" customWidth="1"/>
    <col min="3332" max="3332" width="0" hidden="1" customWidth="1"/>
    <col min="3333" max="3334" width="10.375" customWidth="1"/>
    <col min="3335" max="3335" width="10" customWidth="1"/>
    <col min="3336" max="3336" width="18.75" customWidth="1"/>
    <col min="3337" max="3337" width="22.5" customWidth="1"/>
    <col min="3338" max="3338" width="21.25" customWidth="1"/>
    <col min="3339" max="3339" width="11.125" customWidth="1"/>
    <col min="3340" max="3340" width="22.375" customWidth="1"/>
    <col min="3341" max="3341" width="21.25" customWidth="1"/>
    <col min="3342" max="3342" width="11.25" customWidth="1"/>
    <col min="3343" max="3343" width="0" hidden="1" customWidth="1"/>
    <col min="3585" max="3585" width="4.5" customWidth="1"/>
    <col min="3586" max="3586" width="24.375" customWidth="1"/>
    <col min="3587" max="3587" width="28.25" customWidth="1"/>
    <col min="3588" max="3588" width="0" hidden="1" customWidth="1"/>
    <col min="3589" max="3590" width="10.375" customWidth="1"/>
    <col min="3591" max="3591" width="10" customWidth="1"/>
    <col min="3592" max="3592" width="18.75" customWidth="1"/>
    <col min="3593" max="3593" width="22.5" customWidth="1"/>
    <col min="3594" max="3594" width="21.25" customWidth="1"/>
    <col min="3595" max="3595" width="11.125" customWidth="1"/>
    <col min="3596" max="3596" width="22.375" customWidth="1"/>
    <col min="3597" max="3597" width="21.25" customWidth="1"/>
    <col min="3598" max="3598" width="11.25" customWidth="1"/>
    <col min="3599" max="3599" width="0" hidden="1" customWidth="1"/>
    <col min="3841" max="3841" width="4.5" customWidth="1"/>
    <col min="3842" max="3842" width="24.375" customWidth="1"/>
    <col min="3843" max="3843" width="28.25" customWidth="1"/>
    <col min="3844" max="3844" width="0" hidden="1" customWidth="1"/>
    <col min="3845" max="3846" width="10.375" customWidth="1"/>
    <col min="3847" max="3847" width="10" customWidth="1"/>
    <col min="3848" max="3848" width="18.75" customWidth="1"/>
    <col min="3849" max="3849" width="22.5" customWidth="1"/>
    <col min="3850" max="3850" width="21.25" customWidth="1"/>
    <col min="3851" max="3851" width="11.125" customWidth="1"/>
    <col min="3852" max="3852" width="22.375" customWidth="1"/>
    <col min="3853" max="3853" width="21.25" customWidth="1"/>
    <col min="3854" max="3854" width="11.25" customWidth="1"/>
    <col min="3855" max="3855" width="0" hidden="1" customWidth="1"/>
    <col min="4097" max="4097" width="4.5" customWidth="1"/>
    <col min="4098" max="4098" width="24.375" customWidth="1"/>
    <col min="4099" max="4099" width="28.25" customWidth="1"/>
    <col min="4100" max="4100" width="0" hidden="1" customWidth="1"/>
    <col min="4101" max="4102" width="10.375" customWidth="1"/>
    <col min="4103" max="4103" width="10" customWidth="1"/>
    <col min="4104" max="4104" width="18.75" customWidth="1"/>
    <col min="4105" max="4105" width="22.5" customWidth="1"/>
    <col min="4106" max="4106" width="21.25" customWidth="1"/>
    <col min="4107" max="4107" width="11.125" customWidth="1"/>
    <col min="4108" max="4108" width="22.375" customWidth="1"/>
    <col min="4109" max="4109" width="21.25" customWidth="1"/>
    <col min="4110" max="4110" width="11.25" customWidth="1"/>
    <col min="4111" max="4111" width="0" hidden="1" customWidth="1"/>
    <col min="4353" max="4353" width="4.5" customWidth="1"/>
    <col min="4354" max="4354" width="24.375" customWidth="1"/>
    <col min="4355" max="4355" width="28.25" customWidth="1"/>
    <col min="4356" max="4356" width="0" hidden="1" customWidth="1"/>
    <col min="4357" max="4358" width="10.375" customWidth="1"/>
    <col min="4359" max="4359" width="10" customWidth="1"/>
    <col min="4360" max="4360" width="18.75" customWidth="1"/>
    <col min="4361" max="4361" width="22.5" customWidth="1"/>
    <col min="4362" max="4362" width="21.25" customWidth="1"/>
    <col min="4363" max="4363" width="11.125" customWidth="1"/>
    <col min="4364" max="4364" width="22.375" customWidth="1"/>
    <col min="4365" max="4365" width="21.25" customWidth="1"/>
    <col min="4366" max="4366" width="11.25" customWidth="1"/>
    <col min="4367" max="4367" width="0" hidden="1" customWidth="1"/>
    <col min="4609" max="4609" width="4.5" customWidth="1"/>
    <col min="4610" max="4610" width="24.375" customWidth="1"/>
    <col min="4611" max="4611" width="28.25" customWidth="1"/>
    <col min="4612" max="4612" width="0" hidden="1" customWidth="1"/>
    <col min="4613" max="4614" width="10.375" customWidth="1"/>
    <col min="4615" max="4615" width="10" customWidth="1"/>
    <col min="4616" max="4616" width="18.75" customWidth="1"/>
    <col min="4617" max="4617" width="22.5" customWidth="1"/>
    <col min="4618" max="4618" width="21.25" customWidth="1"/>
    <col min="4619" max="4619" width="11.125" customWidth="1"/>
    <col min="4620" max="4620" width="22.375" customWidth="1"/>
    <col min="4621" max="4621" width="21.25" customWidth="1"/>
    <col min="4622" max="4622" width="11.25" customWidth="1"/>
    <col min="4623" max="4623" width="0" hidden="1" customWidth="1"/>
    <col min="4865" max="4865" width="4.5" customWidth="1"/>
    <col min="4866" max="4866" width="24.375" customWidth="1"/>
    <col min="4867" max="4867" width="28.25" customWidth="1"/>
    <col min="4868" max="4868" width="0" hidden="1" customWidth="1"/>
    <col min="4869" max="4870" width="10.375" customWidth="1"/>
    <col min="4871" max="4871" width="10" customWidth="1"/>
    <col min="4872" max="4872" width="18.75" customWidth="1"/>
    <col min="4873" max="4873" width="22.5" customWidth="1"/>
    <col min="4874" max="4874" width="21.25" customWidth="1"/>
    <col min="4875" max="4875" width="11.125" customWidth="1"/>
    <col min="4876" max="4876" width="22.375" customWidth="1"/>
    <col min="4877" max="4877" width="21.25" customWidth="1"/>
    <col min="4878" max="4878" width="11.25" customWidth="1"/>
    <col min="4879" max="4879" width="0" hidden="1" customWidth="1"/>
    <col min="5121" max="5121" width="4.5" customWidth="1"/>
    <col min="5122" max="5122" width="24.375" customWidth="1"/>
    <col min="5123" max="5123" width="28.25" customWidth="1"/>
    <col min="5124" max="5124" width="0" hidden="1" customWidth="1"/>
    <col min="5125" max="5126" width="10.375" customWidth="1"/>
    <col min="5127" max="5127" width="10" customWidth="1"/>
    <col min="5128" max="5128" width="18.75" customWidth="1"/>
    <col min="5129" max="5129" width="22.5" customWidth="1"/>
    <col min="5130" max="5130" width="21.25" customWidth="1"/>
    <col min="5131" max="5131" width="11.125" customWidth="1"/>
    <col min="5132" max="5132" width="22.375" customWidth="1"/>
    <col min="5133" max="5133" width="21.25" customWidth="1"/>
    <col min="5134" max="5134" width="11.25" customWidth="1"/>
    <col min="5135" max="5135" width="0" hidden="1" customWidth="1"/>
    <col min="5377" max="5377" width="4.5" customWidth="1"/>
    <col min="5378" max="5378" width="24.375" customWidth="1"/>
    <col min="5379" max="5379" width="28.25" customWidth="1"/>
    <col min="5380" max="5380" width="0" hidden="1" customWidth="1"/>
    <col min="5381" max="5382" width="10.375" customWidth="1"/>
    <col min="5383" max="5383" width="10" customWidth="1"/>
    <col min="5384" max="5384" width="18.75" customWidth="1"/>
    <col min="5385" max="5385" width="22.5" customWidth="1"/>
    <col min="5386" max="5386" width="21.25" customWidth="1"/>
    <col min="5387" max="5387" width="11.125" customWidth="1"/>
    <col min="5388" max="5388" width="22.375" customWidth="1"/>
    <col min="5389" max="5389" width="21.25" customWidth="1"/>
    <col min="5390" max="5390" width="11.25" customWidth="1"/>
    <col min="5391" max="5391" width="0" hidden="1" customWidth="1"/>
    <col min="5633" max="5633" width="4.5" customWidth="1"/>
    <col min="5634" max="5634" width="24.375" customWidth="1"/>
    <col min="5635" max="5635" width="28.25" customWidth="1"/>
    <col min="5636" max="5636" width="0" hidden="1" customWidth="1"/>
    <col min="5637" max="5638" width="10.375" customWidth="1"/>
    <col min="5639" max="5639" width="10" customWidth="1"/>
    <col min="5640" max="5640" width="18.75" customWidth="1"/>
    <col min="5641" max="5641" width="22.5" customWidth="1"/>
    <col min="5642" max="5642" width="21.25" customWidth="1"/>
    <col min="5643" max="5643" width="11.125" customWidth="1"/>
    <col min="5644" max="5644" width="22.375" customWidth="1"/>
    <col min="5645" max="5645" width="21.25" customWidth="1"/>
    <col min="5646" max="5646" width="11.25" customWidth="1"/>
    <col min="5647" max="5647" width="0" hidden="1" customWidth="1"/>
    <col min="5889" max="5889" width="4.5" customWidth="1"/>
    <col min="5890" max="5890" width="24.375" customWidth="1"/>
    <col min="5891" max="5891" width="28.25" customWidth="1"/>
    <col min="5892" max="5892" width="0" hidden="1" customWidth="1"/>
    <col min="5893" max="5894" width="10.375" customWidth="1"/>
    <col min="5895" max="5895" width="10" customWidth="1"/>
    <col min="5896" max="5896" width="18.75" customWidth="1"/>
    <col min="5897" max="5897" width="22.5" customWidth="1"/>
    <col min="5898" max="5898" width="21.25" customWidth="1"/>
    <col min="5899" max="5899" width="11.125" customWidth="1"/>
    <col min="5900" max="5900" width="22.375" customWidth="1"/>
    <col min="5901" max="5901" width="21.25" customWidth="1"/>
    <col min="5902" max="5902" width="11.25" customWidth="1"/>
    <col min="5903" max="5903" width="0" hidden="1" customWidth="1"/>
    <col min="6145" max="6145" width="4.5" customWidth="1"/>
    <col min="6146" max="6146" width="24.375" customWidth="1"/>
    <col min="6147" max="6147" width="28.25" customWidth="1"/>
    <col min="6148" max="6148" width="0" hidden="1" customWidth="1"/>
    <col min="6149" max="6150" width="10.375" customWidth="1"/>
    <col min="6151" max="6151" width="10" customWidth="1"/>
    <col min="6152" max="6152" width="18.75" customWidth="1"/>
    <col min="6153" max="6153" width="22.5" customWidth="1"/>
    <col min="6154" max="6154" width="21.25" customWidth="1"/>
    <col min="6155" max="6155" width="11.125" customWidth="1"/>
    <col min="6156" max="6156" width="22.375" customWidth="1"/>
    <col min="6157" max="6157" width="21.25" customWidth="1"/>
    <col min="6158" max="6158" width="11.25" customWidth="1"/>
    <col min="6159" max="6159" width="0" hidden="1" customWidth="1"/>
    <col min="6401" max="6401" width="4.5" customWidth="1"/>
    <col min="6402" max="6402" width="24.375" customWidth="1"/>
    <col min="6403" max="6403" width="28.25" customWidth="1"/>
    <col min="6404" max="6404" width="0" hidden="1" customWidth="1"/>
    <col min="6405" max="6406" width="10.375" customWidth="1"/>
    <col min="6407" max="6407" width="10" customWidth="1"/>
    <col min="6408" max="6408" width="18.75" customWidth="1"/>
    <col min="6409" max="6409" width="22.5" customWidth="1"/>
    <col min="6410" max="6410" width="21.25" customWidth="1"/>
    <col min="6411" max="6411" width="11.125" customWidth="1"/>
    <col min="6412" max="6412" width="22.375" customWidth="1"/>
    <col min="6413" max="6413" width="21.25" customWidth="1"/>
    <col min="6414" max="6414" width="11.25" customWidth="1"/>
    <col min="6415" max="6415" width="0" hidden="1" customWidth="1"/>
    <col min="6657" max="6657" width="4.5" customWidth="1"/>
    <col min="6658" max="6658" width="24.375" customWidth="1"/>
    <col min="6659" max="6659" width="28.25" customWidth="1"/>
    <col min="6660" max="6660" width="0" hidden="1" customWidth="1"/>
    <col min="6661" max="6662" width="10.375" customWidth="1"/>
    <col min="6663" max="6663" width="10" customWidth="1"/>
    <col min="6664" max="6664" width="18.75" customWidth="1"/>
    <col min="6665" max="6665" width="22.5" customWidth="1"/>
    <col min="6666" max="6666" width="21.25" customWidth="1"/>
    <col min="6667" max="6667" width="11.125" customWidth="1"/>
    <col min="6668" max="6668" width="22.375" customWidth="1"/>
    <col min="6669" max="6669" width="21.25" customWidth="1"/>
    <col min="6670" max="6670" width="11.25" customWidth="1"/>
    <col min="6671" max="6671" width="0" hidden="1" customWidth="1"/>
    <col min="6913" max="6913" width="4.5" customWidth="1"/>
    <col min="6914" max="6914" width="24.375" customWidth="1"/>
    <col min="6915" max="6915" width="28.25" customWidth="1"/>
    <col min="6916" max="6916" width="0" hidden="1" customWidth="1"/>
    <col min="6917" max="6918" width="10.375" customWidth="1"/>
    <col min="6919" max="6919" width="10" customWidth="1"/>
    <col min="6920" max="6920" width="18.75" customWidth="1"/>
    <col min="6921" max="6921" width="22.5" customWidth="1"/>
    <col min="6922" max="6922" width="21.25" customWidth="1"/>
    <col min="6923" max="6923" width="11.125" customWidth="1"/>
    <col min="6924" max="6924" width="22.375" customWidth="1"/>
    <col min="6925" max="6925" width="21.25" customWidth="1"/>
    <col min="6926" max="6926" width="11.25" customWidth="1"/>
    <col min="6927" max="6927" width="0" hidden="1" customWidth="1"/>
    <col min="7169" max="7169" width="4.5" customWidth="1"/>
    <col min="7170" max="7170" width="24.375" customWidth="1"/>
    <col min="7171" max="7171" width="28.25" customWidth="1"/>
    <col min="7172" max="7172" width="0" hidden="1" customWidth="1"/>
    <col min="7173" max="7174" width="10.375" customWidth="1"/>
    <col min="7175" max="7175" width="10" customWidth="1"/>
    <col min="7176" max="7176" width="18.75" customWidth="1"/>
    <col min="7177" max="7177" width="22.5" customWidth="1"/>
    <col min="7178" max="7178" width="21.25" customWidth="1"/>
    <col min="7179" max="7179" width="11.125" customWidth="1"/>
    <col min="7180" max="7180" width="22.375" customWidth="1"/>
    <col min="7181" max="7181" width="21.25" customWidth="1"/>
    <col min="7182" max="7182" width="11.25" customWidth="1"/>
    <col min="7183" max="7183" width="0" hidden="1" customWidth="1"/>
    <col min="7425" max="7425" width="4.5" customWidth="1"/>
    <col min="7426" max="7426" width="24.375" customWidth="1"/>
    <col min="7427" max="7427" width="28.25" customWidth="1"/>
    <col min="7428" max="7428" width="0" hidden="1" customWidth="1"/>
    <col min="7429" max="7430" width="10.375" customWidth="1"/>
    <col min="7431" max="7431" width="10" customWidth="1"/>
    <col min="7432" max="7432" width="18.75" customWidth="1"/>
    <col min="7433" max="7433" width="22.5" customWidth="1"/>
    <col min="7434" max="7434" width="21.25" customWidth="1"/>
    <col min="7435" max="7435" width="11.125" customWidth="1"/>
    <col min="7436" max="7436" width="22.375" customWidth="1"/>
    <col min="7437" max="7437" width="21.25" customWidth="1"/>
    <col min="7438" max="7438" width="11.25" customWidth="1"/>
    <col min="7439" max="7439" width="0" hidden="1" customWidth="1"/>
    <col min="7681" max="7681" width="4.5" customWidth="1"/>
    <col min="7682" max="7682" width="24.375" customWidth="1"/>
    <col min="7683" max="7683" width="28.25" customWidth="1"/>
    <col min="7684" max="7684" width="0" hidden="1" customWidth="1"/>
    <col min="7685" max="7686" width="10.375" customWidth="1"/>
    <col min="7687" max="7687" width="10" customWidth="1"/>
    <col min="7688" max="7688" width="18.75" customWidth="1"/>
    <col min="7689" max="7689" width="22.5" customWidth="1"/>
    <col min="7690" max="7690" width="21.25" customWidth="1"/>
    <col min="7691" max="7691" width="11.125" customWidth="1"/>
    <col min="7692" max="7692" width="22.375" customWidth="1"/>
    <col min="7693" max="7693" width="21.25" customWidth="1"/>
    <col min="7694" max="7694" width="11.25" customWidth="1"/>
    <col min="7695" max="7695" width="0" hidden="1" customWidth="1"/>
    <col min="7937" max="7937" width="4.5" customWidth="1"/>
    <col min="7938" max="7938" width="24.375" customWidth="1"/>
    <col min="7939" max="7939" width="28.25" customWidth="1"/>
    <col min="7940" max="7940" width="0" hidden="1" customWidth="1"/>
    <col min="7941" max="7942" width="10.375" customWidth="1"/>
    <col min="7943" max="7943" width="10" customWidth="1"/>
    <col min="7944" max="7944" width="18.75" customWidth="1"/>
    <col min="7945" max="7945" width="22.5" customWidth="1"/>
    <col min="7946" max="7946" width="21.25" customWidth="1"/>
    <col min="7947" max="7947" width="11.125" customWidth="1"/>
    <col min="7948" max="7948" width="22.375" customWidth="1"/>
    <col min="7949" max="7949" width="21.25" customWidth="1"/>
    <col min="7950" max="7950" width="11.25" customWidth="1"/>
    <col min="7951" max="7951" width="0" hidden="1" customWidth="1"/>
    <col min="8193" max="8193" width="4.5" customWidth="1"/>
    <col min="8194" max="8194" width="24.375" customWidth="1"/>
    <col min="8195" max="8195" width="28.25" customWidth="1"/>
    <col min="8196" max="8196" width="0" hidden="1" customWidth="1"/>
    <col min="8197" max="8198" width="10.375" customWidth="1"/>
    <col min="8199" max="8199" width="10" customWidth="1"/>
    <col min="8200" max="8200" width="18.75" customWidth="1"/>
    <col min="8201" max="8201" width="22.5" customWidth="1"/>
    <col min="8202" max="8202" width="21.25" customWidth="1"/>
    <col min="8203" max="8203" width="11.125" customWidth="1"/>
    <col min="8204" max="8204" width="22.375" customWidth="1"/>
    <col min="8205" max="8205" width="21.25" customWidth="1"/>
    <col min="8206" max="8206" width="11.25" customWidth="1"/>
    <col min="8207" max="8207" width="0" hidden="1" customWidth="1"/>
    <col min="8449" max="8449" width="4.5" customWidth="1"/>
    <col min="8450" max="8450" width="24.375" customWidth="1"/>
    <col min="8451" max="8451" width="28.25" customWidth="1"/>
    <col min="8452" max="8452" width="0" hidden="1" customWidth="1"/>
    <col min="8453" max="8454" width="10.375" customWidth="1"/>
    <col min="8455" max="8455" width="10" customWidth="1"/>
    <col min="8456" max="8456" width="18.75" customWidth="1"/>
    <col min="8457" max="8457" width="22.5" customWidth="1"/>
    <col min="8458" max="8458" width="21.25" customWidth="1"/>
    <col min="8459" max="8459" width="11.125" customWidth="1"/>
    <col min="8460" max="8460" width="22.375" customWidth="1"/>
    <col min="8461" max="8461" width="21.25" customWidth="1"/>
    <col min="8462" max="8462" width="11.25" customWidth="1"/>
    <col min="8463" max="8463" width="0" hidden="1" customWidth="1"/>
    <col min="8705" max="8705" width="4.5" customWidth="1"/>
    <col min="8706" max="8706" width="24.375" customWidth="1"/>
    <col min="8707" max="8707" width="28.25" customWidth="1"/>
    <col min="8708" max="8708" width="0" hidden="1" customWidth="1"/>
    <col min="8709" max="8710" width="10.375" customWidth="1"/>
    <col min="8711" max="8711" width="10" customWidth="1"/>
    <col min="8712" max="8712" width="18.75" customWidth="1"/>
    <col min="8713" max="8713" width="22.5" customWidth="1"/>
    <col min="8714" max="8714" width="21.25" customWidth="1"/>
    <col min="8715" max="8715" width="11.125" customWidth="1"/>
    <col min="8716" max="8716" width="22.375" customWidth="1"/>
    <col min="8717" max="8717" width="21.25" customWidth="1"/>
    <col min="8718" max="8718" width="11.25" customWidth="1"/>
    <col min="8719" max="8719" width="0" hidden="1" customWidth="1"/>
    <col min="8961" max="8961" width="4.5" customWidth="1"/>
    <col min="8962" max="8962" width="24.375" customWidth="1"/>
    <col min="8963" max="8963" width="28.25" customWidth="1"/>
    <col min="8964" max="8964" width="0" hidden="1" customWidth="1"/>
    <col min="8965" max="8966" width="10.375" customWidth="1"/>
    <col min="8967" max="8967" width="10" customWidth="1"/>
    <col min="8968" max="8968" width="18.75" customWidth="1"/>
    <col min="8969" max="8969" width="22.5" customWidth="1"/>
    <col min="8970" max="8970" width="21.25" customWidth="1"/>
    <col min="8971" max="8971" width="11.125" customWidth="1"/>
    <col min="8972" max="8972" width="22.375" customWidth="1"/>
    <col min="8973" max="8973" width="21.25" customWidth="1"/>
    <col min="8974" max="8974" width="11.25" customWidth="1"/>
    <col min="8975" max="8975" width="0" hidden="1" customWidth="1"/>
    <col min="9217" max="9217" width="4.5" customWidth="1"/>
    <col min="9218" max="9218" width="24.375" customWidth="1"/>
    <col min="9219" max="9219" width="28.25" customWidth="1"/>
    <col min="9220" max="9220" width="0" hidden="1" customWidth="1"/>
    <col min="9221" max="9222" width="10.375" customWidth="1"/>
    <col min="9223" max="9223" width="10" customWidth="1"/>
    <col min="9224" max="9224" width="18.75" customWidth="1"/>
    <col min="9225" max="9225" width="22.5" customWidth="1"/>
    <col min="9226" max="9226" width="21.25" customWidth="1"/>
    <col min="9227" max="9227" width="11.125" customWidth="1"/>
    <col min="9228" max="9228" width="22.375" customWidth="1"/>
    <col min="9229" max="9229" width="21.25" customWidth="1"/>
    <col min="9230" max="9230" width="11.25" customWidth="1"/>
    <col min="9231" max="9231" width="0" hidden="1" customWidth="1"/>
    <col min="9473" max="9473" width="4.5" customWidth="1"/>
    <col min="9474" max="9474" width="24.375" customWidth="1"/>
    <col min="9475" max="9475" width="28.25" customWidth="1"/>
    <col min="9476" max="9476" width="0" hidden="1" customWidth="1"/>
    <col min="9477" max="9478" width="10.375" customWidth="1"/>
    <col min="9479" max="9479" width="10" customWidth="1"/>
    <col min="9480" max="9480" width="18.75" customWidth="1"/>
    <col min="9481" max="9481" width="22.5" customWidth="1"/>
    <col min="9482" max="9482" width="21.25" customWidth="1"/>
    <col min="9483" max="9483" width="11.125" customWidth="1"/>
    <col min="9484" max="9484" width="22.375" customWidth="1"/>
    <col min="9485" max="9485" width="21.25" customWidth="1"/>
    <col min="9486" max="9486" width="11.25" customWidth="1"/>
    <col min="9487" max="9487" width="0" hidden="1" customWidth="1"/>
    <col min="9729" max="9729" width="4.5" customWidth="1"/>
    <col min="9730" max="9730" width="24.375" customWidth="1"/>
    <col min="9731" max="9731" width="28.25" customWidth="1"/>
    <col min="9732" max="9732" width="0" hidden="1" customWidth="1"/>
    <col min="9733" max="9734" width="10.375" customWidth="1"/>
    <col min="9735" max="9735" width="10" customWidth="1"/>
    <col min="9736" max="9736" width="18.75" customWidth="1"/>
    <col min="9737" max="9737" width="22.5" customWidth="1"/>
    <col min="9738" max="9738" width="21.25" customWidth="1"/>
    <col min="9739" max="9739" width="11.125" customWidth="1"/>
    <col min="9740" max="9740" width="22.375" customWidth="1"/>
    <col min="9741" max="9741" width="21.25" customWidth="1"/>
    <col min="9742" max="9742" width="11.25" customWidth="1"/>
    <col min="9743" max="9743" width="0" hidden="1" customWidth="1"/>
    <col min="9985" max="9985" width="4.5" customWidth="1"/>
    <col min="9986" max="9986" width="24.375" customWidth="1"/>
    <col min="9987" max="9987" width="28.25" customWidth="1"/>
    <col min="9988" max="9988" width="0" hidden="1" customWidth="1"/>
    <col min="9989" max="9990" width="10.375" customWidth="1"/>
    <col min="9991" max="9991" width="10" customWidth="1"/>
    <col min="9992" max="9992" width="18.75" customWidth="1"/>
    <col min="9993" max="9993" width="22.5" customWidth="1"/>
    <col min="9994" max="9994" width="21.25" customWidth="1"/>
    <col min="9995" max="9995" width="11.125" customWidth="1"/>
    <col min="9996" max="9996" width="22.375" customWidth="1"/>
    <col min="9997" max="9997" width="21.25" customWidth="1"/>
    <col min="9998" max="9998" width="11.25" customWidth="1"/>
    <col min="9999" max="9999" width="0" hidden="1" customWidth="1"/>
    <col min="10241" max="10241" width="4.5" customWidth="1"/>
    <col min="10242" max="10242" width="24.375" customWidth="1"/>
    <col min="10243" max="10243" width="28.25" customWidth="1"/>
    <col min="10244" max="10244" width="0" hidden="1" customWidth="1"/>
    <col min="10245" max="10246" width="10.375" customWidth="1"/>
    <col min="10247" max="10247" width="10" customWidth="1"/>
    <col min="10248" max="10248" width="18.75" customWidth="1"/>
    <col min="10249" max="10249" width="22.5" customWidth="1"/>
    <col min="10250" max="10250" width="21.25" customWidth="1"/>
    <col min="10251" max="10251" width="11.125" customWidth="1"/>
    <col min="10252" max="10252" width="22.375" customWidth="1"/>
    <col min="10253" max="10253" width="21.25" customWidth="1"/>
    <col min="10254" max="10254" width="11.25" customWidth="1"/>
    <col min="10255" max="10255" width="0" hidden="1" customWidth="1"/>
    <col min="10497" max="10497" width="4.5" customWidth="1"/>
    <col min="10498" max="10498" width="24.375" customWidth="1"/>
    <col min="10499" max="10499" width="28.25" customWidth="1"/>
    <col min="10500" max="10500" width="0" hidden="1" customWidth="1"/>
    <col min="10501" max="10502" width="10.375" customWidth="1"/>
    <col min="10503" max="10503" width="10" customWidth="1"/>
    <col min="10504" max="10504" width="18.75" customWidth="1"/>
    <col min="10505" max="10505" width="22.5" customWidth="1"/>
    <col min="10506" max="10506" width="21.25" customWidth="1"/>
    <col min="10507" max="10507" width="11.125" customWidth="1"/>
    <col min="10508" max="10508" width="22.375" customWidth="1"/>
    <col min="10509" max="10509" width="21.25" customWidth="1"/>
    <col min="10510" max="10510" width="11.25" customWidth="1"/>
    <col min="10511" max="10511" width="0" hidden="1" customWidth="1"/>
    <col min="10753" max="10753" width="4.5" customWidth="1"/>
    <col min="10754" max="10754" width="24.375" customWidth="1"/>
    <col min="10755" max="10755" width="28.25" customWidth="1"/>
    <col min="10756" max="10756" width="0" hidden="1" customWidth="1"/>
    <col min="10757" max="10758" width="10.375" customWidth="1"/>
    <col min="10759" max="10759" width="10" customWidth="1"/>
    <col min="10760" max="10760" width="18.75" customWidth="1"/>
    <col min="10761" max="10761" width="22.5" customWidth="1"/>
    <col min="10762" max="10762" width="21.25" customWidth="1"/>
    <col min="10763" max="10763" width="11.125" customWidth="1"/>
    <col min="10764" max="10764" width="22.375" customWidth="1"/>
    <col min="10765" max="10765" width="21.25" customWidth="1"/>
    <col min="10766" max="10766" width="11.25" customWidth="1"/>
    <col min="10767" max="10767" width="0" hidden="1" customWidth="1"/>
    <col min="11009" max="11009" width="4.5" customWidth="1"/>
    <col min="11010" max="11010" width="24.375" customWidth="1"/>
    <col min="11011" max="11011" width="28.25" customWidth="1"/>
    <col min="11012" max="11012" width="0" hidden="1" customWidth="1"/>
    <col min="11013" max="11014" width="10.375" customWidth="1"/>
    <col min="11015" max="11015" width="10" customWidth="1"/>
    <col min="11016" max="11016" width="18.75" customWidth="1"/>
    <col min="11017" max="11017" width="22.5" customWidth="1"/>
    <col min="11018" max="11018" width="21.25" customWidth="1"/>
    <col min="11019" max="11019" width="11.125" customWidth="1"/>
    <col min="11020" max="11020" width="22.375" customWidth="1"/>
    <col min="11021" max="11021" width="21.25" customWidth="1"/>
    <col min="11022" max="11022" width="11.25" customWidth="1"/>
    <col min="11023" max="11023" width="0" hidden="1" customWidth="1"/>
    <col min="11265" max="11265" width="4.5" customWidth="1"/>
    <col min="11266" max="11266" width="24.375" customWidth="1"/>
    <col min="11267" max="11267" width="28.25" customWidth="1"/>
    <col min="11268" max="11268" width="0" hidden="1" customWidth="1"/>
    <col min="11269" max="11270" width="10.375" customWidth="1"/>
    <col min="11271" max="11271" width="10" customWidth="1"/>
    <col min="11272" max="11272" width="18.75" customWidth="1"/>
    <col min="11273" max="11273" width="22.5" customWidth="1"/>
    <col min="11274" max="11274" width="21.25" customWidth="1"/>
    <col min="11275" max="11275" width="11.125" customWidth="1"/>
    <col min="11276" max="11276" width="22.375" customWidth="1"/>
    <col min="11277" max="11277" width="21.25" customWidth="1"/>
    <col min="11278" max="11278" width="11.25" customWidth="1"/>
    <col min="11279" max="11279" width="0" hidden="1" customWidth="1"/>
    <col min="11521" max="11521" width="4.5" customWidth="1"/>
    <col min="11522" max="11522" width="24.375" customWidth="1"/>
    <col min="11523" max="11523" width="28.25" customWidth="1"/>
    <col min="11524" max="11524" width="0" hidden="1" customWidth="1"/>
    <col min="11525" max="11526" width="10.375" customWidth="1"/>
    <col min="11527" max="11527" width="10" customWidth="1"/>
    <col min="11528" max="11528" width="18.75" customWidth="1"/>
    <col min="11529" max="11529" width="22.5" customWidth="1"/>
    <col min="11530" max="11530" width="21.25" customWidth="1"/>
    <col min="11531" max="11531" width="11.125" customWidth="1"/>
    <col min="11532" max="11532" width="22.375" customWidth="1"/>
    <col min="11533" max="11533" width="21.25" customWidth="1"/>
    <col min="11534" max="11534" width="11.25" customWidth="1"/>
    <col min="11535" max="11535" width="0" hidden="1" customWidth="1"/>
    <col min="11777" max="11777" width="4.5" customWidth="1"/>
    <col min="11778" max="11778" width="24.375" customWidth="1"/>
    <col min="11779" max="11779" width="28.25" customWidth="1"/>
    <col min="11780" max="11780" width="0" hidden="1" customWidth="1"/>
    <col min="11781" max="11782" width="10.375" customWidth="1"/>
    <col min="11783" max="11783" width="10" customWidth="1"/>
    <col min="11784" max="11784" width="18.75" customWidth="1"/>
    <col min="11785" max="11785" width="22.5" customWidth="1"/>
    <col min="11786" max="11786" width="21.25" customWidth="1"/>
    <col min="11787" max="11787" width="11.125" customWidth="1"/>
    <col min="11788" max="11788" width="22.375" customWidth="1"/>
    <col min="11789" max="11789" width="21.25" customWidth="1"/>
    <col min="11790" max="11790" width="11.25" customWidth="1"/>
    <col min="11791" max="11791" width="0" hidden="1" customWidth="1"/>
    <col min="12033" max="12033" width="4.5" customWidth="1"/>
    <col min="12034" max="12034" width="24.375" customWidth="1"/>
    <col min="12035" max="12035" width="28.25" customWidth="1"/>
    <col min="12036" max="12036" width="0" hidden="1" customWidth="1"/>
    <col min="12037" max="12038" width="10.375" customWidth="1"/>
    <col min="12039" max="12039" width="10" customWidth="1"/>
    <col min="12040" max="12040" width="18.75" customWidth="1"/>
    <col min="12041" max="12041" width="22.5" customWidth="1"/>
    <col min="12042" max="12042" width="21.25" customWidth="1"/>
    <col min="12043" max="12043" width="11.125" customWidth="1"/>
    <col min="12044" max="12044" width="22.375" customWidth="1"/>
    <col min="12045" max="12045" width="21.25" customWidth="1"/>
    <col min="12046" max="12046" width="11.25" customWidth="1"/>
    <col min="12047" max="12047" width="0" hidden="1" customWidth="1"/>
    <col min="12289" max="12289" width="4.5" customWidth="1"/>
    <col min="12290" max="12290" width="24.375" customWidth="1"/>
    <col min="12291" max="12291" width="28.25" customWidth="1"/>
    <col min="12292" max="12292" width="0" hidden="1" customWidth="1"/>
    <col min="12293" max="12294" width="10.375" customWidth="1"/>
    <col min="12295" max="12295" width="10" customWidth="1"/>
    <col min="12296" max="12296" width="18.75" customWidth="1"/>
    <col min="12297" max="12297" width="22.5" customWidth="1"/>
    <col min="12298" max="12298" width="21.25" customWidth="1"/>
    <col min="12299" max="12299" width="11.125" customWidth="1"/>
    <col min="12300" max="12300" width="22.375" customWidth="1"/>
    <col min="12301" max="12301" width="21.25" customWidth="1"/>
    <col min="12302" max="12302" width="11.25" customWidth="1"/>
    <col min="12303" max="12303" width="0" hidden="1" customWidth="1"/>
    <col min="12545" max="12545" width="4.5" customWidth="1"/>
    <col min="12546" max="12546" width="24.375" customWidth="1"/>
    <col min="12547" max="12547" width="28.25" customWidth="1"/>
    <col min="12548" max="12548" width="0" hidden="1" customWidth="1"/>
    <col min="12549" max="12550" width="10.375" customWidth="1"/>
    <col min="12551" max="12551" width="10" customWidth="1"/>
    <col min="12552" max="12552" width="18.75" customWidth="1"/>
    <col min="12553" max="12553" width="22.5" customWidth="1"/>
    <col min="12554" max="12554" width="21.25" customWidth="1"/>
    <col min="12555" max="12555" width="11.125" customWidth="1"/>
    <col min="12556" max="12556" width="22.375" customWidth="1"/>
    <col min="12557" max="12557" width="21.25" customWidth="1"/>
    <col min="12558" max="12558" width="11.25" customWidth="1"/>
    <col min="12559" max="12559" width="0" hidden="1" customWidth="1"/>
    <col min="12801" max="12801" width="4.5" customWidth="1"/>
    <col min="12802" max="12802" width="24.375" customWidth="1"/>
    <col min="12803" max="12803" width="28.25" customWidth="1"/>
    <col min="12804" max="12804" width="0" hidden="1" customWidth="1"/>
    <col min="12805" max="12806" width="10.375" customWidth="1"/>
    <col min="12807" max="12807" width="10" customWidth="1"/>
    <col min="12808" max="12808" width="18.75" customWidth="1"/>
    <col min="12809" max="12809" width="22.5" customWidth="1"/>
    <col min="12810" max="12810" width="21.25" customWidth="1"/>
    <col min="12811" max="12811" width="11.125" customWidth="1"/>
    <col min="12812" max="12812" width="22.375" customWidth="1"/>
    <col min="12813" max="12813" width="21.25" customWidth="1"/>
    <col min="12814" max="12814" width="11.25" customWidth="1"/>
    <col min="12815" max="12815" width="0" hidden="1" customWidth="1"/>
    <col min="13057" max="13057" width="4.5" customWidth="1"/>
    <col min="13058" max="13058" width="24.375" customWidth="1"/>
    <col min="13059" max="13059" width="28.25" customWidth="1"/>
    <col min="13060" max="13060" width="0" hidden="1" customWidth="1"/>
    <col min="13061" max="13062" width="10.375" customWidth="1"/>
    <col min="13063" max="13063" width="10" customWidth="1"/>
    <col min="13064" max="13064" width="18.75" customWidth="1"/>
    <col min="13065" max="13065" width="22.5" customWidth="1"/>
    <col min="13066" max="13066" width="21.25" customWidth="1"/>
    <col min="13067" max="13067" width="11.125" customWidth="1"/>
    <col min="13068" max="13068" width="22.375" customWidth="1"/>
    <col min="13069" max="13069" width="21.25" customWidth="1"/>
    <col min="13070" max="13070" width="11.25" customWidth="1"/>
    <col min="13071" max="13071" width="0" hidden="1" customWidth="1"/>
    <col min="13313" max="13313" width="4.5" customWidth="1"/>
    <col min="13314" max="13314" width="24.375" customWidth="1"/>
    <col min="13315" max="13315" width="28.25" customWidth="1"/>
    <col min="13316" max="13316" width="0" hidden="1" customWidth="1"/>
    <col min="13317" max="13318" width="10.375" customWidth="1"/>
    <col min="13319" max="13319" width="10" customWidth="1"/>
    <col min="13320" max="13320" width="18.75" customWidth="1"/>
    <col min="13321" max="13321" width="22.5" customWidth="1"/>
    <col min="13322" max="13322" width="21.25" customWidth="1"/>
    <col min="13323" max="13323" width="11.125" customWidth="1"/>
    <col min="13324" max="13324" width="22.375" customWidth="1"/>
    <col min="13325" max="13325" width="21.25" customWidth="1"/>
    <col min="13326" max="13326" width="11.25" customWidth="1"/>
    <col min="13327" max="13327" width="0" hidden="1" customWidth="1"/>
    <col min="13569" max="13569" width="4.5" customWidth="1"/>
    <col min="13570" max="13570" width="24.375" customWidth="1"/>
    <col min="13571" max="13571" width="28.25" customWidth="1"/>
    <col min="13572" max="13572" width="0" hidden="1" customWidth="1"/>
    <col min="13573" max="13574" width="10.375" customWidth="1"/>
    <col min="13575" max="13575" width="10" customWidth="1"/>
    <col min="13576" max="13576" width="18.75" customWidth="1"/>
    <col min="13577" max="13577" width="22.5" customWidth="1"/>
    <col min="13578" max="13578" width="21.25" customWidth="1"/>
    <col min="13579" max="13579" width="11.125" customWidth="1"/>
    <col min="13580" max="13580" width="22.375" customWidth="1"/>
    <col min="13581" max="13581" width="21.25" customWidth="1"/>
    <col min="13582" max="13582" width="11.25" customWidth="1"/>
    <col min="13583" max="13583" width="0" hidden="1" customWidth="1"/>
    <col min="13825" max="13825" width="4.5" customWidth="1"/>
    <col min="13826" max="13826" width="24.375" customWidth="1"/>
    <col min="13827" max="13827" width="28.25" customWidth="1"/>
    <col min="13828" max="13828" width="0" hidden="1" customWidth="1"/>
    <col min="13829" max="13830" width="10.375" customWidth="1"/>
    <col min="13831" max="13831" width="10" customWidth="1"/>
    <col min="13832" max="13832" width="18.75" customWidth="1"/>
    <col min="13833" max="13833" width="22.5" customWidth="1"/>
    <col min="13834" max="13834" width="21.25" customWidth="1"/>
    <col min="13835" max="13835" width="11.125" customWidth="1"/>
    <col min="13836" max="13836" width="22.375" customWidth="1"/>
    <col min="13837" max="13837" width="21.25" customWidth="1"/>
    <col min="13838" max="13838" width="11.25" customWidth="1"/>
    <col min="13839" max="13839" width="0" hidden="1" customWidth="1"/>
    <col min="14081" max="14081" width="4.5" customWidth="1"/>
    <col min="14082" max="14082" width="24.375" customWidth="1"/>
    <col min="14083" max="14083" width="28.25" customWidth="1"/>
    <col min="14084" max="14084" width="0" hidden="1" customWidth="1"/>
    <col min="14085" max="14086" width="10.375" customWidth="1"/>
    <col min="14087" max="14087" width="10" customWidth="1"/>
    <col min="14088" max="14088" width="18.75" customWidth="1"/>
    <col min="14089" max="14089" width="22.5" customWidth="1"/>
    <col min="14090" max="14090" width="21.25" customWidth="1"/>
    <col min="14091" max="14091" width="11.125" customWidth="1"/>
    <col min="14092" max="14092" width="22.375" customWidth="1"/>
    <col min="14093" max="14093" width="21.25" customWidth="1"/>
    <col min="14094" max="14094" width="11.25" customWidth="1"/>
    <col min="14095" max="14095" width="0" hidden="1" customWidth="1"/>
    <col min="14337" max="14337" width="4.5" customWidth="1"/>
    <col min="14338" max="14338" width="24.375" customWidth="1"/>
    <col min="14339" max="14339" width="28.25" customWidth="1"/>
    <col min="14340" max="14340" width="0" hidden="1" customWidth="1"/>
    <col min="14341" max="14342" width="10.375" customWidth="1"/>
    <col min="14343" max="14343" width="10" customWidth="1"/>
    <col min="14344" max="14344" width="18.75" customWidth="1"/>
    <col min="14345" max="14345" width="22.5" customWidth="1"/>
    <col min="14346" max="14346" width="21.25" customWidth="1"/>
    <col min="14347" max="14347" width="11.125" customWidth="1"/>
    <col min="14348" max="14348" width="22.375" customWidth="1"/>
    <col min="14349" max="14349" width="21.25" customWidth="1"/>
    <col min="14350" max="14350" width="11.25" customWidth="1"/>
    <col min="14351" max="14351" width="0" hidden="1" customWidth="1"/>
    <col min="14593" max="14593" width="4.5" customWidth="1"/>
    <col min="14594" max="14594" width="24.375" customWidth="1"/>
    <col min="14595" max="14595" width="28.25" customWidth="1"/>
    <col min="14596" max="14596" width="0" hidden="1" customWidth="1"/>
    <col min="14597" max="14598" width="10.375" customWidth="1"/>
    <col min="14599" max="14599" width="10" customWidth="1"/>
    <col min="14600" max="14600" width="18.75" customWidth="1"/>
    <col min="14601" max="14601" width="22.5" customWidth="1"/>
    <col min="14602" max="14602" width="21.25" customWidth="1"/>
    <col min="14603" max="14603" width="11.125" customWidth="1"/>
    <col min="14604" max="14604" width="22.375" customWidth="1"/>
    <col min="14605" max="14605" width="21.25" customWidth="1"/>
    <col min="14606" max="14606" width="11.25" customWidth="1"/>
    <col min="14607" max="14607" width="0" hidden="1" customWidth="1"/>
    <col min="14849" max="14849" width="4.5" customWidth="1"/>
    <col min="14850" max="14850" width="24.375" customWidth="1"/>
    <col min="14851" max="14851" width="28.25" customWidth="1"/>
    <col min="14852" max="14852" width="0" hidden="1" customWidth="1"/>
    <col min="14853" max="14854" width="10.375" customWidth="1"/>
    <col min="14855" max="14855" width="10" customWidth="1"/>
    <col min="14856" max="14856" width="18.75" customWidth="1"/>
    <col min="14857" max="14857" width="22.5" customWidth="1"/>
    <col min="14858" max="14858" width="21.25" customWidth="1"/>
    <col min="14859" max="14859" width="11.125" customWidth="1"/>
    <col min="14860" max="14860" width="22.375" customWidth="1"/>
    <col min="14861" max="14861" width="21.25" customWidth="1"/>
    <col min="14862" max="14862" width="11.25" customWidth="1"/>
    <col min="14863" max="14863" width="0" hidden="1" customWidth="1"/>
    <col min="15105" max="15105" width="4.5" customWidth="1"/>
    <col min="15106" max="15106" width="24.375" customWidth="1"/>
    <col min="15107" max="15107" width="28.25" customWidth="1"/>
    <col min="15108" max="15108" width="0" hidden="1" customWidth="1"/>
    <col min="15109" max="15110" width="10.375" customWidth="1"/>
    <col min="15111" max="15111" width="10" customWidth="1"/>
    <col min="15112" max="15112" width="18.75" customWidth="1"/>
    <col min="15113" max="15113" width="22.5" customWidth="1"/>
    <col min="15114" max="15114" width="21.25" customWidth="1"/>
    <col min="15115" max="15115" width="11.125" customWidth="1"/>
    <col min="15116" max="15116" width="22.375" customWidth="1"/>
    <col min="15117" max="15117" width="21.25" customWidth="1"/>
    <col min="15118" max="15118" width="11.25" customWidth="1"/>
    <col min="15119" max="15119" width="0" hidden="1" customWidth="1"/>
    <col min="15361" max="15361" width="4.5" customWidth="1"/>
    <col min="15362" max="15362" width="24.375" customWidth="1"/>
    <col min="15363" max="15363" width="28.25" customWidth="1"/>
    <col min="15364" max="15364" width="0" hidden="1" customWidth="1"/>
    <col min="15365" max="15366" width="10.375" customWidth="1"/>
    <col min="15367" max="15367" width="10" customWidth="1"/>
    <col min="15368" max="15368" width="18.75" customWidth="1"/>
    <col min="15369" max="15369" width="22.5" customWidth="1"/>
    <col min="15370" max="15370" width="21.25" customWidth="1"/>
    <col min="15371" max="15371" width="11.125" customWidth="1"/>
    <col min="15372" max="15372" width="22.375" customWidth="1"/>
    <col min="15373" max="15373" width="21.25" customWidth="1"/>
    <col min="15374" max="15374" width="11.25" customWidth="1"/>
    <col min="15375" max="15375" width="0" hidden="1" customWidth="1"/>
    <col min="15617" max="15617" width="4.5" customWidth="1"/>
    <col min="15618" max="15618" width="24.375" customWidth="1"/>
    <col min="15619" max="15619" width="28.25" customWidth="1"/>
    <col min="15620" max="15620" width="0" hidden="1" customWidth="1"/>
    <col min="15621" max="15622" width="10.375" customWidth="1"/>
    <col min="15623" max="15623" width="10" customWidth="1"/>
    <col min="15624" max="15624" width="18.75" customWidth="1"/>
    <col min="15625" max="15625" width="22.5" customWidth="1"/>
    <col min="15626" max="15626" width="21.25" customWidth="1"/>
    <col min="15627" max="15627" width="11.125" customWidth="1"/>
    <col min="15628" max="15628" width="22.375" customWidth="1"/>
    <col min="15629" max="15629" width="21.25" customWidth="1"/>
    <col min="15630" max="15630" width="11.25" customWidth="1"/>
    <col min="15631" max="15631" width="0" hidden="1" customWidth="1"/>
    <col min="15873" max="15873" width="4.5" customWidth="1"/>
    <col min="15874" max="15874" width="24.375" customWidth="1"/>
    <col min="15875" max="15875" width="28.25" customWidth="1"/>
    <col min="15876" max="15876" width="0" hidden="1" customWidth="1"/>
    <col min="15877" max="15878" width="10.375" customWidth="1"/>
    <col min="15879" max="15879" width="10" customWidth="1"/>
    <col min="15880" max="15880" width="18.75" customWidth="1"/>
    <col min="15881" max="15881" width="22.5" customWidth="1"/>
    <col min="15882" max="15882" width="21.25" customWidth="1"/>
    <col min="15883" max="15883" width="11.125" customWidth="1"/>
    <col min="15884" max="15884" width="22.375" customWidth="1"/>
    <col min="15885" max="15885" width="21.25" customWidth="1"/>
    <col min="15886" max="15886" width="11.25" customWidth="1"/>
    <col min="15887" max="15887" width="0" hidden="1" customWidth="1"/>
    <col min="16129" max="16129" width="4.5" customWidth="1"/>
    <col min="16130" max="16130" width="24.375" customWidth="1"/>
    <col min="16131" max="16131" width="28.25" customWidth="1"/>
    <col min="16132" max="16132" width="0" hidden="1" customWidth="1"/>
    <col min="16133" max="16134" width="10.375" customWidth="1"/>
    <col min="16135" max="16135" width="10" customWidth="1"/>
    <col min="16136" max="16136" width="18.75" customWidth="1"/>
    <col min="16137" max="16137" width="22.5" customWidth="1"/>
    <col min="16138" max="16138" width="21.25" customWidth="1"/>
    <col min="16139" max="16139" width="11.125" customWidth="1"/>
    <col min="16140" max="16140" width="22.375" customWidth="1"/>
    <col min="16141" max="16141" width="21.25" customWidth="1"/>
    <col min="16142" max="16142" width="11.25" customWidth="1"/>
    <col min="16143" max="16143" width="0" hidden="1" customWidth="1"/>
  </cols>
  <sheetData>
    <row r="1" spans="1:21" s="104" customFormat="1" ht="37.5" customHeight="1" x14ac:dyDescent="0.15">
      <c r="A1" s="103" t="s">
        <v>256</v>
      </c>
      <c r="B1" s="5"/>
      <c r="C1" s="103"/>
      <c r="D1" s="103"/>
      <c r="E1" s="256"/>
      <c r="F1" s="257"/>
      <c r="G1" s="257"/>
      <c r="H1" s="257"/>
      <c r="I1" s="257"/>
      <c r="J1" s="257"/>
      <c r="K1" s="257"/>
      <c r="L1" s="257"/>
      <c r="M1" s="257"/>
      <c r="N1" s="257"/>
      <c r="O1"/>
      <c r="P1"/>
      <c r="Q1"/>
      <c r="R1"/>
      <c r="S1"/>
      <c r="T1"/>
      <c r="U1"/>
    </row>
    <row r="2" spans="1:21" s="104" customFormat="1" ht="36" customHeight="1" x14ac:dyDescent="0.15">
      <c r="A2" s="231" t="s">
        <v>0</v>
      </c>
      <c r="B2" s="232"/>
      <c r="C2" s="232"/>
      <c r="D2" s="232"/>
      <c r="E2" s="232"/>
      <c r="F2" s="232"/>
      <c r="G2" s="232"/>
      <c r="H2" s="232"/>
      <c r="I2" s="232"/>
      <c r="J2" s="232"/>
      <c r="K2" s="232"/>
      <c r="L2" s="232"/>
      <c r="M2" s="232"/>
      <c r="N2" s="232"/>
      <c r="O2" s="257"/>
      <c r="P2"/>
      <c r="Q2"/>
      <c r="R2"/>
      <c r="S2"/>
      <c r="T2"/>
      <c r="U2"/>
    </row>
    <row r="3" spans="1:21" s="104" customFormat="1" ht="18.75" customHeight="1" x14ac:dyDescent="0.15">
      <c r="A3" s="103"/>
      <c r="B3" s="5"/>
      <c r="C3" s="103"/>
      <c r="D3" s="103"/>
      <c r="G3" s="103"/>
      <c r="H3" s="103"/>
      <c r="I3" s="5"/>
      <c r="J3" s="103"/>
      <c r="K3" s="103"/>
      <c r="L3" s="5"/>
      <c r="M3" s="103"/>
      <c r="N3" s="103"/>
      <c r="O3"/>
      <c r="P3"/>
      <c r="Q3"/>
      <c r="R3"/>
      <c r="S3"/>
      <c r="T3"/>
      <c r="U3"/>
    </row>
    <row r="4" spans="1:21" s="104" customFormat="1" ht="23.25" customHeight="1" x14ac:dyDescent="0.15">
      <c r="A4" s="105"/>
      <c r="B4" s="106"/>
      <c r="C4" s="105"/>
      <c r="D4" s="105"/>
      <c r="G4" s="105"/>
      <c r="H4" s="105"/>
      <c r="I4" s="106"/>
      <c r="J4" s="105"/>
      <c r="K4" s="105"/>
      <c r="L4" s="107"/>
      <c r="M4" s="107"/>
      <c r="N4" s="108"/>
      <c r="O4" s="102"/>
      <c r="P4"/>
      <c r="Q4"/>
      <c r="R4"/>
      <c r="S4"/>
      <c r="T4"/>
      <c r="U4"/>
    </row>
    <row r="5" spans="1:21" s="104" customFormat="1" ht="31.5" customHeight="1" x14ac:dyDescent="0.15">
      <c r="A5" s="105"/>
      <c r="B5" s="106"/>
      <c r="C5" s="105"/>
      <c r="D5" s="105"/>
      <c r="G5" s="105"/>
      <c r="H5" s="105"/>
      <c r="I5" s="106"/>
      <c r="J5" s="105"/>
      <c r="K5" s="105"/>
      <c r="L5" s="106"/>
      <c r="M5" s="109"/>
      <c r="N5" s="105"/>
      <c r="O5" s="105"/>
      <c r="P5"/>
      <c r="Q5"/>
      <c r="R5"/>
      <c r="S5"/>
      <c r="T5"/>
      <c r="U5"/>
    </row>
    <row r="6" spans="1:21" ht="31.5" customHeight="1" thickBot="1" x14ac:dyDescent="0.2">
      <c r="A6" s="105"/>
      <c r="B6" s="105"/>
      <c r="C6" s="105"/>
      <c r="D6" s="105"/>
      <c r="E6" s="258"/>
      <c r="F6" s="259"/>
      <c r="G6" s="105"/>
      <c r="H6" s="105"/>
      <c r="I6" s="105"/>
      <c r="J6" s="105"/>
      <c r="K6" s="105"/>
      <c r="L6" s="105"/>
      <c r="M6" s="109"/>
      <c r="N6" s="105"/>
      <c r="O6" s="105"/>
    </row>
    <row r="7" spans="1:21" ht="33.75" customHeight="1" thickBot="1" x14ac:dyDescent="0.3">
      <c r="A7" s="260" t="s">
        <v>204</v>
      </c>
      <c r="B7" s="261"/>
      <c r="C7" s="261"/>
      <c r="D7" s="110"/>
      <c r="E7" s="262" t="s">
        <v>257</v>
      </c>
      <c r="F7" s="263"/>
      <c r="G7" s="111"/>
      <c r="H7" s="111"/>
      <c r="I7" s="111"/>
      <c r="J7" s="111"/>
      <c r="K7" s="112"/>
      <c r="L7" s="111"/>
      <c r="M7" s="111"/>
    </row>
    <row r="8" spans="1:21" ht="18.75" customHeight="1" x14ac:dyDescent="0.15">
      <c r="A8" s="264"/>
      <c r="B8" s="265"/>
      <c r="C8" s="266"/>
      <c r="D8" s="244" t="s">
        <v>13</v>
      </c>
      <c r="E8" s="270" t="s">
        <v>258</v>
      </c>
      <c r="F8" s="273" t="s">
        <v>259</v>
      </c>
      <c r="G8" s="113" t="s">
        <v>260</v>
      </c>
      <c r="H8" s="114" t="s">
        <v>261</v>
      </c>
      <c r="I8" s="276" t="s">
        <v>262</v>
      </c>
      <c r="J8" s="277"/>
      <c r="K8" s="278"/>
      <c r="L8" s="241" t="s">
        <v>263</v>
      </c>
      <c r="M8" s="242"/>
      <c r="N8" s="243"/>
      <c r="O8" s="244" t="s">
        <v>13</v>
      </c>
    </row>
    <row r="9" spans="1:21" ht="18.75" customHeight="1" x14ac:dyDescent="0.15">
      <c r="A9" s="267"/>
      <c r="B9" s="268"/>
      <c r="C9" s="269"/>
      <c r="D9" s="245"/>
      <c r="E9" s="271"/>
      <c r="F9" s="274"/>
      <c r="G9" s="12" t="s">
        <v>264</v>
      </c>
      <c r="H9" s="115" t="s">
        <v>265</v>
      </c>
      <c r="I9" s="247" t="s">
        <v>266</v>
      </c>
      <c r="J9" s="248"/>
      <c r="K9" s="249"/>
      <c r="L9" s="250" t="s">
        <v>267</v>
      </c>
      <c r="M9" s="251"/>
      <c r="N9" s="252"/>
      <c r="O9" s="245"/>
    </row>
    <row r="10" spans="1:21" ht="18.75" customHeight="1" thickBot="1" x14ac:dyDescent="0.2">
      <c r="A10" s="116"/>
      <c r="B10" s="117" t="s">
        <v>8</v>
      </c>
      <c r="C10" s="118" t="s">
        <v>268</v>
      </c>
      <c r="D10" s="246"/>
      <c r="E10" s="272"/>
      <c r="F10" s="275"/>
      <c r="G10" s="119" t="s">
        <v>259</v>
      </c>
      <c r="H10" s="120" t="s">
        <v>269</v>
      </c>
      <c r="I10" s="121" t="s">
        <v>8</v>
      </c>
      <c r="J10" s="118" t="s">
        <v>268</v>
      </c>
      <c r="K10" s="122" t="s">
        <v>269</v>
      </c>
      <c r="L10" s="121" t="s">
        <v>8</v>
      </c>
      <c r="M10" s="120" t="s">
        <v>268</v>
      </c>
      <c r="N10" s="122" t="s">
        <v>269</v>
      </c>
      <c r="O10" s="246"/>
    </row>
    <row r="11" spans="1:21" ht="14.25" x14ac:dyDescent="0.15">
      <c r="A11" s="253" t="s">
        <v>63</v>
      </c>
      <c r="B11" s="123" t="s">
        <v>270</v>
      </c>
      <c r="C11" s="123" t="s">
        <v>271</v>
      </c>
      <c r="D11" s="123"/>
      <c r="E11" s="49"/>
      <c r="F11" s="49"/>
      <c r="G11" s="123"/>
      <c r="H11" s="124" t="s">
        <v>272</v>
      </c>
      <c r="I11" s="123" t="s">
        <v>270</v>
      </c>
      <c r="J11" s="123" t="s">
        <v>271</v>
      </c>
      <c r="K11" s="124" t="s">
        <v>273</v>
      </c>
      <c r="L11" s="123" t="s">
        <v>274</v>
      </c>
      <c r="M11" s="123" t="s">
        <v>271</v>
      </c>
      <c r="N11" s="124">
        <v>30</v>
      </c>
      <c r="O11" s="125"/>
    </row>
    <row r="12" spans="1:21" ht="14.25" x14ac:dyDescent="0.15">
      <c r="A12" s="254"/>
      <c r="B12" s="126"/>
      <c r="C12" s="126"/>
      <c r="D12" s="126"/>
      <c r="E12" s="55"/>
      <c r="F12" s="55"/>
      <c r="G12" s="126"/>
      <c r="H12" s="127"/>
      <c r="I12" s="126"/>
      <c r="J12" s="126"/>
      <c r="K12" s="127"/>
      <c r="L12" s="126"/>
      <c r="M12" s="126"/>
      <c r="N12" s="127"/>
      <c r="O12" s="128"/>
    </row>
    <row r="13" spans="1:21" ht="14.25" x14ac:dyDescent="0.15">
      <c r="A13" s="254"/>
      <c r="B13" s="129" t="s">
        <v>299</v>
      </c>
      <c r="C13" s="129" t="s">
        <v>108</v>
      </c>
      <c r="D13" s="129"/>
      <c r="E13" s="61"/>
      <c r="F13" s="61"/>
      <c r="G13" s="129"/>
      <c r="H13" s="133">
        <v>15</v>
      </c>
      <c r="I13" s="129" t="s">
        <v>300</v>
      </c>
      <c r="J13" s="140" t="s">
        <v>285</v>
      </c>
      <c r="K13" s="133">
        <v>10</v>
      </c>
      <c r="L13" s="129" t="s">
        <v>301</v>
      </c>
      <c r="M13" s="129" t="s">
        <v>114</v>
      </c>
      <c r="N13" s="133">
        <v>10</v>
      </c>
      <c r="O13" s="132"/>
    </row>
    <row r="14" spans="1:21" ht="14.25" x14ac:dyDescent="0.15">
      <c r="A14" s="254"/>
      <c r="B14" s="129"/>
      <c r="C14" s="129" t="s">
        <v>114</v>
      </c>
      <c r="D14" s="129"/>
      <c r="E14" s="61"/>
      <c r="F14" s="61"/>
      <c r="G14" s="129"/>
      <c r="H14" s="133">
        <v>20</v>
      </c>
      <c r="I14" s="129"/>
      <c r="J14" s="129" t="s">
        <v>114</v>
      </c>
      <c r="K14" s="133">
        <v>10</v>
      </c>
      <c r="L14" s="129"/>
      <c r="M14" s="129" t="s">
        <v>37</v>
      </c>
      <c r="N14" s="133">
        <v>5</v>
      </c>
      <c r="O14" s="132"/>
    </row>
    <row r="15" spans="1:21" ht="14.25" x14ac:dyDescent="0.15">
      <c r="A15" s="254"/>
      <c r="B15" s="129"/>
      <c r="C15" s="129" t="s">
        <v>37</v>
      </c>
      <c r="D15" s="129"/>
      <c r="E15" s="61"/>
      <c r="F15" s="61"/>
      <c r="G15" s="129"/>
      <c r="H15" s="133">
        <v>10</v>
      </c>
      <c r="I15" s="129"/>
      <c r="J15" s="129" t="s">
        <v>37</v>
      </c>
      <c r="K15" s="133">
        <v>10</v>
      </c>
      <c r="L15" s="129"/>
      <c r="M15" s="129" t="s">
        <v>51</v>
      </c>
      <c r="N15" s="133">
        <v>5</v>
      </c>
      <c r="O15" s="132"/>
    </row>
    <row r="16" spans="1:21" ht="14.25" x14ac:dyDescent="0.15">
      <c r="A16" s="254"/>
      <c r="B16" s="129"/>
      <c r="C16" s="129" t="s">
        <v>51</v>
      </c>
      <c r="D16" s="129"/>
      <c r="E16" s="61"/>
      <c r="F16" s="61"/>
      <c r="G16" s="129"/>
      <c r="H16" s="133">
        <v>5</v>
      </c>
      <c r="I16" s="129"/>
      <c r="J16" s="129" t="s">
        <v>51</v>
      </c>
      <c r="K16" s="133">
        <v>5</v>
      </c>
      <c r="L16" s="126"/>
      <c r="M16" s="126"/>
      <c r="N16" s="127"/>
      <c r="O16" s="128"/>
    </row>
    <row r="17" spans="1:15" ht="14.25" x14ac:dyDescent="0.15">
      <c r="A17" s="254"/>
      <c r="B17" s="129"/>
      <c r="C17" s="129" t="s">
        <v>64</v>
      </c>
      <c r="D17" s="129"/>
      <c r="E17" s="61" t="s">
        <v>65</v>
      </c>
      <c r="F17" s="61"/>
      <c r="G17" s="129"/>
      <c r="H17" s="133">
        <v>20</v>
      </c>
      <c r="I17" s="129"/>
      <c r="J17" s="129" t="s">
        <v>64</v>
      </c>
      <c r="K17" s="133">
        <v>15</v>
      </c>
      <c r="L17" s="129" t="s">
        <v>302</v>
      </c>
      <c r="M17" s="129" t="s">
        <v>109</v>
      </c>
      <c r="N17" s="133">
        <v>10</v>
      </c>
      <c r="O17" s="132" t="s">
        <v>110</v>
      </c>
    </row>
    <row r="18" spans="1:15" ht="14.25" x14ac:dyDescent="0.15">
      <c r="A18" s="254"/>
      <c r="B18" s="129"/>
      <c r="C18" s="129"/>
      <c r="D18" s="129"/>
      <c r="E18" s="61"/>
      <c r="F18" s="61"/>
      <c r="G18" s="129" t="s">
        <v>103</v>
      </c>
      <c r="H18" s="133" t="s">
        <v>278</v>
      </c>
      <c r="I18" s="129"/>
      <c r="J18" s="129"/>
      <c r="K18" s="133"/>
      <c r="L18" s="129"/>
      <c r="M18" s="129" t="s">
        <v>125</v>
      </c>
      <c r="N18" s="133">
        <v>5</v>
      </c>
      <c r="O18" s="132"/>
    </row>
    <row r="19" spans="1:15" ht="14.25" x14ac:dyDescent="0.15">
      <c r="A19" s="254"/>
      <c r="B19" s="129"/>
      <c r="C19" s="129"/>
      <c r="D19" s="129"/>
      <c r="E19" s="61"/>
      <c r="F19" s="61"/>
      <c r="G19" s="129" t="s">
        <v>90</v>
      </c>
      <c r="H19" s="133" t="s">
        <v>282</v>
      </c>
      <c r="I19" s="129"/>
      <c r="J19" s="129"/>
      <c r="K19" s="133"/>
      <c r="L19" s="126"/>
      <c r="M19" s="126"/>
      <c r="N19" s="127"/>
      <c r="O19" s="128"/>
    </row>
    <row r="20" spans="1:15" ht="14.25" x14ac:dyDescent="0.15">
      <c r="A20" s="254"/>
      <c r="B20" s="126"/>
      <c r="C20" s="126"/>
      <c r="D20" s="126"/>
      <c r="E20" s="55"/>
      <c r="F20" s="55"/>
      <c r="G20" s="126"/>
      <c r="H20" s="127"/>
      <c r="I20" s="126"/>
      <c r="J20" s="126"/>
      <c r="K20" s="127"/>
      <c r="L20" s="129" t="s">
        <v>294</v>
      </c>
      <c r="M20" s="129" t="s">
        <v>81</v>
      </c>
      <c r="N20" s="143">
        <v>0.08</v>
      </c>
      <c r="O20" s="132"/>
    </row>
    <row r="21" spans="1:15" ht="14.25" x14ac:dyDescent="0.15">
      <c r="A21" s="254"/>
      <c r="B21" s="129" t="s">
        <v>303</v>
      </c>
      <c r="C21" s="129" t="s">
        <v>70</v>
      </c>
      <c r="D21" s="129"/>
      <c r="E21" s="61" t="s">
        <v>71</v>
      </c>
      <c r="F21" s="61"/>
      <c r="G21" s="129"/>
      <c r="H21" s="134">
        <v>0.13</v>
      </c>
      <c r="I21" s="129" t="s">
        <v>303</v>
      </c>
      <c r="J21" s="129" t="s">
        <v>288</v>
      </c>
      <c r="K21" s="134">
        <v>0.13</v>
      </c>
      <c r="L21" s="129"/>
      <c r="M21" s="129"/>
      <c r="N21" s="133"/>
      <c r="O21" s="132"/>
    </row>
    <row r="22" spans="1:15" ht="14.25" x14ac:dyDescent="0.15">
      <c r="A22" s="254"/>
      <c r="B22" s="129"/>
      <c r="C22" s="129" t="s">
        <v>109</v>
      </c>
      <c r="D22" s="129" t="s">
        <v>110</v>
      </c>
      <c r="E22" s="61"/>
      <c r="F22" s="61"/>
      <c r="G22" s="129"/>
      <c r="H22" s="133">
        <v>10</v>
      </c>
      <c r="I22" s="129"/>
      <c r="J22" s="129" t="s">
        <v>109</v>
      </c>
      <c r="K22" s="133">
        <v>10</v>
      </c>
      <c r="L22" s="129"/>
      <c r="M22" s="129"/>
      <c r="N22" s="133"/>
      <c r="O22" s="132"/>
    </row>
    <row r="23" spans="1:15" ht="14.25" x14ac:dyDescent="0.15">
      <c r="A23" s="254"/>
      <c r="B23" s="129"/>
      <c r="C23" s="129" t="s">
        <v>125</v>
      </c>
      <c r="D23" s="129"/>
      <c r="E23" s="61"/>
      <c r="F23" s="141"/>
      <c r="G23" s="129"/>
      <c r="H23" s="133">
        <v>5</v>
      </c>
      <c r="I23" s="129"/>
      <c r="J23" s="129" t="s">
        <v>125</v>
      </c>
      <c r="K23" s="133">
        <v>5</v>
      </c>
      <c r="L23" s="129"/>
      <c r="M23" s="129"/>
      <c r="N23" s="133"/>
      <c r="O23" s="132"/>
    </row>
    <row r="24" spans="1:15" ht="14.25" x14ac:dyDescent="0.15">
      <c r="A24" s="254"/>
      <c r="B24" s="126"/>
      <c r="C24" s="126"/>
      <c r="D24" s="126"/>
      <c r="E24" s="55"/>
      <c r="F24" s="55"/>
      <c r="G24" s="126"/>
      <c r="H24" s="127"/>
      <c r="I24" s="126"/>
      <c r="J24" s="126"/>
      <c r="K24" s="127"/>
      <c r="L24" s="129"/>
      <c r="M24" s="129"/>
      <c r="N24" s="133"/>
      <c r="O24" s="132"/>
    </row>
    <row r="25" spans="1:15" ht="14.25" x14ac:dyDescent="0.15">
      <c r="A25" s="254"/>
      <c r="B25" s="129" t="s">
        <v>80</v>
      </c>
      <c r="C25" s="129" t="s">
        <v>81</v>
      </c>
      <c r="D25" s="129"/>
      <c r="E25" s="61"/>
      <c r="F25" s="61"/>
      <c r="G25" s="129"/>
      <c r="H25" s="142">
        <v>0.1</v>
      </c>
      <c r="I25" s="129" t="s">
        <v>80</v>
      </c>
      <c r="J25" s="129" t="s">
        <v>81</v>
      </c>
      <c r="K25" s="142">
        <v>0.1</v>
      </c>
      <c r="L25" s="129"/>
      <c r="M25" s="129"/>
      <c r="N25" s="133"/>
      <c r="O25" s="132"/>
    </row>
    <row r="26" spans="1:15" ht="15" thickBot="1" x14ac:dyDescent="0.2">
      <c r="A26" s="255"/>
      <c r="B26" s="136"/>
      <c r="C26" s="136"/>
      <c r="D26" s="136"/>
      <c r="E26" s="68"/>
      <c r="F26" s="68"/>
      <c r="G26" s="136"/>
      <c r="H26" s="137"/>
      <c r="I26" s="136"/>
      <c r="J26" s="136"/>
      <c r="K26" s="137"/>
      <c r="L26" s="136"/>
      <c r="M26" s="136"/>
      <c r="N26" s="137"/>
      <c r="O26" s="138"/>
    </row>
    <row r="27" spans="1:15" ht="14.25" x14ac:dyDescent="0.15">
      <c r="B27" s="106"/>
      <c r="C27" s="106"/>
      <c r="D27" s="106"/>
      <c r="G27" s="106"/>
      <c r="H27" s="139"/>
      <c r="I27" s="106"/>
      <c r="J27" s="106"/>
      <c r="K27" s="139"/>
      <c r="L27" s="106"/>
      <c r="M27" s="106"/>
      <c r="N27" s="139"/>
    </row>
    <row r="28" spans="1:15" ht="14.25" x14ac:dyDescent="0.15">
      <c r="B28" s="106"/>
      <c r="C28" s="106"/>
      <c r="D28" s="106"/>
      <c r="G28" s="106"/>
      <c r="H28" s="139"/>
      <c r="I28" s="106"/>
      <c r="J28" s="106"/>
      <c r="K28" s="139"/>
      <c r="L28" s="106"/>
      <c r="M28" s="106"/>
      <c r="N28" s="139"/>
    </row>
    <row r="29" spans="1:15" ht="14.25" x14ac:dyDescent="0.15">
      <c r="B29" s="106"/>
      <c r="C29" s="106"/>
      <c r="D29" s="106"/>
      <c r="G29" s="106"/>
      <c r="H29" s="139"/>
      <c r="I29" s="106"/>
      <c r="J29" s="106"/>
      <c r="K29" s="139"/>
      <c r="L29" s="106"/>
      <c r="M29" s="106"/>
      <c r="N29" s="139"/>
    </row>
    <row r="30" spans="1:15" ht="14.25" x14ac:dyDescent="0.15">
      <c r="B30" s="106"/>
      <c r="C30" s="106"/>
      <c r="D30" s="106"/>
      <c r="G30" s="106"/>
      <c r="H30" s="139"/>
      <c r="I30" s="106"/>
      <c r="J30" s="106"/>
      <c r="K30" s="139"/>
      <c r="L30" s="106"/>
      <c r="M30" s="106"/>
      <c r="N30" s="139"/>
    </row>
    <row r="31" spans="1:15" ht="14.25" x14ac:dyDescent="0.15">
      <c r="B31" s="106"/>
      <c r="C31" s="106"/>
      <c r="D31" s="106"/>
      <c r="G31" s="106"/>
      <c r="H31" s="139"/>
      <c r="I31" s="106"/>
      <c r="J31" s="106"/>
      <c r="K31" s="139"/>
      <c r="L31" s="106"/>
      <c r="M31" s="106"/>
      <c r="N31" s="139"/>
    </row>
    <row r="32" spans="1:15" ht="14.25" x14ac:dyDescent="0.15">
      <c r="B32" s="106"/>
      <c r="C32" s="106"/>
      <c r="D32" s="106"/>
      <c r="G32" s="106"/>
      <c r="H32" s="139"/>
      <c r="I32" s="106"/>
      <c r="J32" s="106"/>
      <c r="K32" s="139"/>
      <c r="L32" s="106"/>
      <c r="M32" s="106"/>
      <c r="N32" s="139"/>
    </row>
    <row r="33" spans="2:14" ht="14.25" x14ac:dyDescent="0.15">
      <c r="B33" s="106"/>
      <c r="C33" s="106"/>
      <c r="D33" s="106"/>
      <c r="G33" s="106"/>
      <c r="H33" s="139"/>
      <c r="I33" s="106"/>
      <c r="J33" s="106"/>
      <c r="K33" s="139"/>
      <c r="L33" s="106"/>
      <c r="M33" s="106"/>
      <c r="N33" s="139"/>
    </row>
    <row r="34" spans="2:14" ht="14.25" x14ac:dyDescent="0.15">
      <c r="B34" s="106"/>
      <c r="C34" s="106"/>
      <c r="D34" s="106"/>
      <c r="G34" s="106"/>
      <c r="H34" s="139"/>
      <c r="I34" s="106"/>
      <c r="J34" s="106"/>
      <c r="K34" s="139"/>
      <c r="L34" s="106"/>
      <c r="M34" s="106"/>
      <c r="N34" s="139"/>
    </row>
    <row r="35" spans="2:14" ht="14.25" x14ac:dyDescent="0.15">
      <c r="B35" s="106"/>
      <c r="C35" s="106"/>
      <c r="D35" s="106"/>
      <c r="G35" s="106"/>
      <c r="H35" s="139"/>
      <c r="I35" s="106"/>
      <c r="J35" s="106"/>
      <c r="K35" s="139"/>
      <c r="L35" s="106"/>
      <c r="M35" s="106"/>
      <c r="N35" s="139"/>
    </row>
    <row r="36" spans="2:14" ht="14.25" x14ac:dyDescent="0.15">
      <c r="B36" s="106"/>
      <c r="C36" s="106"/>
      <c r="D36" s="106"/>
      <c r="G36" s="106"/>
      <c r="H36" s="139"/>
      <c r="I36" s="106"/>
      <c r="J36" s="106"/>
      <c r="K36" s="139"/>
      <c r="L36" s="106"/>
      <c r="M36" s="106"/>
      <c r="N36" s="139"/>
    </row>
    <row r="37" spans="2:14" ht="14.25" x14ac:dyDescent="0.15">
      <c r="B37" s="106"/>
      <c r="C37" s="106"/>
      <c r="D37" s="106"/>
      <c r="G37" s="106"/>
      <c r="H37" s="139"/>
      <c r="I37" s="106"/>
      <c r="J37" s="106"/>
      <c r="K37" s="139"/>
      <c r="L37" s="106"/>
      <c r="M37" s="106"/>
      <c r="N37" s="139"/>
    </row>
    <row r="38" spans="2:14" ht="14.25" x14ac:dyDescent="0.15">
      <c r="B38" s="106"/>
      <c r="C38" s="106"/>
      <c r="D38" s="106"/>
      <c r="G38" s="106"/>
      <c r="H38" s="139"/>
      <c r="I38" s="106"/>
      <c r="J38" s="106"/>
      <c r="K38" s="139"/>
      <c r="L38" s="106"/>
      <c r="M38" s="106"/>
      <c r="N38" s="139"/>
    </row>
    <row r="39" spans="2:14" ht="14.25" x14ac:dyDescent="0.15">
      <c r="B39" s="106"/>
      <c r="C39" s="106"/>
      <c r="D39" s="106"/>
      <c r="G39" s="106"/>
      <c r="H39" s="139"/>
      <c r="I39" s="106"/>
      <c r="J39" s="106"/>
      <c r="K39" s="139"/>
      <c r="L39" s="106"/>
      <c r="M39" s="106"/>
      <c r="N39" s="139"/>
    </row>
    <row r="40" spans="2:14" ht="14.25" x14ac:dyDescent="0.15">
      <c r="B40" s="106"/>
      <c r="C40" s="106"/>
      <c r="D40" s="106"/>
      <c r="G40" s="106"/>
      <c r="H40" s="139"/>
      <c r="I40" s="106"/>
      <c r="J40" s="106"/>
      <c r="K40" s="139"/>
      <c r="L40" s="106"/>
      <c r="M40" s="106"/>
      <c r="N40" s="139"/>
    </row>
    <row r="41" spans="2:14" ht="14.25" x14ac:dyDescent="0.15">
      <c r="B41" s="106"/>
      <c r="C41" s="106"/>
      <c r="D41" s="106"/>
      <c r="G41" s="106"/>
      <c r="H41" s="139"/>
      <c r="I41" s="106"/>
      <c r="J41" s="106"/>
      <c r="K41" s="139"/>
      <c r="L41" s="106"/>
      <c r="M41" s="106"/>
      <c r="N41" s="139"/>
    </row>
    <row r="42" spans="2:14" ht="14.25" x14ac:dyDescent="0.15">
      <c r="B42" s="106"/>
      <c r="C42" s="106"/>
      <c r="D42" s="106"/>
      <c r="G42" s="106"/>
      <c r="H42" s="139"/>
      <c r="I42" s="106"/>
      <c r="J42" s="106"/>
      <c r="K42" s="139"/>
      <c r="L42" s="106"/>
      <c r="M42" s="106"/>
      <c r="N42" s="139"/>
    </row>
    <row r="43" spans="2:14" ht="14.25" x14ac:dyDescent="0.15">
      <c r="B43" s="106"/>
      <c r="C43" s="106"/>
      <c r="D43" s="106"/>
      <c r="G43" s="106"/>
      <c r="H43" s="139"/>
      <c r="I43" s="106"/>
      <c r="J43" s="106"/>
      <c r="K43" s="139"/>
      <c r="L43" s="106"/>
      <c r="M43" s="106"/>
      <c r="N43" s="139"/>
    </row>
    <row r="44" spans="2:14" ht="14.25" x14ac:dyDescent="0.15">
      <c r="B44" s="106"/>
      <c r="C44" s="106"/>
      <c r="D44" s="106"/>
      <c r="G44" s="106"/>
      <c r="H44" s="139"/>
      <c r="I44" s="106"/>
      <c r="J44" s="106"/>
      <c r="K44" s="139"/>
      <c r="L44" s="106"/>
      <c r="M44" s="106"/>
      <c r="N44" s="139"/>
    </row>
    <row r="45" spans="2:14" ht="14.25" x14ac:dyDescent="0.15">
      <c r="B45" s="106"/>
      <c r="C45" s="106"/>
      <c r="D45" s="106"/>
      <c r="G45" s="106"/>
      <c r="H45" s="139"/>
      <c r="I45" s="106"/>
      <c r="J45" s="106"/>
      <c r="K45" s="139"/>
      <c r="L45" s="106"/>
      <c r="M45" s="106"/>
      <c r="N45" s="139"/>
    </row>
    <row r="46" spans="2:14" ht="14.25" x14ac:dyDescent="0.15">
      <c r="B46" s="106"/>
      <c r="C46" s="106"/>
      <c r="D46" s="106"/>
      <c r="G46" s="106"/>
      <c r="H46" s="139"/>
      <c r="I46" s="106"/>
      <c r="J46" s="106"/>
      <c r="K46" s="139"/>
      <c r="L46" s="106"/>
      <c r="M46" s="106"/>
      <c r="N46" s="139"/>
    </row>
    <row r="47" spans="2:14" ht="14.25" x14ac:dyDescent="0.15">
      <c r="B47" s="106"/>
      <c r="C47" s="106"/>
      <c r="D47" s="106"/>
      <c r="G47" s="106"/>
      <c r="H47" s="139"/>
      <c r="I47" s="106"/>
      <c r="J47" s="106"/>
      <c r="K47" s="139"/>
      <c r="L47" s="106"/>
      <c r="M47" s="106"/>
      <c r="N47" s="139"/>
    </row>
    <row r="48" spans="2:14" ht="14.25" x14ac:dyDescent="0.15">
      <c r="B48" s="106"/>
      <c r="C48" s="106"/>
      <c r="D48" s="106"/>
      <c r="G48" s="106"/>
      <c r="H48" s="139"/>
      <c r="I48" s="106"/>
      <c r="J48" s="106"/>
      <c r="K48" s="139"/>
      <c r="L48" s="106"/>
      <c r="M48" s="106"/>
      <c r="N48" s="139"/>
    </row>
    <row r="49" spans="2:14" ht="14.25" x14ac:dyDescent="0.15">
      <c r="B49" s="106"/>
      <c r="C49" s="106"/>
      <c r="D49" s="106"/>
      <c r="G49" s="106"/>
      <c r="H49" s="139"/>
      <c r="I49" s="106"/>
      <c r="J49" s="106"/>
      <c r="K49" s="139"/>
      <c r="L49" s="106"/>
      <c r="M49" s="106"/>
      <c r="N49" s="139"/>
    </row>
    <row r="50" spans="2:14" ht="14.25" x14ac:dyDescent="0.15">
      <c r="B50" s="106"/>
      <c r="C50" s="106"/>
      <c r="D50" s="106"/>
      <c r="G50" s="106"/>
      <c r="H50" s="139"/>
      <c r="I50" s="106"/>
      <c r="J50" s="106"/>
      <c r="K50" s="139"/>
      <c r="L50" s="106"/>
      <c r="M50" s="106"/>
      <c r="N50" s="139"/>
    </row>
    <row r="51" spans="2:14" ht="14.25" x14ac:dyDescent="0.15">
      <c r="B51" s="106"/>
      <c r="C51" s="106"/>
      <c r="D51" s="106"/>
      <c r="G51" s="106"/>
      <c r="H51" s="139"/>
      <c r="I51" s="106"/>
      <c r="J51" s="106"/>
      <c r="K51" s="139"/>
      <c r="L51" s="106"/>
      <c r="M51" s="106"/>
      <c r="N51" s="139"/>
    </row>
    <row r="52" spans="2:14" ht="14.25" x14ac:dyDescent="0.15">
      <c r="B52" s="106"/>
      <c r="C52" s="106"/>
      <c r="D52" s="106"/>
      <c r="G52" s="106"/>
      <c r="H52" s="139"/>
      <c r="I52" s="106"/>
      <c r="J52" s="106"/>
      <c r="K52" s="139"/>
      <c r="L52" s="106"/>
      <c r="M52" s="106"/>
      <c r="N52" s="139"/>
    </row>
    <row r="53" spans="2:14" ht="14.25" x14ac:dyDescent="0.15">
      <c r="B53" s="106"/>
      <c r="C53" s="106"/>
      <c r="D53" s="106"/>
      <c r="G53" s="106"/>
      <c r="H53" s="139"/>
      <c r="I53" s="106"/>
      <c r="J53" s="106"/>
      <c r="K53" s="139"/>
      <c r="L53" s="106"/>
      <c r="M53" s="106"/>
      <c r="N53" s="139"/>
    </row>
    <row r="54" spans="2:14" ht="14.25" x14ac:dyDescent="0.15">
      <c r="B54" s="106"/>
      <c r="C54" s="106"/>
      <c r="D54" s="106"/>
      <c r="G54" s="106"/>
      <c r="H54" s="139"/>
      <c r="I54" s="106"/>
      <c r="J54" s="106"/>
      <c r="K54" s="139"/>
      <c r="L54" s="106"/>
      <c r="M54" s="106"/>
      <c r="N54" s="139"/>
    </row>
    <row r="55" spans="2:14" ht="14.25" x14ac:dyDescent="0.15">
      <c r="B55" s="106"/>
      <c r="C55" s="106"/>
      <c r="D55" s="106"/>
      <c r="G55" s="106"/>
      <c r="H55" s="139"/>
      <c r="I55" s="106"/>
      <c r="J55" s="106"/>
      <c r="K55" s="139"/>
      <c r="L55" s="106"/>
      <c r="M55" s="106"/>
      <c r="N55" s="139"/>
    </row>
    <row r="56" spans="2:14" ht="14.25" x14ac:dyDescent="0.15">
      <c r="B56" s="106"/>
      <c r="C56" s="106"/>
      <c r="D56" s="106"/>
      <c r="G56" s="106"/>
      <c r="H56" s="139"/>
      <c r="I56" s="106"/>
      <c r="J56" s="106"/>
      <c r="K56" s="139"/>
      <c r="L56" s="106"/>
      <c r="M56" s="106"/>
      <c r="N56" s="139"/>
    </row>
    <row r="57" spans="2:14" ht="14.25" x14ac:dyDescent="0.15">
      <c r="B57" s="106"/>
      <c r="C57" s="106"/>
      <c r="D57" s="106"/>
      <c r="G57" s="106"/>
      <c r="H57" s="139"/>
      <c r="I57" s="106"/>
      <c r="J57" s="106"/>
      <c r="K57" s="139"/>
      <c r="L57" s="106"/>
      <c r="M57" s="106"/>
      <c r="N57" s="139"/>
    </row>
    <row r="58" spans="2:14" ht="14.25" x14ac:dyDescent="0.15">
      <c r="B58" s="106"/>
      <c r="C58" s="106"/>
      <c r="D58" s="106"/>
      <c r="G58" s="106"/>
      <c r="H58" s="139"/>
      <c r="I58" s="106"/>
      <c r="J58" s="106"/>
      <c r="K58" s="139"/>
      <c r="L58" s="106"/>
      <c r="M58" s="106"/>
      <c r="N58" s="139"/>
    </row>
    <row r="59" spans="2:14" ht="14.25" x14ac:dyDescent="0.15">
      <c r="B59" s="106"/>
      <c r="C59" s="106"/>
      <c r="D59" s="106"/>
      <c r="G59" s="106"/>
      <c r="H59" s="139"/>
      <c r="I59" s="106"/>
      <c r="J59" s="106"/>
      <c r="K59" s="139"/>
      <c r="L59" s="106"/>
      <c r="M59" s="106"/>
      <c r="N59" s="139"/>
    </row>
    <row r="60" spans="2:14" ht="14.25" x14ac:dyDescent="0.15">
      <c r="B60" s="106"/>
      <c r="C60" s="106"/>
      <c r="D60" s="106"/>
      <c r="G60" s="106"/>
      <c r="H60" s="139"/>
      <c r="I60" s="106"/>
      <c r="J60" s="106"/>
      <c r="K60" s="139"/>
      <c r="L60" s="106"/>
      <c r="M60" s="106"/>
      <c r="N60" s="139"/>
    </row>
    <row r="61" spans="2:14" ht="14.25" x14ac:dyDescent="0.15">
      <c r="B61" s="106"/>
      <c r="C61" s="106"/>
      <c r="D61" s="106"/>
      <c r="G61" s="106"/>
      <c r="H61" s="139"/>
      <c r="I61" s="106"/>
      <c r="J61" s="106"/>
      <c r="K61" s="139"/>
      <c r="L61" s="106"/>
      <c r="M61" s="106"/>
      <c r="N61" s="139"/>
    </row>
    <row r="62" spans="2:14" ht="14.25" x14ac:dyDescent="0.15">
      <c r="B62" s="106"/>
      <c r="C62" s="106"/>
      <c r="D62" s="106"/>
      <c r="G62" s="106"/>
      <c r="H62" s="139"/>
      <c r="I62" s="106"/>
      <c r="J62" s="106"/>
      <c r="K62" s="139"/>
      <c r="L62" s="106"/>
      <c r="M62" s="106"/>
      <c r="N62" s="139"/>
    </row>
    <row r="63" spans="2:14" ht="14.25" x14ac:dyDescent="0.15">
      <c r="B63" s="106"/>
      <c r="C63" s="106"/>
      <c r="D63" s="106"/>
      <c r="G63" s="106"/>
      <c r="H63" s="139"/>
      <c r="I63" s="106"/>
      <c r="J63" s="106"/>
      <c r="K63" s="139"/>
      <c r="L63" s="106"/>
      <c r="M63" s="106"/>
      <c r="N63" s="139"/>
    </row>
    <row r="64" spans="2:14" ht="14.25" x14ac:dyDescent="0.15">
      <c r="B64" s="106"/>
      <c r="C64" s="106"/>
      <c r="D64" s="106"/>
      <c r="G64" s="106"/>
      <c r="H64" s="139"/>
      <c r="I64" s="106"/>
      <c r="J64" s="106"/>
      <c r="K64" s="139"/>
      <c r="L64" s="106"/>
      <c r="M64" s="106"/>
      <c r="N64" s="139"/>
    </row>
    <row r="65" spans="2:14" ht="14.25" x14ac:dyDescent="0.15">
      <c r="B65" s="106"/>
      <c r="C65" s="106"/>
      <c r="D65" s="106"/>
      <c r="G65" s="106"/>
      <c r="H65" s="139"/>
      <c r="I65" s="106"/>
      <c r="J65" s="106"/>
      <c r="K65" s="139"/>
      <c r="L65" s="106"/>
      <c r="M65" s="106"/>
      <c r="N65" s="139"/>
    </row>
    <row r="66" spans="2:14" ht="14.25" x14ac:dyDescent="0.15">
      <c r="B66" s="106"/>
      <c r="C66" s="106"/>
      <c r="D66" s="106"/>
      <c r="G66" s="106"/>
      <c r="H66" s="139"/>
      <c r="I66" s="106"/>
      <c r="J66" s="106"/>
      <c r="K66" s="139"/>
      <c r="L66" s="106"/>
      <c r="M66" s="106"/>
      <c r="N66" s="139"/>
    </row>
  </sheetData>
  <mergeCells count="15">
    <mergeCell ref="E1:N1"/>
    <mergeCell ref="A2:O2"/>
    <mergeCell ref="E6:F6"/>
    <mergeCell ref="A7:C7"/>
    <mergeCell ref="E7:F7"/>
    <mergeCell ref="L8:N8"/>
    <mergeCell ref="O8:O10"/>
    <mergeCell ref="I9:K9"/>
    <mergeCell ref="L9:N9"/>
    <mergeCell ref="A11:A26"/>
    <mergeCell ref="A8:C9"/>
    <mergeCell ref="D8:D10"/>
    <mergeCell ref="E8:E10"/>
    <mergeCell ref="F8:F10"/>
    <mergeCell ref="I8:K8"/>
  </mergeCells>
  <phoneticPr fontId="2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1">
    <pageSetUpPr fitToPage="1"/>
  </sheetPr>
  <dimension ref="A1:AB32"/>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31"/>
      <c r="I1" s="231"/>
      <c r="J1" s="232"/>
      <c r="K1" s="232"/>
      <c r="L1" s="232"/>
      <c r="M1" s="232"/>
      <c r="N1" s="232"/>
      <c r="O1" s="232"/>
      <c r="P1" s="2"/>
      <c r="Q1" s="2"/>
      <c r="R1" s="4"/>
      <c r="S1" s="4"/>
      <c r="T1" s="3"/>
      <c r="U1" s="3"/>
    </row>
    <row r="2" spans="1:21" ht="36.75" customHeight="1" x14ac:dyDescent="0.15">
      <c r="A2" s="231" t="s">
        <v>0</v>
      </c>
      <c r="B2" s="231"/>
      <c r="C2" s="232"/>
      <c r="D2" s="232"/>
      <c r="E2" s="232"/>
      <c r="F2" s="232"/>
      <c r="G2" s="232"/>
      <c r="H2" s="232"/>
      <c r="I2" s="232"/>
      <c r="J2" s="232"/>
      <c r="K2" s="232"/>
      <c r="L2" s="232"/>
      <c r="M2" s="232"/>
      <c r="N2" s="232"/>
      <c r="O2" s="232"/>
      <c r="P2" s="232"/>
      <c r="Q2" s="232"/>
      <c r="R2" s="232"/>
      <c r="S2" s="232"/>
      <c r="T2" s="232"/>
      <c r="U2" s="3"/>
    </row>
    <row r="3" spans="1:21" ht="18.75" customHeight="1" x14ac:dyDescent="0.15">
      <c r="A3" s="5"/>
      <c r="B3" s="5"/>
      <c r="C3" s="2"/>
      <c r="D3" s="3"/>
      <c r="E3" s="6"/>
      <c r="F3" s="2"/>
      <c r="G3" s="2"/>
      <c r="H3" s="2"/>
      <c r="I3" s="3"/>
      <c r="J3" s="2"/>
      <c r="K3" s="7"/>
      <c r="L3" s="7"/>
      <c r="M3" s="7"/>
      <c r="N3" s="7"/>
      <c r="O3" s="2"/>
      <c r="P3" s="8"/>
      <c r="Q3" s="233" t="s">
        <v>1</v>
      </c>
      <c r="R3" s="234"/>
      <c r="S3" s="234"/>
      <c r="T3" s="235"/>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36" t="s">
        <v>219</v>
      </c>
      <c r="B8" s="237"/>
      <c r="C8" s="237"/>
      <c r="D8" s="237"/>
      <c r="E8" s="237"/>
      <c r="F8" s="237"/>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38" t="s">
        <v>63</v>
      </c>
      <c r="B10" s="80" t="s">
        <v>220</v>
      </c>
      <c r="C10" s="48" t="s">
        <v>67</v>
      </c>
      <c r="D10" s="49"/>
      <c r="E10" s="50">
        <v>30</v>
      </c>
      <c r="F10" s="51" t="s">
        <v>38</v>
      </c>
      <c r="G10" s="84" t="s">
        <v>68</v>
      </c>
      <c r="H10" s="88" t="s">
        <v>67</v>
      </c>
      <c r="I10" s="49"/>
      <c r="J10" s="51">
        <f>ROUNDUP(E10*0.75,2)</f>
        <v>22.5</v>
      </c>
      <c r="K10" s="51" t="s">
        <v>38</v>
      </c>
      <c r="L10" s="51" t="s">
        <v>68</v>
      </c>
      <c r="M10" s="51">
        <f>ROUNDUP((R5*E10)+(R6*J10)+(R7*(E10*2)),2)</f>
        <v>0</v>
      </c>
      <c r="N10" s="92">
        <f>M10</f>
        <v>0</v>
      </c>
      <c r="O10" s="101" t="s">
        <v>221</v>
      </c>
      <c r="P10" s="52" t="s">
        <v>24</v>
      </c>
      <c r="Q10" s="49"/>
      <c r="R10" s="53">
        <v>110</v>
      </c>
      <c r="S10" s="50">
        <f t="shared" ref="S10:S20" si="0">ROUNDUP(R10*0.75,2)</f>
        <v>82.5</v>
      </c>
      <c r="T10" s="76">
        <f>ROUNDUP((R5*R10)+(R6*S10)+(R7*(R10*2)),2)</f>
        <v>0</v>
      </c>
    </row>
    <row r="11" spans="1:21" ht="18.75" customHeight="1" x14ac:dyDescent="0.15">
      <c r="A11" s="239"/>
      <c r="B11" s="82"/>
      <c r="C11" s="60" t="s">
        <v>107</v>
      </c>
      <c r="D11" s="61"/>
      <c r="E11" s="62">
        <v>20</v>
      </c>
      <c r="F11" s="63" t="s">
        <v>38</v>
      </c>
      <c r="G11" s="86"/>
      <c r="H11" s="90" t="s">
        <v>107</v>
      </c>
      <c r="I11" s="61"/>
      <c r="J11" s="63">
        <f>ROUNDUP(E11*0.75,2)</f>
        <v>15</v>
      </c>
      <c r="K11" s="63" t="s">
        <v>38</v>
      </c>
      <c r="L11" s="63"/>
      <c r="M11" s="63">
        <f>ROUNDUP((R5*E11)+(R6*J11)+(R7*(E11*2)),2)</f>
        <v>0</v>
      </c>
      <c r="N11" s="94">
        <f>M11</f>
        <v>0</v>
      </c>
      <c r="O11" s="82" t="s">
        <v>222</v>
      </c>
      <c r="P11" s="64" t="s">
        <v>73</v>
      </c>
      <c r="Q11" s="61"/>
      <c r="R11" s="65">
        <v>1</v>
      </c>
      <c r="S11" s="62">
        <f t="shared" si="0"/>
        <v>0.75</v>
      </c>
      <c r="T11" s="78">
        <f>ROUNDUP((R5*R11)+(R6*S11)+(R7*(R11*2)),2)</f>
        <v>0</v>
      </c>
    </row>
    <row r="12" spans="1:21" ht="18.75" customHeight="1" x14ac:dyDescent="0.15">
      <c r="A12" s="239"/>
      <c r="B12" s="82"/>
      <c r="C12" s="60" t="s">
        <v>51</v>
      </c>
      <c r="D12" s="61"/>
      <c r="E12" s="62">
        <v>10</v>
      </c>
      <c r="F12" s="63" t="s">
        <v>38</v>
      </c>
      <c r="G12" s="86"/>
      <c r="H12" s="90" t="s">
        <v>51</v>
      </c>
      <c r="I12" s="61"/>
      <c r="J12" s="63">
        <f>ROUNDUP(E12*0.75,2)</f>
        <v>7.5</v>
      </c>
      <c r="K12" s="63" t="s">
        <v>38</v>
      </c>
      <c r="L12" s="63"/>
      <c r="M12" s="63">
        <f>ROUNDUP((R5*E12)+(R6*J12)+(R7*(E12*2)),2)</f>
        <v>0</v>
      </c>
      <c r="N12" s="94">
        <f>ROUND(M12+(M12*10/100),2)</f>
        <v>0</v>
      </c>
      <c r="O12" s="82" t="s">
        <v>223</v>
      </c>
      <c r="P12" s="64" t="s">
        <v>103</v>
      </c>
      <c r="Q12" s="61"/>
      <c r="R12" s="65">
        <v>20</v>
      </c>
      <c r="S12" s="62">
        <f t="shared" si="0"/>
        <v>15</v>
      </c>
      <c r="T12" s="78">
        <f>ROUNDUP((R5*R12)+(R6*S12)+(R7*(R12*2)),2)</f>
        <v>0</v>
      </c>
    </row>
    <row r="13" spans="1:21" ht="18.75" customHeight="1" x14ac:dyDescent="0.15">
      <c r="A13" s="239"/>
      <c r="B13" s="82"/>
      <c r="C13" s="60" t="s">
        <v>70</v>
      </c>
      <c r="D13" s="61" t="s">
        <v>71</v>
      </c>
      <c r="E13" s="73">
        <v>0.5</v>
      </c>
      <c r="F13" s="63" t="s">
        <v>72</v>
      </c>
      <c r="G13" s="86"/>
      <c r="H13" s="90" t="s">
        <v>70</v>
      </c>
      <c r="I13" s="61" t="s">
        <v>71</v>
      </c>
      <c r="J13" s="63">
        <f>ROUNDUP(E13*0.75,2)</f>
        <v>0.38</v>
      </c>
      <c r="K13" s="63" t="s">
        <v>72</v>
      </c>
      <c r="L13" s="63"/>
      <c r="M13" s="63">
        <f>ROUNDUP((R5*E13)+(R6*J13)+(R7*(E13*2)),2)</f>
        <v>0</v>
      </c>
      <c r="N13" s="94">
        <f>M13</f>
        <v>0</v>
      </c>
      <c r="O13" s="82" t="s">
        <v>224</v>
      </c>
      <c r="P13" s="64" t="s">
        <v>41</v>
      </c>
      <c r="Q13" s="61"/>
      <c r="R13" s="65">
        <v>2</v>
      </c>
      <c r="S13" s="62">
        <f t="shared" si="0"/>
        <v>1.5</v>
      </c>
      <c r="T13" s="78">
        <f>ROUNDUP((R5*R13)+(R6*S13)+(R7*(R13*2)),2)</f>
        <v>0</v>
      </c>
    </row>
    <row r="14" spans="1:21" ht="18.75" customHeight="1" x14ac:dyDescent="0.15">
      <c r="A14" s="239"/>
      <c r="B14" s="82"/>
      <c r="C14" s="60"/>
      <c r="D14" s="61"/>
      <c r="E14" s="62"/>
      <c r="F14" s="63"/>
      <c r="G14" s="86"/>
      <c r="H14" s="90"/>
      <c r="I14" s="61"/>
      <c r="J14" s="63"/>
      <c r="K14" s="63"/>
      <c r="L14" s="63"/>
      <c r="M14" s="63"/>
      <c r="N14" s="94"/>
      <c r="O14" s="82" t="s">
        <v>49</v>
      </c>
      <c r="P14" s="64" t="s">
        <v>53</v>
      </c>
      <c r="Q14" s="61"/>
      <c r="R14" s="65">
        <v>1</v>
      </c>
      <c r="S14" s="62">
        <f t="shared" si="0"/>
        <v>0.75</v>
      </c>
      <c r="T14" s="78">
        <f>ROUNDUP((R5*R14)+(R6*S14)+(R7*(R14*2)),2)</f>
        <v>0</v>
      </c>
    </row>
    <row r="15" spans="1:21" ht="18.75" customHeight="1" x14ac:dyDescent="0.15">
      <c r="A15" s="239"/>
      <c r="B15" s="82"/>
      <c r="C15" s="60"/>
      <c r="D15" s="61"/>
      <c r="E15" s="62"/>
      <c r="F15" s="63"/>
      <c r="G15" s="86"/>
      <c r="H15" s="90"/>
      <c r="I15" s="61"/>
      <c r="J15" s="63"/>
      <c r="K15" s="63"/>
      <c r="L15" s="63"/>
      <c r="M15" s="63"/>
      <c r="N15" s="94"/>
      <c r="O15" s="82"/>
      <c r="P15" s="64" t="s">
        <v>58</v>
      </c>
      <c r="Q15" s="61"/>
      <c r="R15" s="65">
        <v>2</v>
      </c>
      <c r="S15" s="62">
        <f t="shared" si="0"/>
        <v>1.5</v>
      </c>
      <c r="T15" s="78">
        <f>ROUNDUP((R5*R15)+(R6*S15)+(R7*(R15*2)),2)</f>
        <v>0</v>
      </c>
    </row>
    <row r="16" spans="1:21" ht="18.75" customHeight="1" x14ac:dyDescent="0.15">
      <c r="A16" s="239"/>
      <c r="B16" s="82"/>
      <c r="C16" s="60"/>
      <c r="D16" s="61"/>
      <c r="E16" s="62"/>
      <c r="F16" s="63"/>
      <c r="G16" s="86"/>
      <c r="H16" s="90"/>
      <c r="I16" s="61"/>
      <c r="J16" s="63"/>
      <c r="K16" s="63"/>
      <c r="L16" s="63"/>
      <c r="M16" s="63"/>
      <c r="N16" s="94"/>
      <c r="O16" s="82"/>
      <c r="P16" s="64" t="s">
        <v>90</v>
      </c>
      <c r="Q16" s="61"/>
      <c r="R16" s="65">
        <v>0.05</v>
      </c>
      <c r="S16" s="62">
        <f t="shared" si="0"/>
        <v>0.04</v>
      </c>
      <c r="T16" s="78">
        <f>ROUNDUP((R5*R16)+(R6*S16)+(R7*(R16*2)),2)</f>
        <v>0</v>
      </c>
    </row>
    <row r="17" spans="1:20" ht="18.75" customHeight="1" x14ac:dyDescent="0.15">
      <c r="A17" s="239"/>
      <c r="B17" s="82"/>
      <c r="C17" s="60"/>
      <c r="D17" s="61"/>
      <c r="E17" s="62"/>
      <c r="F17" s="63"/>
      <c r="G17" s="86"/>
      <c r="H17" s="90"/>
      <c r="I17" s="61"/>
      <c r="J17" s="63"/>
      <c r="K17" s="63"/>
      <c r="L17" s="63"/>
      <c r="M17" s="63"/>
      <c r="N17" s="94"/>
      <c r="O17" s="82"/>
      <c r="P17" s="64" t="s">
        <v>73</v>
      </c>
      <c r="Q17" s="61"/>
      <c r="R17" s="65">
        <v>1</v>
      </c>
      <c r="S17" s="62">
        <f t="shared" si="0"/>
        <v>0.75</v>
      </c>
      <c r="T17" s="78">
        <f>ROUNDUP((R5*R17)+(R6*S17)+(R7*(R17*2)),2)</f>
        <v>0</v>
      </c>
    </row>
    <row r="18" spans="1:20" ht="18.75" customHeight="1" x14ac:dyDescent="0.15">
      <c r="A18" s="239"/>
      <c r="B18" s="82"/>
      <c r="C18" s="60"/>
      <c r="D18" s="61"/>
      <c r="E18" s="62"/>
      <c r="F18" s="63"/>
      <c r="G18" s="86"/>
      <c r="H18" s="90"/>
      <c r="I18" s="61"/>
      <c r="J18" s="63"/>
      <c r="K18" s="63"/>
      <c r="L18" s="63"/>
      <c r="M18" s="63"/>
      <c r="N18" s="94"/>
      <c r="O18" s="82"/>
      <c r="P18" s="64" t="s">
        <v>41</v>
      </c>
      <c r="Q18" s="61"/>
      <c r="R18" s="65">
        <v>0.5</v>
      </c>
      <c r="S18" s="62">
        <f t="shared" si="0"/>
        <v>0.38</v>
      </c>
      <c r="T18" s="78">
        <f>ROUNDUP((R5*R18)+(R6*S18)+(R7*(R18*2)),2)</f>
        <v>0</v>
      </c>
    </row>
    <row r="19" spans="1:20" ht="18.75" customHeight="1" x14ac:dyDescent="0.15">
      <c r="A19" s="239"/>
      <c r="B19" s="82"/>
      <c r="C19" s="60"/>
      <c r="D19" s="61"/>
      <c r="E19" s="62"/>
      <c r="F19" s="63"/>
      <c r="G19" s="86"/>
      <c r="H19" s="90"/>
      <c r="I19" s="61"/>
      <c r="J19" s="63"/>
      <c r="K19" s="63"/>
      <c r="L19" s="63"/>
      <c r="M19" s="63"/>
      <c r="N19" s="94"/>
      <c r="O19" s="82"/>
      <c r="P19" s="64" t="s">
        <v>90</v>
      </c>
      <c r="Q19" s="61"/>
      <c r="R19" s="65">
        <v>0.05</v>
      </c>
      <c r="S19" s="62">
        <f t="shared" si="0"/>
        <v>0.04</v>
      </c>
      <c r="T19" s="78">
        <f>ROUNDUP((R5*R19)+(R6*S19)+(R7*(R19*2)),2)</f>
        <v>0</v>
      </c>
    </row>
    <row r="20" spans="1:20" ht="18.75" customHeight="1" x14ac:dyDescent="0.15">
      <c r="A20" s="239"/>
      <c r="B20" s="82"/>
      <c r="C20" s="60"/>
      <c r="D20" s="61"/>
      <c r="E20" s="62"/>
      <c r="F20" s="63"/>
      <c r="G20" s="86"/>
      <c r="H20" s="90"/>
      <c r="I20" s="61"/>
      <c r="J20" s="63"/>
      <c r="K20" s="63"/>
      <c r="L20" s="63"/>
      <c r="M20" s="63"/>
      <c r="N20" s="94"/>
      <c r="O20" s="82"/>
      <c r="P20" s="64" t="s">
        <v>36</v>
      </c>
      <c r="Q20" s="61"/>
      <c r="R20" s="65">
        <v>1</v>
      </c>
      <c r="S20" s="62">
        <f t="shared" si="0"/>
        <v>0.75</v>
      </c>
      <c r="T20" s="78">
        <f>ROUNDUP((R5*R20)+(R6*S20)+(R7*(R20*2)),2)</f>
        <v>0</v>
      </c>
    </row>
    <row r="21" spans="1:20" ht="18.75" customHeight="1" x14ac:dyDescent="0.15">
      <c r="A21" s="239"/>
      <c r="B21" s="81"/>
      <c r="C21" s="54"/>
      <c r="D21" s="55"/>
      <c r="E21" s="56"/>
      <c r="F21" s="57"/>
      <c r="G21" s="85"/>
      <c r="H21" s="89"/>
      <c r="I21" s="55"/>
      <c r="J21" s="57"/>
      <c r="K21" s="57"/>
      <c r="L21" s="57"/>
      <c r="M21" s="57"/>
      <c r="N21" s="93"/>
      <c r="O21" s="81"/>
      <c r="P21" s="58"/>
      <c r="Q21" s="55"/>
      <c r="R21" s="59"/>
      <c r="S21" s="56"/>
      <c r="T21" s="77"/>
    </row>
    <row r="22" spans="1:20" ht="18.75" customHeight="1" x14ac:dyDescent="0.15">
      <c r="A22" s="239"/>
      <c r="B22" s="82" t="s">
        <v>225</v>
      </c>
      <c r="C22" s="60" t="s">
        <v>76</v>
      </c>
      <c r="D22" s="61"/>
      <c r="E22" s="62">
        <v>40</v>
      </c>
      <c r="F22" s="63" t="s">
        <v>38</v>
      </c>
      <c r="G22" s="86"/>
      <c r="H22" s="90" t="s">
        <v>76</v>
      </c>
      <c r="I22" s="61"/>
      <c r="J22" s="63">
        <f>ROUNDUP(E22*0.75,2)</f>
        <v>30</v>
      </c>
      <c r="K22" s="63" t="s">
        <v>38</v>
      </c>
      <c r="L22" s="63"/>
      <c r="M22" s="63">
        <f>ROUNDUP((R5*E22)+(R6*J22)+(R7*(E22*2)),2)</f>
        <v>0</v>
      </c>
      <c r="N22" s="94">
        <f>ROUND(M22+(M22*6/100),2)</f>
        <v>0</v>
      </c>
      <c r="O22" s="82" t="s">
        <v>187</v>
      </c>
      <c r="P22" s="64" t="s">
        <v>41</v>
      </c>
      <c r="Q22" s="61"/>
      <c r="R22" s="65">
        <v>1</v>
      </c>
      <c r="S22" s="62">
        <f>ROUNDUP(R22*0.75,2)</f>
        <v>0.75</v>
      </c>
      <c r="T22" s="78">
        <f>ROUNDUP((R5*R22)+(R6*S22)+(R7*(R22*2)),2)</f>
        <v>0</v>
      </c>
    </row>
    <row r="23" spans="1:20" ht="18.75" customHeight="1" x14ac:dyDescent="0.15">
      <c r="A23" s="239"/>
      <c r="B23" s="82"/>
      <c r="C23" s="60" t="s">
        <v>123</v>
      </c>
      <c r="D23" s="61"/>
      <c r="E23" s="62">
        <v>0.5</v>
      </c>
      <c r="F23" s="63" t="s">
        <v>38</v>
      </c>
      <c r="G23" s="86"/>
      <c r="H23" s="90" t="s">
        <v>123</v>
      </c>
      <c r="I23" s="61"/>
      <c r="J23" s="63">
        <f>ROUNDUP(E23*0.75,2)</f>
        <v>0.38</v>
      </c>
      <c r="K23" s="63" t="s">
        <v>38</v>
      </c>
      <c r="L23" s="63"/>
      <c r="M23" s="63">
        <f>ROUNDUP((R5*E23)+(R6*J23)+(R7*(E23*2)),2)</f>
        <v>0</v>
      </c>
      <c r="N23" s="94">
        <f>M23</f>
        <v>0</v>
      </c>
      <c r="O23" s="82" t="s">
        <v>189</v>
      </c>
      <c r="P23" s="64" t="s">
        <v>44</v>
      </c>
      <c r="Q23" s="61" t="s">
        <v>35</v>
      </c>
      <c r="R23" s="65">
        <v>1</v>
      </c>
      <c r="S23" s="62">
        <f>ROUNDUP(R23*0.75,2)</f>
        <v>0.75</v>
      </c>
      <c r="T23" s="78">
        <f>ROUNDUP((R5*R23)+(R6*S23)+(R7*(R23*2)),2)</f>
        <v>0</v>
      </c>
    </row>
    <row r="24" spans="1:20" ht="18.75" customHeight="1" x14ac:dyDescent="0.15">
      <c r="A24" s="239"/>
      <c r="B24" s="82"/>
      <c r="C24" s="60"/>
      <c r="D24" s="61"/>
      <c r="E24" s="62"/>
      <c r="F24" s="63"/>
      <c r="G24" s="86"/>
      <c r="H24" s="90"/>
      <c r="I24" s="61"/>
      <c r="J24" s="63"/>
      <c r="K24" s="63"/>
      <c r="L24" s="63"/>
      <c r="M24" s="63"/>
      <c r="N24" s="94"/>
      <c r="O24" s="82" t="s">
        <v>30</v>
      </c>
      <c r="P24" s="64" t="s">
        <v>42</v>
      </c>
      <c r="Q24" s="61"/>
      <c r="R24" s="65">
        <v>2</v>
      </c>
      <c r="S24" s="62">
        <f>ROUNDUP(R24*0.75,2)</f>
        <v>1.5</v>
      </c>
      <c r="T24" s="78">
        <f>ROUNDUP((R5*R24)+(R6*S24)+(R7*(R24*2)),2)</f>
        <v>0</v>
      </c>
    </row>
    <row r="25" spans="1:20" ht="18.75" customHeight="1" x14ac:dyDescent="0.15">
      <c r="A25" s="239"/>
      <c r="B25" s="82"/>
      <c r="C25" s="60"/>
      <c r="D25" s="61"/>
      <c r="E25" s="62"/>
      <c r="F25" s="63"/>
      <c r="G25" s="86"/>
      <c r="H25" s="90"/>
      <c r="I25" s="61"/>
      <c r="J25" s="63"/>
      <c r="K25" s="63"/>
      <c r="L25" s="63"/>
      <c r="M25" s="63"/>
      <c r="N25" s="94"/>
      <c r="O25" s="82"/>
      <c r="P25" s="64" t="s">
        <v>73</v>
      </c>
      <c r="Q25" s="61"/>
      <c r="R25" s="65">
        <v>2</v>
      </c>
      <c r="S25" s="62">
        <f>ROUNDUP(R25*0.75,2)</f>
        <v>1.5</v>
      </c>
      <c r="T25" s="78">
        <f>ROUNDUP((R5*R25)+(R6*S25)+(R7*(R25*2)),2)</f>
        <v>0</v>
      </c>
    </row>
    <row r="26" spans="1:20" ht="18.75" customHeight="1" x14ac:dyDescent="0.15">
      <c r="A26" s="239"/>
      <c r="B26" s="81"/>
      <c r="C26" s="54"/>
      <c r="D26" s="55"/>
      <c r="E26" s="56"/>
      <c r="F26" s="57"/>
      <c r="G26" s="85"/>
      <c r="H26" s="89"/>
      <c r="I26" s="55"/>
      <c r="J26" s="57"/>
      <c r="K26" s="57"/>
      <c r="L26" s="57"/>
      <c r="M26" s="57"/>
      <c r="N26" s="93"/>
      <c r="O26" s="81"/>
      <c r="P26" s="58"/>
      <c r="Q26" s="55"/>
      <c r="R26" s="59"/>
      <c r="S26" s="56"/>
      <c r="T26" s="77"/>
    </row>
    <row r="27" spans="1:20" ht="18.75" customHeight="1" x14ac:dyDescent="0.15">
      <c r="A27" s="239"/>
      <c r="B27" s="82" t="s">
        <v>190</v>
      </c>
      <c r="C27" s="60" t="s">
        <v>119</v>
      </c>
      <c r="D27" s="61"/>
      <c r="E27" s="75">
        <v>0.1</v>
      </c>
      <c r="F27" s="63" t="s">
        <v>120</v>
      </c>
      <c r="G27" s="86"/>
      <c r="H27" s="90" t="s">
        <v>119</v>
      </c>
      <c r="I27" s="61"/>
      <c r="J27" s="63">
        <f>ROUNDUP(E27*0.75,2)</f>
        <v>0.08</v>
      </c>
      <c r="K27" s="63" t="s">
        <v>120</v>
      </c>
      <c r="L27" s="63"/>
      <c r="M27" s="63">
        <f>ROUNDUP((R5*E27)+(R6*J27)+(R7*(E27*2)),2)</f>
        <v>0</v>
      </c>
      <c r="N27" s="94">
        <f>M27</f>
        <v>0</v>
      </c>
      <c r="O27" s="82" t="s">
        <v>30</v>
      </c>
      <c r="P27" s="64" t="s">
        <v>103</v>
      </c>
      <c r="Q27" s="61"/>
      <c r="R27" s="65">
        <v>100</v>
      </c>
      <c r="S27" s="62">
        <f>ROUNDUP(R27*0.75,2)</f>
        <v>75</v>
      </c>
      <c r="T27" s="78">
        <f>ROUNDUP((R5*R27)+(R6*S27)+(R7*(R27*2)),2)</f>
        <v>0</v>
      </c>
    </row>
    <row r="28" spans="1:20" ht="18.75" customHeight="1" x14ac:dyDescent="0.15">
      <c r="A28" s="239"/>
      <c r="B28" s="82"/>
      <c r="C28" s="60" t="s">
        <v>115</v>
      </c>
      <c r="D28" s="61"/>
      <c r="E28" s="62">
        <v>5</v>
      </c>
      <c r="F28" s="63" t="s">
        <v>38</v>
      </c>
      <c r="G28" s="86"/>
      <c r="H28" s="90" t="s">
        <v>115</v>
      </c>
      <c r="I28" s="61"/>
      <c r="J28" s="63">
        <f>ROUNDUP(E28*0.75,2)</f>
        <v>3.75</v>
      </c>
      <c r="K28" s="63" t="s">
        <v>38</v>
      </c>
      <c r="L28" s="63"/>
      <c r="M28" s="63">
        <f>ROUNDUP((R5*E28)+(R6*J28)+(R7*(E28*2)),2)</f>
        <v>0</v>
      </c>
      <c r="N28" s="94">
        <f>ROUND(M28+(M28*10/100),2)</f>
        <v>0</v>
      </c>
      <c r="O28" s="82"/>
      <c r="P28" s="64" t="s">
        <v>191</v>
      </c>
      <c r="Q28" s="61"/>
      <c r="R28" s="65">
        <v>0.5</v>
      </c>
      <c r="S28" s="62">
        <f>ROUNDUP(R28*0.75,2)</f>
        <v>0.38</v>
      </c>
      <c r="T28" s="78">
        <f>ROUNDUP((R5*R28)+(R6*S28)+(R7*(R28*2)),2)</f>
        <v>0</v>
      </c>
    </row>
    <row r="29" spans="1:20" ht="18.75" customHeight="1" x14ac:dyDescent="0.15">
      <c r="A29" s="239"/>
      <c r="B29" s="82"/>
      <c r="C29" s="60"/>
      <c r="D29" s="61"/>
      <c r="E29" s="62"/>
      <c r="F29" s="63"/>
      <c r="G29" s="86"/>
      <c r="H29" s="90"/>
      <c r="I29" s="61"/>
      <c r="J29" s="63"/>
      <c r="K29" s="63"/>
      <c r="L29" s="63"/>
      <c r="M29" s="63"/>
      <c r="N29" s="94"/>
      <c r="O29" s="82"/>
      <c r="P29" s="64" t="s">
        <v>90</v>
      </c>
      <c r="Q29" s="61"/>
      <c r="R29" s="65">
        <v>0.1</v>
      </c>
      <c r="S29" s="62">
        <f>ROUNDUP(R29*0.75,2)</f>
        <v>0.08</v>
      </c>
      <c r="T29" s="78">
        <f>ROUNDUP((R5*R29)+(R6*S29)+(R7*(R29*2)),2)</f>
        <v>0</v>
      </c>
    </row>
    <row r="30" spans="1:20" ht="18.75" customHeight="1" x14ac:dyDescent="0.15">
      <c r="A30" s="239"/>
      <c r="B30" s="81"/>
      <c r="C30" s="54"/>
      <c r="D30" s="55"/>
      <c r="E30" s="56"/>
      <c r="F30" s="57"/>
      <c r="G30" s="85"/>
      <c r="H30" s="89"/>
      <c r="I30" s="55"/>
      <c r="J30" s="57"/>
      <c r="K30" s="57"/>
      <c r="L30" s="57"/>
      <c r="M30" s="57"/>
      <c r="N30" s="93"/>
      <c r="O30" s="81"/>
      <c r="P30" s="58"/>
      <c r="Q30" s="55"/>
      <c r="R30" s="59"/>
      <c r="S30" s="56"/>
      <c r="T30" s="77"/>
    </row>
    <row r="31" spans="1:20" ht="18.75" customHeight="1" x14ac:dyDescent="0.15">
      <c r="A31" s="239"/>
      <c r="B31" s="82" t="s">
        <v>59</v>
      </c>
      <c r="C31" s="60" t="s">
        <v>61</v>
      </c>
      <c r="D31" s="61"/>
      <c r="E31" s="66">
        <v>0.25</v>
      </c>
      <c r="F31" s="63" t="s">
        <v>62</v>
      </c>
      <c r="G31" s="86"/>
      <c r="H31" s="90" t="s">
        <v>61</v>
      </c>
      <c r="I31" s="61"/>
      <c r="J31" s="63">
        <f>ROUNDUP(E31*0.75,2)</f>
        <v>0.19</v>
      </c>
      <c r="K31" s="63" t="s">
        <v>62</v>
      </c>
      <c r="L31" s="63"/>
      <c r="M31" s="63">
        <f>ROUNDUP((R5*E31)+(R6*J31)+(R7*(E31*2)),2)</f>
        <v>0</v>
      </c>
      <c r="N31" s="94">
        <f>M31</f>
        <v>0</v>
      </c>
      <c r="O31" s="82" t="s">
        <v>60</v>
      </c>
      <c r="P31" s="64"/>
      <c r="Q31" s="61"/>
      <c r="R31" s="65"/>
      <c r="S31" s="62"/>
      <c r="T31" s="78"/>
    </row>
    <row r="32" spans="1:20" ht="18.75" customHeight="1" thickBot="1" x14ac:dyDescent="0.2">
      <c r="A32" s="240"/>
      <c r="B32" s="83"/>
      <c r="C32" s="67"/>
      <c r="D32" s="68"/>
      <c r="E32" s="69"/>
      <c r="F32" s="70"/>
      <c r="G32" s="87"/>
      <c r="H32" s="91"/>
      <c r="I32" s="68"/>
      <c r="J32" s="70"/>
      <c r="K32" s="70"/>
      <c r="L32" s="70"/>
      <c r="M32" s="70"/>
      <c r="N32" s="95"/>
      <c r="O32" s="83"/>
      <c r="P32" s="71"/>
      <c r="Q32" s="68"/>
      <c r="R32" s="72"/>
      <c r="S32" s="69"/>
      <c r="T32" s="79"/>
    </row>
  </sheetData>
  <mergeCells count="5">
    <mergeCell ref="H1:O1"/>
    <mergeCell ref="A2:T2"/>
    <mergeCell ref="Q3:T3"/>
    <mergeCell ref="A8:F8"/>
    <mergeCell ref="A10:A32"/>
  </mergeCells>
  <phoneticPr fontId="19"/>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0F062-6A16-42E4-A01E-B43F5A71DCFC}">
  <sheetPr>
    <pageSetUpPr fitToPage="1"/>
  </sheetPr>
  <dimension ref="A1:U58"/>
  <sheetViews>
    <sheetView showZeros="0" zoomScale="60" zoomScaleNormal="60" zoomScaleSheetLayoutView="90" workbookViewId="0"/>
  </sheetViews>
  <sheetFormatPr defaultRowHeight="13.5" x14ac:dyDescent="0.15"/>
  <cols>
    <col min="1" max="1" width="4.5" style="104" customWidth="1"/>
    <col min="2" max="2" width="24.375" style="104" customWidth="1"/>
    <col min="3" max="3" width="28.25" style="104" customWidth="1"/>
    <col min="4" max="4" width="12.5" style="104" hidden="1" customWidth="1"/>
    <col min="5" max="6" width="10.375" style="35" customWidth="1"/>
    <col min="7" max="7" width="10" style="104" customWidth="1"/>
    <col min="8" max="8" width="18.75" style="104" customWidth="1"/>
    <col min="9" max="9" width="22.5" style="104" customWidth="1"/>
    <col min="10" max="10" width="21.25" style="104" customWidth="1"/>
    <col min="11" max="11" width="11.125" style="104" customWidth="1"/>
    <col min="12" max="12" width="22.375" style="104" customWidth="1"/>
    <col min="13" max="13" width="21.25" style="104" customWidth="1"/>
    <col min="14" max="14" width="11.25" style="104" customWidth="1"/>
    <col min="15" max="15" width="12.5" hidden="1" customWidth="1"/>
    <col min="257" max="257" width="4.5" customWidth="1"/>
    <col min="258" max="258" width="24.375" customWidth="1"/>
    <col min="259" max="259" width="28.25" customWidth="1"/>
    <col min="260" max="260" width="0" hidden="1" customWidth="1"/>
    <col min="261" max="262" width="10.375" customWidth="1"/>
    <col min="263" max="263" width="10" customWidth="1"/>
    <col min="264" max="264" width="18.75" customWidth="1"/>
    <col min="265" max="265" width="22.5" customWidth="1"/>
    <col min="266" max="266" width="21.25" customWidth="1"/>
    <col min="267" max="267" width="11.125" customWidth="1"/>
    <col min="268" max="268" width="22.375" customWidth="1"/>
    <col min="269" max="269" width="21.25" customWidth="1"/>
    <col min="270" max="270" width="11.25" customWidth="1"/>
    <col min="271" max="271" width="0" hidden="1" customWidth="1"/>
    <col min="513" max="513" width="4.5" customWidth="1"/>
    <col min="514" max="514" width="24.375" customWidth="1"/>
    <col min="515" max="515" width="28.25" customWidth="1"/>
    <col min="516" max="516" width="0" hidden="1" customWidth="1"/>
    <col min="517" max="518" width="10.375" customWidth="1"/>
    <col min="519" max="519" width="10" customWidth="1"/>
    <col min="520" max="520" width="18.75" customWidth="1"/>
    <col min="521" max="521" width="22.5" customWidth="1"/>
    <col min="522" max="522" width="21.25" customWidth="1"/>
    <col min="523" max="523" width="11.125" customWidth="1"/>
    <col min="524" max="524" width="22.375" customWidth="1"/>
    <col min="525" max="525" width="21.25" customWidth="1"/>
    <col min="526" max="526" width="11.25" customWidth="1"/>
    <col min="527" max="527" width="0" hidden="1" customWidth="1"/>
    <col min="769" max="769" width="4.5" customWidth="1"/>
    <col min="770" max="770" width="24.375" customWidth="1"/>
    <col min="771" max="771" width="28.25" customWidth="1"/>
    <col min="772" max="772" width="0" hidden="1" customWidth="1"/>
    <col min="773" max="774" width="10.375" customWidth="1"/>
    <col min="775" max="775" width="10" customWidth="1"/>
    <col min="776" max="776" width="18.75" customWidth="1"/>
    <col min="777" max="777" width="22.5" customWidth="1"/>
    <col min="778" max="778" width="21.25" customWidth="1"/>
    <col min="779" max="779" width="11.125" customWidth="1"/>
    <col min="780" max="780" width="22.375" customWidth="1"/>
    <col min="781" max="781" width="21.25" customWidth="1"/>
    <col min="782" max="782" width="11.25" customWidth="1"/>
    <col min="783" max="783" width="0" hidden="1" customWidth="1"/>
    <col min="1025" max="1025" width="4.5" customWidth="1"/>
    <col min="1026" max="1026" width="24.375" customWidth="1"/>
    <col min="1027" max="1027" width="28.25" customWidth="1"/>
    <col min="1028" max="1028" width="0" hidden="1" customWidth="1"/>
    <col min="1029" max="1030" width="10.375" customWidth="1"/>
    <col min="1031" max="1031" width="10" customWidth="1"/>
    <col min="1032" max="1032" width="18.75" customWidth="1"/>
    <col min="1033" max="1033" width="22.5" customWidth="1"/>
    <col min="1034" max="1034" width="21.25" customWidth="1"/>
    <col min="1035" max="1035" width="11.125" customWidth="1"/>
    <col min="1036" max="1036" width="22.375" customWidth="1"/>
    <col min="1037" max="1037" width="21.25" customWidth="1"/>
    <col min="1038" max="1038" width="11.25" customWidth="1"/>
    <col min="1039" max="1039" width="0" hidden="1" customWidth="1"/>
    <col min="1281" max="1281" width="4.5" customWidth="1"/>
    <col min="1282" max="1282" width="24.375" customWidth="1"/>
    <col min="1283" max="1283" width="28.25" customWidth="1"/>
    <col min="1284" max="1284" width="0" hidden="1" customWidth="1"/>
    <col min="1285" max="1286" width="10.375" customWidth="1"/>
    <col min="1287" max="1287" width="10" customWidth="1"/>
    <col min="1288" max="1288" width="18.75" customWidth="1"/>
    <col min="1289" max="1289" width="22.5" customWidth="1"/>
    <col min="1290" max="1290" width="21.25" customWidth="1"/>
    <col min="1291" max="1291" width="11.125" customWidth="1"/>
    <col min="1292" max="1292" width="22.375" customWidth="1"/>
    <col min="1293" max="1293" width="21.25" customWidth="1"/>
    <col min="1294" max="1294" width="11.25" customWidth="1"/>
    <col min="1295" max="1295" width="0" hidden="1" customWidth="1"/>
    <col min="1537" max="1537" width="4.5" customWidth="1"/>
    <col min="1538" max="1538" width="24.375" customWidth="1"/>
    <col min="1539" max="1539" width="28.25" customWidth="1"/>
    <col min="1540" max="1540" width="0" hidden="1" customWidth="1"/>
    <col min="1541" max="1542" width="10.375" customWidth="1"/>
    <col min="1543" max="1543" width="10" customWidth="1"/>
    <col min="1544" max="1544" width="18.75" customWidth="1"/>
    <col min="1545" max="1545" width="22.5" customWidth="1"/>
    <col min="1546" max="1546" width="21.25" customWidth="1"/>
    <col min="1547" max="1547" width="11.125" customWidth="1"/>
    <col min="1548" max="1548" width="22.375" customWidth="1"/>
    <col min="1549" max="1549" width="21.25" customWidth="1"/>
    <col min="1550" max="1550" width="11.25" customWidth="1"/>
    <col min="1551" max="1551" width="0" hidden="1" customWidth="1"/>
    <col min="1793" max="1793" width="4.5" customWidth="1"/>
    <col min="1794" max="1794" width="24.375" customWidth="1"/>
    <col min="1795" max="1795" width="28.25" customWidth="1"/>
    <col min="1796" max="1796" width="0" hidden="1" customWidth="1"/>
    <col min="1797" max="1798" width="10.375" customWidth="1"/>
    <col min="1799" max="1799" width="10" customWidth="1"/>
    <col min="1800" max="1800" width="18.75" customWidth="1"/>
    <col min="1801" max="1801" width="22.5" customWidth="1"/>
    <col min="1802" max="1802" width="21.25" customWidth="1"/>
    <col min="1803" max="1803" width="11.125" customWidth="1"/>
    <col min="1804" max="1804" width="22.375" customWidth="1"/>
    <col min="1805" max="1805" width="21.25" customWidth="1"/>
    <col min="1806" max="1806" width="11.25" customWidth="1"/>
    <col min="1807" max="1807" width="0" hidden="1" customWidth="1"/>
    <col min="2049" max="2049" width="4.5" customWidth="1"/>
    <col min="2050" max="2050" width="24.375" customWidth="1"/>
    <col min="2051" max="2051" width="28.25" customWidth="1"/>
    <col min="2052" max="2052" width="0" hidden="1" customWidth="1"/>
    <col min="2053" max="2054" width="10.375" customWidth="1"/>
    <col min="2055" max="2055" width="10" customWidth="1"/>
    <col min="2056" max="2056" width="18.75" customWidth="1"/>
    <col min="2057" max="2057" width="22.5" customWidth="1"/>
    <col min="2058" max="2058" width="21.25" customWidth="1"/>
    <col min="2059" max="2059" width="11.125" customWidth="1"/>
    <col min="2060" max="2060" width="22.375" customWidth="1"/>
    <col min="2061" max="2061" width="21.25" customWidth="1"/>
    <col min="2062" max="2062" width="11.25" customWidth="1"/>
    <col min="2063" max="2063" width="0" hidden="1" customWidth="1"/>
    <col min="2305" max="2305" width="4.5" customWidth="1"/>
    <col min="2306" max="2306" width="24.375" customWidth="1"/>
    <col min="2307" max="2307" width="28.25" customWidth="1"/>
    <col min="2308" max="2308" width="0" hidden="1" customWidth="1"/>
    <col min="2309" max="2310" width="10.375" customWidth="1"/>
    <col min="2311" max="2311" width="10" customWidth="1"/>
    <col min="2312" max="2312" width="18.75" customWidth="1"/>
    <col min="2313" max="2313" width="22.5" customWidth="1"/>
    <col min="2314" max="2314" width="21.25" customWidth="1"/>
    <col min="2315" max="2315" width="11.125" customWidth="1"/>
    <col min="2316" max="2316" width="22.375" customWidth="1"/>
    <col min="2317" max="2317" width="21.25" customWidth="1"/>
    <col min="2318" max="2318" width="11.25" customWidth="1"/>
    <col min="2319" max="2319" width="0" hidden="1" customWidth="1"/>
    <col min="2561" max="2561" width="4.5" customWidth="1"/>
    <col min="2562" max="2562" width="24.375" customWidth="1"/>
    <col min="2563" max="2563" width="28.25" customWidth="1"/>
    <col min="2564" max="2564" width="0" hidden="1" customWidth="1"/>
    <col min="2565" max="2566" width="10.375" customWidth="1"/>
    <col min="2567" max="2567" width="10" customWidth="1"/>
    <col min="2568" max="2568" width="18.75" customWidth="1"/>
    <col min="2569" max="2569" width="22.5" customWidth="1"/>
    <col min="2570" max="2570" width="21.25" customWidth="1"/>
    <col min="2571" max="2571" width="11.125" customWidth="1"/>
    <col min="2572" max="2572" width="22.375" customWidth="1"/>
    <col min="2573" max="2573" width="21.25" customWidth="1"/>
    <col min="2574" max="2574" width="11.25" customWidth="1"/>
    <col min="2575" max="2575" width="0" hidden="1" customWidth="1"/>
    <col min="2817" max="2817" width="4.5" customWidth="1"/>
    <col min="2818" max="2818" width="24.375" customWidth="1"/>
    <col min="2819" max="2819" width="28.25" customWidth="1"/>
    <col min="2820" max="2820" width="0" hidden="1" customWidth="1"/>
    <col min="2821" max="2822" width="10.375" customWidth="1"/>
    <col min="2823" max="2823" width="10" customWidth="1"/>
    <col min="2824" max="2824" width="18.75" customWidth="1"/>
    <col min="2825" max="2825" width="22.5" customWidth="1"/>
    <col min="2826" max="2826" width="21.25" customWidth="1"/>
    <col min="2827" max="2827" width="11.125" customWidth="1"/>
    <col min="2828" max="2828" width="22.375" customWidth="1"/>
    <col min="2829" max="2829" width="21.25" customWidth="1"/>
    <col min="2830" max="2830" width="11.25" customWidth="1"/>
    <col min="2831" max="2831" width="0" hidden="1" customWidth="1"/>
    <col min="3073" max="3073" width="4.5" customWidth="1"/>
    <col min="3074" max="3074" width="24.375" customWidth="1"/>
    <col min="3075" max="3075" width="28.25" customWidth="1"/>
    <col min="3076" max="3076" width="0" hidden="1" customWidth="1"/>
    <col min="3077" max="3078" width="10.375" customWidth="1"/>
    <col min="3079" max="3079" width="10" customWidth="1"/>
    <col min="3080" max="3080" width="18.75" customWidth="1"/>
    <col min="3081" max="3081" width="22.5" customWidth="1"/>
    <col min="3082" max="3082" width="21.25" customWidth="1"/>
    <col min="3083" max="3083" width="11.125" customWidth="1"/>
    <col min="3084" max="3084" width="22.375" customWidth="1"/>
    <col min="3085" max="3085" width="21.25" customWidth="1"/>
    <col min="3086" max="3086" width="11.25" customWidth="1"/>
    <col min="3087" max="3087" width="0" hidden="1" customWidth="1"/>
    <col min="3329" max="3329" width="4.5" customWidth="1"/>
    <col min="3330" max="3330" width="24.375" customWidth="1"/>
    <col min="3331" max="3331" width="28.25" customWidth="1"/>
    <col min="3332" max="3332" width="0" hidden="1" customWidth="1"/>
    <col min="3333" max="3334" width="10.375" customWidth="1"/>
    <col min="3335" max="3335" width="10" customWidth="1"/>
    <col min="3336" max="3336" width="18.75" customWidth="1"/>
    <col min="3337" max="3337" width="22.5" customWidth="1"/>
    <col min="3338" max="3338" width="21.25" customWidth="1"/>
    <col min="3339" max="3339" width="11.125" customWidth="1"/>
    <col min="3340" max="3340" width="22.375" customWidth="1"/>
    <col min="3341" max="3341" width="21.25" customWidth="1"/>
    <col min="3342" max="3342" width="11.25" customWidth="1"/>
    <col min="3343" max="3343" width="0" hidden="1" customWidth="1"/>
    <col min="3585" max="3585" width="4.5" customWidth="1"/>
    <col min="3586" max="3586" width="24.375" customWidth="1"/>
    <col min="3587" max="3587" width="28.25" customWidth="1"/>
    <col min="3588" max="3588" width="0" hidden="1" customWidth="1"/>
    <col min="3589" max="3590" width="10.375" customWidth="1"/>
    <col min="3591" max="3591" width="10" customWidth="1"/>
    <col min="3592" max="3592" width="18.75" customWidth="1"/>
    <col min="3593" max="3593" width="22.5" customWidth="1"/>
    <col min="3594" max="3594" width="21.25" customWidth="1"/>
    <col min="3595" max="3595" width="11.125" customWidth="1"/>
    <col min="3596" max="3596" width="22.375" customWidth="1"/>
    <col min="3597" max="3597" width="21.25" customWidth="1"/>
    <col min="3598" max="3598" width="11.25" customWidth="1"/>
    <col min="3599" max="3599" width="0" hidden="1" customWidth="1"/>
    <col min="3841" max="3841" width="4.5" customWidth="1"/>
    <col min="3842" max="3842" width="24.375" customWidth="1"/>
    <col min="3843" max="3843" width="28.25" customWidth="1"/>
    <col min="3844" max="3844" width="0" hidden="1" customWidth="1"/>
    <col min="3845" max="3846" width="10.375" customWidth="1"/>
    <col min="3847" max="3847" width="10" customWidth="1"/>
    <col min="3848" max="3848" width="18.75" customWidth="1"/>
    <col min="3849" max="3849" width="22.5" customWidth="1"/>
    <col min="3850" max="3850" width="21.25" customWidth="1"/>
    <col min="3851" max="3851" width="11.125" customWidth="1"/>
    <col min="3852" max="3852" width="22.375" customWidth="1"/>
    <col min="3853" max="3853" width="21.25" customWidth="1"/>
    <col min="3854" max="3854" width="11.25" customWidth="1"/>
    <col min="3855" max="3855" width="0" hidden="1" customWidth="1"/>
    <col min="4097" max="4097" width="4.5" customWidth="1"/>
    <col min="4098" max="4098" width="24.375" customWidth="1"/>
    <col min="4099" max="4099" width="28.25" customWidth="1"/>
    <col min="4100" max="4100" width="0" hidden="1" customWidth="1"/>
    <col min="4101" max="4102" width="10.375" customWidth="1"/>
    <col min="4103" max="4103" width="10" customWidth="1"/>
    <col min="4104" max="4104" width="18.75" customWidth="1"/>
    <col min="4105" max="4105" width="22.5" customWidth="1"/>
    <col min="4106" max="4106" width="21.25" customWidth="1"/>
    <col min="4107" max="4107" width="11.125" customWidth="1"/>
    <col min="4108" max="4108" width="22.375" customWidth="1"/>
    <col min="4109" max="4109" width="21.25" customWidth="1"/>
    <col min="4110" max="4110" width="11.25" customWidth="1"/>
    <col min="4111" max="4111" width="0" hidden="1" customWidth="1"/>
    <col min="4353" max="4353" width="4.5" customWidth="1"/>
    <col min="4354" max="4354" width="24.375" customWidth="1"/>
    <col min="4355" max="4355" width="28.25" customWidth="1"/>
    <col min="4356" max="4356" width="0" hidden="1" customWidth="1"/>
    <col min="4357" max="4358" width="10.375" customWidth="1"/>
    <col min="4359" max="4359" width="10" customWidth="1"/>
    <col min="4360" max="4360" width="18.75" customWidth="1"/>
    <col min="4361" max="4361" width="22.5" customWidth="1"/>
    <col min="4362" max="4362" width="21.25" customWidth="1"/>
    <col min="4363" max="4363" width="11.125" customWidth="1"/>
    <col min="4364" max="4364" width="22.375" customWidth="1"/>
    <col min="4365" max="4365" width="21.25" customWidth="1"/>
    <col min="4366" max="4366" width="11.25" customWidth="1"/>
    <col min="4367" max="4367" width="0" hidden="1" customWidth="1"/>
    <col min="4609" max="4609" width="4.5" customWidth="1"/>
    <col min="4610" max="4610" width="24.375" customWidth="1"/>
    <col min="4611" max="4611" width="28.25" customWidth="1"/>
    <col min="4612" max="4612" width="0" hidden="1" customWidth="1"/>
    <col min="4613" max="4614" width="10.375" customWidth="1"/>
    <col min="4615" max="4615" width="10" customWidth="1"/>
    <col min="4616" max="4616" width="18.75" customWidth="1"/>
    <col min="4617" max="4617" width="22.5" customWidth="1"/>
    <col min="4618" max="4618" width="21.25" customWidth="1"/>
    <col min="4619" max="4619" width="11.125" customWidth="1"/>
    <col min="4620" max="4620" width="22.375" customWidth="1"/>
    <col min="4621" max="4621" width="21.25" customWidth="1"/>
    <col min="4622" max="4622" width="11.25" customWidth="1"/>
    <col min="4623" max="4623" width="0" hidden="1" customWidth="1"/>
    <col min="4865" max="4865" width="4.5" customWidth="1"/>
    <col min="4866" max="4866" width="24.375" customWidth="1"/>
    <col min="4867" max="4867" width="28.25" customWidth="1"/>
    <col min="4868" max="4868" width="0" hidden="1" customWidth="1"/>
    <col min="4869" max="4870" width="10.375" customWidth="1"/>
    <col min="4871" max="4871" width="10" customWidth="1"/>
    <col min="4872" max="4872" width="18.75" customWidth="1"/>
    <col min="4873" max="4873" width="22.5" customWidth="1"/>
    <col min="4874" max="4874" width="21.25" customWidth="1"/>
    <col min="4875" max="4875" width="11.125" customWidth="1"/>
    <col min="4876" max="4876" width="22.375" customWidth="1"/>
    <col min="4877" max="4877" width="21.25" customWidth="1"/>
    <col min="4878" max="4878" width="11.25" customWidth="1"/>
    <col min="4879" max="4879" width="0" hidden="1" customWidth="1"/>
    <col min="5121" max="5121" width="4.5" customWidth="1"/>
    <col min="5122" max="5122" width="24.375" customWidth="1"/>
    <col min="5123" max="5123" width="28.25" customWidth="1"/>
    <col min="5124" max="5124" width="0" hidden="1" customWidth="1"/>
    <col min="5125" max="5126" width="10.375" customWidth="1"/>
    <col min="5127" max="5127" width="10" customWidth="1"/>
    <col min="5128" max="5128" width="18.75" customWidth="1"/>
    <col min="5129" max="5129" width="22.5" customWidth="1"/>
    <col min="5130" max="5130" width="21.25" customWidth="1"/>
    <col min="5131" max="5131" width="11.125" customWidth="1"/>
    <col min="5132" max="5132" width="22.375" customWidth="1"/>
    <col min="5133" max="5133" width="21.25" customWidth="1"/>
    <col min="5134" max="5134" width="11.25" customWidth="1"/>
    <col min="5135" max="5135" width="0" hidden="1" customWidth="1"/>
    <col min="5377" max="5377" width="4.5" customWidth="1"/>
    <col min="5378" max="5378" width="24.375" customWidth="1"/>
    <col min="5379" max="5379" width="28.25" customWidth="1"/>
    <col min="5380" max="5380" width="0" hidden="1" customWidth="1"/>
    <col min="5381" max="5382" width="10.375" customWidth="1"/>
    <col min="5383" max="5383" width="10" customWidth="1"/>
    <col min="5384" max="5384" width="18.75" customWidth="1"/>
    <col min="5385" max="5385" width="22.5" customWidth="1"/>
    <col min="5386" max="5386" width="21.25" customWidth="1"/>
    <col min="5387" max="5387" width="11.125" customWidth="1"/>
    <col min="5388" max="5388" width="22.375" customWidth="1"/>
    <col min="5389" max="5389" width="21.25" customWidth="1"/>
    <col min="5390" max="5390" width="11.25" customWidth="1"/>
    <col min="5391" max="5391" width="0" hidden="1" customWidth="1"/>
    <col min="5633" max="5633" width="4.5" customWidth="1"/>
    <col min="5634" max="5634" width="24.375" customWidth="1"/>
    <col min="5635" max="5635" width="28.25" customWidth="1"/>
    <col min="5636" max="5636" width="0" hidden="1" customWidth="1"/>
    <col min="5637" max="5638" width="10.375" customWidth="1"/>
    <col min="5639" max="5639" width="10" customWidth="1"/>
    <col min="5640" max="5640" width="18.75" customWidth="1"/>
    <col min="5641" max="5641" width="22.5" customWidth="1"/>
    <col min="5642" max="5642" width="21.25" customWidth="1"/>
    <col min="5643" max="5643" width="11.125" customWidth="1"/>
    <col min="5644" max="5644" width="22.375" customWidth="1"/>
    <col min="5645" max="5645" width="21.25" customWidth="1"/>
    <col min="5646" max="5646" width="11.25" customWidth="1"/>
    <col min="5647" max="5647" width="0" hidden="1" customWidth="1"/>
    <col min="5889" max="5889" width="4.5" customWidth="1"/>
    <col min="5890" max="5890" width="24.375" customWidth="1"/>
    <col min="5891" max="5891" width="28.25" customWidth="1"/>
    <col min="5892" max="5892" width="0" hidden="1" customWidth="1"/>
    <col min="5893" max="5894" width="10.375" customWidth="1"/>
    <col min="5895" max="5895" width="10" customWidth="1"/>
    <col min="5896" max="5896" width="18.75" customWidth="1"/>
    <col min="5897" max="5897" width="22.5" customWidth="1"/>
    <col min="5898" max="5898" width="21.25" customWidth="1"/>
    <col min="5899" max="5899" width="11.125" customWidth="1"/>
    <col min="5900" max="5900" width="22.375" customWidth="1"/>
    <col min="5901" max="5901" width="21.25" customWidth="1"/>
    <col min="5902" max="5902" width="11.25" customWidth="1"/>
    <col min="5903" max="5903" width="0" hidden="1" customWidth="1"/>
    <col min="6145" max="6145" width="4.5" customWidth="1"/>
    <col min="6146" max="6146" width="24.375" customWidth="1"/>
    <col min="6147" max="6147" width="28.25" customWidth="1"/>
    <col min="6148" max="6148" width="0" hidden="1" customWidth="1"/>
    <col min="6149" max="6150" width="10.375" customWidth="1"/>
    <col min="6151" max="6151" width="10" customWidth="1"/>
    <col min="6152" max="6152" width="18.75" customWidth="1"/>
    <col min="6153" max="6153" width="22.5" customWidth="1"/>
    <col min="6154" max="6154" width="21.25" customWidth="1"/>
    <col min="6155" max="6155" width="11.125" customWidth="1"/>
    <col min="6156" max="6156" width="22.375" customWidth="1"/>
    <col min="6157" max="6157" width="21.25" customWidth="1"/>
    <col min="6158" max="6158" width="11.25" customWidth="1"/>
    <col min="6159" max="6159" width="0" hidden="1" customWidth="1"/>
    <col min="6401" max="6401" width="4.5" customWidth="1"/>
    <col min="6402" max="6402" width="24.375" customWidth="1"/>
    <col min="6403" max="6403" width="28.25" customWidth="1"/>
    <col min="6404" max="6404" width="0" hidden="1" customWidth="1"/>
    <col min="6405" max="6406" width="10.375" customWidth="1"/>
    <col min="6407" max="6407" width="10" customWidth="1"/>
    <col min="6408" max="6408" width="18.75" customWidth="1"/>
    <col min="6409" max="6409" width="22.5" customWidth="1"/>
    <col min="6410" max="6410" width="21.25" customWidth="1"/>
    <col min="6411" max="6411" width="11.125" customWidth="1"/>
    <col min="6412" max="6412" width="22.375" customWidth="1"/>
    <col min="6413" max="6413" width="21.25" customWidth="1"/>
    <col min="6414" max="6414" width="11.25" customWidth="1"/>
    <col min="6415" max="6415" width="0" hidden="1" customWidth="1"/>
    <col min="6657" max="6657" width="4.5" customWidth="1"/>
    <col min="6658" max="6658" width="24.375" customWidth="1"/>
    <col min="6659" max="6659" width="28.25" customWidth="1"/>
    <col min="6660" max="6660" width="0" hidden="1" customWidth="1"/>
    <col min="6661" max="6662" width="10.375" customWidth="1"/>
    <col min="6663" max="6663" width="10" customWidth="1"/>
    <col min="6664" max="6664" width="18.75" customWidth="1"/>
    <col min="6665" max="6665" width="22.5" customWidth="1"/>
    <col min="6666" max="6666" width="21.25" customWidth="1"/>
    <col min="6667" max="6667" width="11.125" customWidth="1"/>
    <col min="6668" max="6668" width="22.375" customWidth="1"/>
    <col min="6669" max="6669" width="21.25" customWidth="1"/>
    <col min="6670" max="6670" width="11.25" customWidth="1"/>
    <col min="6671" max="6671" width="0" hidden="1" customWidth="1"/>
    <col min="6913" max="6913" width="4.5" customWidth="1"/>
    <col min="6914" max="6914" width="24.375" customWidth="1"/>
    <col min="6915" max="6915" width="28.25" customWidth="1"/>
    <col min="6916" max="6916" width="0" hidden="1" customWidth="1"/>
    <col min="6917" max="6918" width="10.375" customWidth="1"/>
    <col min="6919" max="6919" width="10" customWidth="1"/>
    <col min="6920" max="6920" width="18.75" customWidth="1"/>
    <col min="6921" max="6921" width="22.5" customWidth="1"/>
    <col min="6922" max="6922" width="21.25" customWidth="1"/>
    <col min="6923" max="6923" width="11.125" customWidth="1"/>
    <col min="6924" max="6924" width="22.375" customWidth="1"/>
    <col min="6925" max="6925" width="21.25" customWidth="1"/>
    <col min="6926" max="6926" width="11.25" customWidth="1"/>
    <col min="6927" max="6927" width="0" hidden="1" customWidth="1"/>
    <col min="7169" max="7169" width="4.5" customWidth="1"/>
    <col min="7170" max="7170" width="24.375" customWidth="1"/>
    <col min="7171" max="7171" width="28.25" customWidth="1"/>
    <col min="7172" max="7172" width="0" hidden="1" customWidth="1"/>
    <col min="7173" max="7174" width="10.375" customWidth="1"/>
    <col min="7175" max="7175" width="10" customWidth="1"/>
    <col min="7176" max="7176" width="18.75" customWidth="1"/>
    <col min="7177" max="7177" width="22.5" customWidth="1"/>
    <col min="7178" max="7178" width="21.25" customWidth="1"/>
    <col min="7179" max="7179" width="11.125" customWidth="1"/>
    <col min="7180" max="7180" width="22.375" customWidth="1"/>
    <col min="7181" max="7181" width="21.25" customWidth="1"/>
    <col min="7182" max="7182" width="11.25" customWidth="1"/>
    <col min="7183" max="7183" width="0" hidden="1" customWidth="1"/>
    <col min="7425" max="7425" width="4.5" customWidth="1"/>
    <col min="7426" max="7426" width="24.375" customWidth="1"/>
    <col min="7427" max="7427" width="28.25" customWidth="1"/>
    <col min="7428" max="7428" width="0" hidden="1" customWidth="1"/>
    <col min="7429" max="7430" width="10.375" customWidth="1"/>
    <col min="7431" max="7431" width="10" customWidth="1"/>
    <col min="7432" max="7432" width="18.75" customWidth="1"/>
    <col min="7433" max="7433" width="22.5" customWidth="1"/>
    <col min="7434" max="7434" width="21.25" customWidth="1"/>
    <col min="7435" max="7435" width="11.125" customWidth="1"/>
    <col min="7436" max="7436" width="22.375" customWidth="1"/>
    <col min="7437" max="7437" width="21.25" customWidth="1"/>
    <col min="7438" max="7438" width="11.25" customWidth="1"/>
    <col min="7439" max="7439" width="0" hidden="1" customWidth="1"/>
    <col min="7681" max="7681" width="4.5" customWidth="1"/>
    <col min="7682" max="7682" width="24.375" customWidth="1"/>
    <col min="7683" max="7683" width="28.25" customWidth="1"/>
    <col min="7684" max="7684" width="0" hidden="1" customWidth="1"/>
    <col min="7685" max="7686" width="10.375" customWidth="1"/>
    <col min="7687" max="7687" width="10" customWidth="1"/>
    <col min="7688" max="7688" width="18.75" customWidth="1"/>
    <col min="7689" max="7689" width="22.5" customWidth="1"/>
    <col min="7690" max="7690" width="21.25" customWidth="1"/>
    <col min="7691" max="7691" width="11.125" customWidth="1"/>
    <col min="7692" max="7692" width="22.375" customWidth="1"/>
    <col min="7693" max="7693" width="21.25" customWidth="1"/>
    <col min="7694" max="7694" width="11.25" customWidth="1"/>
    <col min="7695" max="7695" width="0" hidden="1" customWidth="1"/>
    <col min="7937" max="7937" width="4.5" customWidth="1"/>
    <col min="7938" max="7938" width="24.375" customWidth="1"/>
    <col min="7939" max="7939" width="28.25" customWidth="1"/>
    <col min="7940" max="7940" width="0" hidden="1" customWidth="1"/>
    <col min="7941" max="7942" width="10.375" customWidth="1"/>
    <col min="7943" max="7943" width="10" customWidth="1"/>
    <col min="7944" max="7944" width="18.75" customWidth="1"/>
    <col min="7945" max="7945" width="22.5" customWidth="1"/>
    <col min="7946" max="7946" width="21.25" customWidth="1"/>
    <col min="7947" max="7947" width="11.125" customWidth="1"/>
    <col min="7948" max="7948" width="22.375" customWidth="1"/>
    <col min="7949" max="7949" width="21.25" customWidth="1"/>
    <col min="7950" max="7950" width="11.25" customWidth="1"/>
    <col min="7951" max="7951" width="0" hidden="1" customWidth="1"/>
    <col min="8193" max="8193" width="4.5" customWidth="1"/>
    <col min="8194" max="8194" width="24.375" customWidth="1"/>
    <col min="8195" max="8195" width="28.25" customWidth="1"/>
    <col min="8196" max="8196" width="0" hidden="1" customWidth="1"/>
    <col min="8197" max="8198" width="10.375" customWidth="1"/>
    <col min="8199" max="8199" width="10" customWidth="1"/>
    <col min="8200" max="8200" width="18.75" customWidth="1"/>
    <col min="8201" max="8201" width="22.5" customWidth="1"/>
    <col min="8202" max="8202" width="21.25" customWidth="1"/>
    <col min="8203" max="8203" width="11.125" customWidth="1"/>
    <col min="8204" max="8204" width="22.375" customWidth="1"/>
    <col min="8205" max="8205" width="21.25" customWidth="1"/>
    <col min="8206" max="8206" width="11.25" customWidth="1"/>
    <col min="8207" max="8207" width="0" hidden="1" customWidth="1"/>
    <col min="8449" max="8449" width="4.5" customWidth="1"/>
    <col min="8450" max="8450" width="24.375" customWidth="1"/>
    <col min="8451" max="8451" width="28.25" customWidth="1"/>
    <col min="8452" max="8452" width="0" hidden="1" customWidth="1"/>
    <col min="8453" max="8454" width="10.375" customWidth="1"/>
    <col min="8455" max="8455" width="10" customWidth="1"/>
    <col min="8456" max="8456" width="18.75" customWidth="1"/>
    <col min="8457" max="8457" width="22.5" customWidth="1"/>
    <col min="8458" max="8458" width="21.25" customWidth="1"/>
    <col min="8459" max="8459" width="11.125" customWidth="1"/>
    <col min="8460" max="8460" width="22.375" customWidth="1"/>
    <col min="8461" max="8461" width="21.25" customWidth="1"/>
    <col min="8462" max="8462" width="11.25" customWidth="1"/>
    <col min="8463" max="8463" width="0" hidden="1" customWidth="1"/>
    <col min="8705" max="8705" width="4.5" customWidth="1"/>
    <col min="8706" max="8706" width="24.375" customWidth="1"/>
    <col min="8707" max="8707" width="28.25" customWidth="1"/>
    <col min="8708" max="8708" width="0" hidden="1" customWidth="1"/>
    <col min="8709" max="8710" width="10.375" customWidth="1"/>
    <col min="8711" max="8711" width="10" customWidth="1"/>
    <col min="8712" max="8712" width="18.75" customWidth="1"/>
    <col min="8713" max="8713" width="22.5" customWidth="1"/>
    <col min="8714" max="8714" width="21.25" customWidth="1"/>
    <col min="8715" max="8715" width="11.125" customWidth="1"/>
    <col min="8716" max="8716" width="22.375" customWidth="1"/>
    <col min="8717" max="8717" width="21.25" customWidth="1"/>
    <col min="8718" max="8718" width="11.25" customWidth="1"/>
    <col min="8719" max="8719" width="0" hidden="1" customWidth="1"/>
    <col min="8961" max="8961" width="4.5" customWidth="1"/>
    <col min="8962" max="8962" width="24.375" customWidth="1"/>
    <col min="8963" max="8963" width="28.25" customWidth="1"/>
    <col min="8964" max="8964" width="0" hidden="1" customWidth="1"/>
    <col min="8965" max="8966" width="10.375" customWidth="1"/>
    <col min="8967" max="8967" width="10" customWidth="1"/>
    <col min="8968" max="8968" width="18.75" customWidth="1"/>
    <col min="8969" max="8969" width="22.5" customWidth="1"/>
    <col min="8970" max="8970" width="21.25" customWidth="1"/>
    <col min="8971" max="8971" width="11.125" customWidth="1"/>
    <col min="8972" max="8972" width="22.375" customWidth="1"/>
    <col min="8973" max="8973" width="21.25" customWidth="1"/>
    <col min="8974" max="8974" width="11.25" customWidth="1"/>
    <col min="8975" max="8975" width="0" hidden="1" customWidth="1"/>
    <col min="9217" max="9217" width="4.5" customWidth="1"/>
    <col min="9218" max="9218" width="24.375" customWidth="1"/>
    <col min="9219" max="9219" width="28.25" customWidth="1"/>
    <col min="9220" max="9220" width="0" hidden="1" customWidth="1"/>
    <col min="9221" max="9222" width="10.375" customWidth="1"/>
    <col min="9223" max="9223" width="10" customWidth="1"/>
    <col min="9224" max="9224" width="18.75" customWidth="1"/>
    <col min="9225" max="9225" width="22.5" customWidth="1"/>
    <col min="9226" max="9226" width="21.25" customWidth="1"/>
    <col min="9227" max="9227" width="11.125" customWidth="1"/>
    <col min="9228" max="9228" width="22.375" customWidth="1"/>
    <col min="9229" max="9229" width="21.25" customWidth="1"/>
    <col min="9230" max="9230" width="11.25" customWidth="1"/>
    <col min="9231" max="9231" width="0" hidden="1" customWidth="1"/>
    <col min="9473" max="9473" width="4.5" customWidth="1"/>
    <col min="9474" max="9474" width="24.375" customWidth="1"/>
    <col min="9475" max="9475" width="28.25" customWidth="1"/>
    <col min="9476" max="9476" width="0" hidden="1" customWidth="1"/>
    <col min="9477" max="9478" width="10.375" customWidth="1"/>
    <col min="9479" max="9479" width="10" customWidth="1"/>
    <col min="9480" max="9480" width="18.75" customWidth="1"/>
    <col min="9481" max="9481" width="22.5" customWidth="1"/>
    <col min="9482" max="9482" width="21.25" customWidth="1"/>
    <col min="9483" max="9483" width="11.125" customWidth="1"/>
    <col min="9484" max="9484" width="22.375" customWidth="1"/>
    <col min="9485" max="9485" width="21.25" customWidth="1"/>
    <col min="9486" max="9486" width="11.25" customWidth="1"/>
    <col min="9487" max="9487" width="0" hidden="1" customWidth="1"/>
    <col min="9729" max="9729" width="4.5" customWidth="1"/>
    <col min="9730" max="9730" width="24.375" customWidth="1"/>
    <col min="9731" max="9731" width="28.25" customWidth="1"/>
    <col min="9732" max="9732" width="0" hidden="1" customWidth="1"/>
    <col min="9733" max="9734" width="10.375" customWidth="1"/>
    <col min="9735" max="9735" width="10" customWidth="1"/>
    <col min="9736" max="9736" width="18.75" customWidth="1"/>
    <col min="9737" max="9737" width="22.5" customWidth="1"/>
    <col min="9738" max="9738" width="21.25" customWidth="1"/>
    <col min="9739" max="9739" width="11.125" customWidth="1"/>
    <col min="9740" max="9740" width="22.375" customWidth="1"/>
    <col min="9741" max="9741" width="21.25" customWidth="1"/>
    <col min="9742" max="9742" width="11.25" customWidth="1"/>
    <col min="9743" max="9743" width="0" hidden="1" customWidth="1"/>
    <col min="9985" max="9985" width="4.5" customWidth="1"/>
    <col min="9986" max="9986" width="24.375" customWidth="1"/>
    <col min="9987" max="9987" width="28.25" customWidth="1"/>
    <col min="9988" max="9988" width="0" hidden="1" customWidth="1"/>
    <col min="9989" max="9990" width="10.375" customWidth="1"/>
    <col min="9991" max="9991" width="10" customWidth="1"/>
    <col min="9992" max="9992" width="18.75" customWidth="1"/>
    <col min="9993" max="9993" width="22.5" customWidth="1"/>
    <col min="9994" max="9994" width="21.25" customWidth="1"/>
    <col min="9995" max="9995" width="11.125" customWidth="1"/>
    <col min="9996" max="9996" width="22.375" customWidth="1"/>
    <col min="9997" max="9997" width="21.25" customWidth="1"/>
    <col min="9998" max="9998" width="11.25" customWidth="1"/>
    <col min="9999" max="9999" width="0" hidden="1" customWidth="1"/>
    <col min="10241" max="10241" width="4.5" customWidth="1"/>
    <col min="10242" max="10242" width="24.375" customWidth="1"/>
    <col min="10243" max="10243" width="28.25" customWidth="1"/>
    <col min="10244" max="10244" width="0" hidden="1" customWidth="1"/>
    <col min="10245" max="10246" width="10.375" customWidth="1"/>
    <col min="10247" max="10247" width="10" customWidth="1"/>
    <col min="10248" max="10248" width="18.75" customWidth="1"/>
    <col min="10249" max="10249" width="22.5" customWidth="1"/>
    <col min="10250" max="10250" width="21.25" customWidth="1"/>
    <col min="10251" max="10251" width="11.125" customWidth="1"/>
    <col min="10252" max="10252" width="22.375" customWidth="1"/>
    <col min="10253" max="10253" width="21.25" customWidth="1"/>
    <col min="10254" max="10254" width="11.25" customWidth="1"/>
    <col min="10255" max="10255" width="0" hidden="1" customWidth="1"/>
    <col min="10497" max="10497" width="4.5" customWidth="1"/>
    <col min="10498" max="10498" width="24.375" customWidth="1"/>
    <col min="10499" max="10499" width="28.25" customWidth="1"/>
    <col min="10500" max="10500" width="0" hidden="1" customWidth="1"/>
    <col min="10501" max="10502" width="10.375" customWidth="1"/>
    <col min="10503" max="10503" width="10" customWidth="1"/>
    <col min="10504" max="10504" width="18.75" customWidth="1"/>
    <col min="10505" max="10505" width="22.5" customWidth="1"/>
    <col min="10506" max="10506" width="21.25" customWidth="1"/>
    <col min="10507" max="10507" width="11.125" customWidth="1"/>
    <col min="10508" max="10508" width="22.375" customWidth="1"/>
    <col min="10509" max="10509" width="21.25" customWidth="1"/>
    <col min="10510" max="10510" width="11.25" customWidth="1"/>
    <col min="10511" max="10511" width="0" hidden="1" customWidth="1"/>
    <col min="10753" max="10753" width="4.5" customWidth="1"/>
    <col min="10754" max="10754" width="24.375" customWidth="1"/>
    <col min="10755" max="10755" width="28.25" customWidth="1"/>
    <col min="10756" max="10756" width="0" hidden="1" customWidth="1"/>
    <col min="10757" max="10758" width="10.375" customWidth="1"/>
    <col min="10759" max="10759" width="10" customWidth="1"/>
    <col min="10760" max="10760" width="18.75" customWidth="1"/>
    <col min="10761" max="10761" width="22.5" customWidth="1"/>
    <col min="10762" max="10762" width="21.25" customWidth="1"/>
    <col min="10763" max="10763" width="11.125" customWidth="1"/>
    <col min="10764" max="10764" width="22.375" customWidth="1"/>
    <col min="10765" max="10765" width="21.25" customWidth="1"/>
    <col min="10766" max="10766" width="11.25" customWidth="1"/>
    <col min="10767" max="10767" width="0" hidden="1" customWidth="1"/>
    <col min="11009" max="11009" width="4.5" customWidth="1"/>
    <col min="11010" max="11010" width="24.375" customWidth="1"/>
    <col min="11011" max="11011" width="28.25" customWidth="1"/>
    <col min="11012" max="11012" width="0" hidden="1" customWidth="1"/>
    <col min="11013" max="11014" width="10.375" customWidth="1"/>
    <col min="11015" max="11015" width="10" customWidth="1"/>
    <col min="11016" max="11016" width="18.75" customWidth="1"/>
    <col min="11017" max="11017" width="22.5" customWidth="1"/>
    <col min="11018" max="11018" width="21.25" customWidth="1"/>
    <col min="11019" max="11019" width="11.125" customWidth="1"/>
    <col min="11020" max="11020" width="22.375" customWidth="1"/>
    <col min="11021" max="11021" width="21.25" customWidth="1"/>
    <col min="11022" max="11022" width="11.25" customWidth="1"/>
    <col min="11023" max="11023" width="0" hidden="1" customWidth="1"/>
    <col min="11265" max="11265" width="4.5" customWidth="1"/>
    <col min="11266" max="11266" width="24.375" customWidth="1"/>
    <col min="11267" max="11267" width="28.25" customWidth="1"/>
    <col min="11268" max="11268" width="0" hidden="1" customWidth="1"/>
    <col min="11269" max="11270" width="10.375" customWidth="1"/>
    <col min="11271" max="11271" width="10" customWidth="1"/>
    <col min="11272" max="11272" width="18.75" customWidth="1"/>
    <col min="11273" max="11273" width="22.5" customWidth="1"/>
    <col min="11274" max="11274" width="21.25" customWidth="1"/>
    <col min="11275" max="11275" width="11.125" customWidth="1"/>
    <col min="11276" max="11276" width="22.375" customWidth="1"/>
    <col min="11277" max="11277" width="21.25" customWidth="1"/>
    <col min="11278" max="11278" width="11.25" customWidth="1"/>
    <col min="11279" max="11279" width="0" hidden="1" customWidth="1"/>
    <col min="11521" max="11521" width="4.5" customWidth="1"/>
    <col min="11522" max="11522" width="24.375" customWidth="1"/>
    <col min="11523" max="11523" width="28.25" customWidth="1"/>
    <col min="11524" max="11524" width="0" hidden="1" customWidth="1"/>
    <col min="11525" max="11526" width="10.375" customWidth="1"/>
    <col min="11527" max="11527" width="10" customWidth="1"/>
    <col min="11528" max="11528" width="18.75" customWidth="1"/>
    <col min="11529" max="11529" width="22.5" customWidth="1"/>
    <col min="11530" max="11530" width="21.25" customWidth="1"/>
    <col min="11531" max="11531" width="11.125" customWidth="1"/>
    <col min="11532" max="11532" width="22.375" customWidth="1"/>
    <col min="11533" max="11533" width="21.25" customWidth="1"/>
    <col min="11534" max="11534" width="11.25" customWidth="1"/>
    <col min="11535" max="11535" width="0" hidden="1" customWidth="1"/>
    <col min="11777" max="11777" width="4.5" customWidth="1"/>
    <col min="11778" max="11778" width="24.375" customWidth="1"/>
    <col min="11779" max="11779" width="28.25" customWidth="1"/>
    <col min="11780" max="11780" width="0" hidden="1" customWidth="1"/>
    <col min="11781" max="11782" width="10.375" customWidth="1"/>
    <col min="11783" max="11783" width="10" customWidth="1"/>
    <col min="11784" max="11784" width="18.75" customWidth="1"/>
    <col min="11785" max="11785" width="22.5" customWidth="1"/>
    <col min="11786" max="11786" width="21.25" customWidth="1"/>
    <col min="11787" max="11787" width="11.125" customWidth="1"/>
    <col min="11788" max="11788" width="22.375" customWidth="1"/>
    <col min="11789" max="11789" width="21.25" customWidth="1"/>
    <col min="11790" max="11790" width="11.25" customWidth="1"/>
    <col min="11791" max="11791" width="0" hidden="1" customWidth="1"/>
    <col min="12033" max="12033" width="4.5" customWidth="1"/>
    <col min="12034" max="12034" width="24.375" customWidth="1"/>
    <col min="12035" max="12035" width="28.25" customWidth="1"/>
    <col min="12036" max="12036" width="0" hidden="1" customWidth="1"/>
    <col min="12037" max="12038" width="10.375" customWidth="1"/>
    <col min="12039" max="12039" width="10" customWidth="1"/>
    <col min="12040" max="12040" width="18.75" customWidth="1"/>
    <col min="12041" max="12041" width="22.5" customWidth="1"/>
    <col min="12042" max="12042" width="21.25" customWidth="1"/>
    <col min="12043" max="12043" width="11.125" customWidth="1"/>
    <col min="12044" max="12044" width="22.375" customWidth="1"/>
    <col min="12045" max="12045" width="21.25" customWidth="1"/>
    <col min="12046" max="12046" width="11.25" customWidth="1"/>
    <col min="12047" max="12047" width="0" hidden="1" customWidth="1"/>
    <col min="12289" max="12289" width="4.5" customWidth="1"/>
    <col min="12290" max="12290" width="24.375" customWidth="1"/>
    <col min="12291" max="12291" width="28.25" customWidth="1"/>
    <col min="12292" max="12292" width="0" hidden="1" customWidth="1"/>
    <col min="12293" max="12294" width="10.375" customWidth="1"/>
    <col min="12295" max="12295" width="10" customWidth="1"/>
    <col min="12296" max="12296" width="18.75" customWidth="1"/>
    <col min="12297" max="12297" width="22.5" customWidth="1"/>
    <col min="12298" max="12298" width="21.25" customWidth="1"/>
    <col min="12299" max="12299" width="11.125" customWidth="1"/>
    <col min="12300" max="12300" width="22.375" customWidth="1"/>
    <col min="12301" max="12301" width="21.25" customWidth="1"/>
    <col min="12302" max="12302" width="11.25" customWidth="1"/>
    <col min="12303" max="12303" width="0" hidden="1" customWidth="1"/>
    <col min="12545" max="12545" width="4.5" customWidth="1"/>
    <col min="12546" max="12546" width="24.375" customWidth="1"/>
    <col min="12547" max="12547" width="28.25" customWidth="1"/>
    <col min="12548" max="12548" width="0" hidden="1" customWidth="1"/>
    <col min="12549" max="12550" width="10.375" customWidth="1"/>
    <col min="12551" max="12551" width="10" customWidth="1"/>
    <col min="12552" max="12552" width="18.75" customWidth="1"/>
    <col min="12553" max="12553" width="22.5" customWidth="1"/>
    <col min="12554" max="12554" width="21.25" customWidth="1"/>
    <col min="12555" max="12555" width="11.125" customWidth="1"/>
    <col min="12556" max="12556" width="22.375" customWidth="1"/>
    <col min="12557" max="12557" width="21.25" customWidth="1"/>
    <col min="12558" max="12558" width="11.25" customWidth="1"/>
    <col min="12559" max="12559" width="0" hidden="1" customWidth="1"/>
    <col min="12801" max="12801" width="4.5" customWidth="1"/>
    <col min="12802" max="12802" width="24.375" customWidth="1"/>
    <col min="12803" max="12803" width="28.25" customWidth="1"/>
    <col min="12804" max="12804" width="0" hidden="1" customWidth="1"/>
    <col min="12805" max="12806" width="10.375" customWidth="1"/>
    <col min="12807" max="12807" width="10" customWidth="1"/>
    <col min="12808" max="12808" width="18.75" customWidth="1"/>
    <col min="12809" max="12809" width="22.5" customWidth="1"/>
    <col min="12810" max="12810" width="21.25" customWidth="1"/>
    <col min="12811" max="12811" width="11.125" customWidth="1"/>
    <col min="12812" max="12812" width="22.375" customWidth="1"/>
    <col min="12813" max="12813" width="21.25" customWidth="1"/>
    <col min="12814" max="12814" width="11.25" customWidth="1"/>
    <col min="12815" max="12815" width="0" hidden="1" customWidth="1"/>
    <col min="13057" max="13057" width="4.5" customWidth="1"/>
    <col min="13058" max="13058" width="24.375" customWidth="1"/>
    <col min="13059" max="13059" width="28.25" customWidth="1"/>
    <col min="13060" max="13060" width="0" hidden="1" customWidth="1"/>
    <col min="13061" max="13062" width="10.375" customWidth="1"/>
    <col min="13063" max="13063" width="10" customWidth="1"/>
    <col min="13064" max="13064" width="18.75" customWidth="1"/>
    <col min="13065" max="13065" width="22.5" customWidth="1"/>
    <col min="13066" max="13066" width="21.25" customWidth="1"/>
    <col min="13067" max="13067" width="11.125" customWidth="1"/>
    <col min="13068" max="13068" width="22.375" customWidth="1"/>
    <col min="13069" max="13069" width="21.25" customWidth="1"/>
    <col min="13070" max="13070" width="11.25" customWidth="1"/>
    <col min="13071" max="13071" width="0" hidden="1" customWidth="1"/>
    <col min="13313" max="13313" width="4.5" customWidth="1"/>
    <col min="13314" max="13314" width="24.375" customWidth="1"/>
    <col min="13315" max="13315" width="28.25" customWidth="1"/>
    <col min="13316" max="13316" width="0" hidden="1" customWidth="1"/>
    <col min="13317" max="13318" width="10.375" customWidth="1"/>
    <col min="13319" max="13319" width="10" customWidth="1"/>
    <col min="13320" max="13320" width="18.75" customWidth="1"/>
    <col min="13321" max="13321" width="22.5" customWidth="1"/>
    <col min="13322" max="13322" width="21.25" customWidth="1"/>
    <col min="13323" max="13323" width="11.125" customWidth="1"/>
    <col min="13324" max="13324" width="22.375" customWidth="1"/>
    <col min="13325" max="13325" width="21.25" customWidth="1"/>
    <col min="13326" max="13326" width="11.25" customWidth="1"/>
    <col min="13327" max="13327" width="0" hidden="1" customWidth="1"/>
    <col min="13569" max="13569" width="4.5" customWidth="1"/>
    <col min="13570" max="13570" width="24.375" customWidth="1"/>
    <col min="13571" max="13571" width="28.25" customWidth="1"/>
    <col min="13572" max="13572" width="0" hidden="1" customWidth="1"/>
    <col min="13573" max="13574" width="10.375" customWidth="1"/>
    <col min="13575" max="13575" width="10" customWidth="1"/>
    <col min="13576" max="13576" width="18.75" customWidth="1"/>
    <col min="13577" max="13577" width="22.5" customWidth="1"/>
    <col min="13578" max="13578" width="21.25" customWidth="1"/>
    <col min="13579" max="13579" width="11.125" customWidth="1"/>
    <col min="13580" max="13580" width="22.375" customWidth="1"/>
    <col min="13581" max="13581" width="21.25" customWidth="1"/>
    <col min="13582" max="13582" width="11.25" customWidth="1"/>
    <col min="13583" max="13583" width="0" hidden="1" customWidth="1"/>
    <col min="13825" max="13825" width="4.5" customWidth="1"/>
    <col min="13826" max="13826" width="24.375" customWidth="1"/>
    <col min="13827" max="13827" width="28.25" customWidth="1"/>
    <col min="13828" max="13828" width="0" hidden="1" customWidth="1"/>
    <col min="13829" max="13830" width="10.375" customWidth="1"/>
    <col min="13831" max="13831" width="10" customWidth="1"/>
    <col min="13832" max="13832" width="18.75" customWidth="1"/>
    <col min="13833" max="13833" width="22.5" customWidth="1"/>
    <col min="13834" max="13834" width="21.25" customWidth="1"/>
    <col min="13835" max="13835" width="11.125" customWidth="1"/>
    <col min="13836" max="13836" width="22.375" customWidth="1"/>
    <col min="13837" max="13837" width="21.25" customWidth="1"/>
    <col min="13838" max="13838" width="11.25" customWidth="1"/>
    <col min="13839" max="13839" width="0" hidden="1" customWidth="1"/>
    <col min="14081" max="14081" width="4.5" customWidth="1"/>
    <col min="14082" max="14082" width="24.375" customWidth="1"/>
    <col min="14083" max="14083" width="28.25" customWidth="1"/>
    <col min="14084" max="14084" width="0" hidden="1" customWidth="1"/>
    <col min="14085" max="14086" width="10.375" customWidth="1"/>
    <col min="14087" max="14087" width="10" customWidth="1"/>
    <col min="14088" max="14088" width="18.75" customWidth="1"/>
    <col min="14089" max="14089" width="22.5" customWidth="1"/>
    <col min="14090" max="14090" width="21.25" customWidth="1"/>
    <col min="14091" max="14091" width="11.125" customWidth="1"/>
    <col min="14092" max="14092" width="22.375" customWidth="1"/>
    <col min="14093" max="14093" width="21.25" customWidth="1"/>
    <col min="14094" max="14094" width="11.25" customWidth="1"/>
    <col min="14095" max="14095" width="0" hidden="1" customWidth="1"/>
    <col min="14337" max="14337" width="4.5" customWidth="1"/>
    <col min="14338" max="14338" width="24.375" customWidth="1"/>
    <col min="14339" max="14339" width="28.25" customWidth="1"/>
    <col min="14340" max="14340" width="0" hidden="1" customWidth="1"/>
    <col min="14341" max="14342" width="10.375" customWidth="1"/>
    <col min="14343" max="14343" width="10" customWidth="1"/>
    <col min="14344" max="14344" width="18.75" customWidth="1"/>
    <col min="14345" max="14345" width="22.5" customWidth="1"/>
    <col min="14346" max="14346" width="21.25" customWidth="1"/>
    <col min="14347" max="14347" width="11.125" customWidth="1"/>
    <col min="14348" max="14348" width="22.375" customWidth="1"/>
    <col min="14349" max="14349" width="21.25" customWidth="1"/>
    <col min="14350" max="14350" width="11.25" customWidth="1"/>
    <col min="14351" max="14351" width="0" hidden="1" customWidth="1"/>
    <col min="14593" max="14593" width="4.5" customWidth="1"/>
    <col min="14594" max="14594" width="24.375" customWidth="1"/>
    <col min="14595" max="14595" width="28.25" customWidth="1"/>
    <col min="14596" max="14596" width="0" hidden="1" customWidth="1"/>
    <col min="14597" max="14598" width="10.375" customWidth="1"/>
    <col min="14599" max="14599" width="10" customWidth="1"/>
    <col min="14600" max="14600" width="18.75" customWidth="1"/>
    <col min="14601" max="14601" width="22.5" customWidth="1"/>
    <col min="14602" max="14602" width="21.25" customWidth="1"/>
    <col min="14603" max="14603" width="11.125" customWidth="1"/>
    <col min="14604" max="14604" width="22.375" customWidth="1"/>
    <col min="14605" max="14605" width="21.25" customWidth="1"/>
    <col min="14606" max="14606" width="11.25" customWidth="1"/>
    <col min="14607" max="14607" width="0" hidden="1" customWidth="1"/>
    <col min="14849" max="14849" width="4.5" customWidth="1"/>
    <col min="14850" max="14850" width="24.375" customWidth="1"/>
    <col min="14851" max="14851" width="28.25" customWidth="1"/>
    <col min="14852" max="14852" width="0" hidden="1" customWidth="1"/>
    <col min="14853" max="14854" width="10.375" customWidth="1"/>
    <col min="14855" max="14855" width="10" customWidth="1"/>
    <col min="14856" max="14856" width="18.75" customWidth="1"/>
    <col min="14857" max="14857" width="22.5" customWidth="1"/>
    <col min="14858" max="14858" width="21.25" customWidth="1"/>
    <col min="14859" max="14859" width="11.125" customWidth="1"/>
    <col min="14860" max="14860" width="22.375" customWidth="1"/>
    <col min="14861" max="14861" width="21.25" customWidth="1"/>
    <col min="14862" max="14862" width="11.25" customWidth="1"/>
    <col min="14863" max="14863" width="0" hidden="1" customWidth="1"/>
    <col min="15105" max="15105" width="4.5" customWidth="1"/>
    <col min="15106" max="15106" width="24.375" customWidth="1"/>
    <col min="15107" max="15107" width="28.25" customWidth="1"/>
    <col min="15108" max="15108" width="0" hidden="1" customWidth="1"/>
    <col min="15109" max="15110" width="10.375" customWidth="1"/>
    <col min="15111" max="15111" width="10" customWidth="1"/>
    <col min="15112" max="15112" width="18.75" customWidth="1"/>
    <col min="15113" max="15113" width="22.5" customWidth="1"/>
    <col min="15114" max="15114" width="21.25" customWidth="1"/>
    <col min="15115" max="15115" width="11.125" customWidth="1"/>
    <col min="15116" max="15116" width="22.375" customWidth="1"/>
    <col min="15117" max="15117" width="21.25" customWidth="1"/>
    <col min="15118" max="15118" width="11.25" customWidth="1"/>
    <col min="15119" max="15119" width="0" hidden="1" customWidth="1"/>
    <col min="15361" max="15361" width="4.5" customWidth="1"/>
    <col min="15362" max="15362" width="24.375" customWidth="1"/>
    <col min="15363" max="15363" width="28.25" customWidth="1"/>
    <col min="15364" max="15364" width="0" hidden="1" customWidth="1"/>
    <col min="15365" max="15366" width="10.375" customWidth="1"/>
    <col min="15367" max="15367" width="10" customWidth="1"/>
    <col min="15368" max="15368" width="18.75" customWidth="1"/>
    <col min="15369" max="15369" width="22.5" customWidth="1"/>
    <col min="15370" max="15370" width="21.25" customWidth="1"/>
    <col min="15371" max="15371" width="11.125" customWidth="1"/>
    <col min="15372" max="15372" width="22.375" customWidth="1"/>
    <col min="15373" max="15373" width="21.25" customWidth="1"/>
    <col min="15374" max="15374" width="11.25" customWidth="1"/>
    <col min="15375" max="15375" width="0" hidden="1" customWidth="1"/>
    <col min="15617" max="15617" width="4.5" customWidth="1"/>
    <col min="15618" max="15618" width="24.375" customWidth="1"/>
    <col min="15619" max="15619" width="28.25" customWidth="1"/>
    <col min="15620" max="15620" width="0" hidden="1" customWidth="1"/>
    <col min="15621" max="15622" width="10.375" customWidth="1"/>
    <col min="15623" max="15623" width="10" customWidth="1"/>
    <col min="15624" max="15624" width="18.75" customWidth="1"/>
    <col min="15625" max="15625" width="22.5" customWidth="1"/>
    <col min="15626" max="15626" width="21.25" customWidth="1"/>
    <col min="15627" max="15627" width="11.125" customWidth="1"/>
    <col min="15628" max="15628" width="22.375" customWidth="1"/>
    <col min="15629" max="15629" width="21.25" customWidth="1"/>
    <col min="15630" max="15630" width="11.25" customWidth="1"/>
    <col min="15631" max="15631" width="0" hidden="1" customWidth="1"/>
    <col min="15873" max="15873" width="4.5" customWidth="1"/>
    <col min="15874" max="15874" width="24.375" customWidth="1"/>
    <col min="15875" max="15875" width="28.25" customWidth="1"/>
    <col min="15876" max="15876" width="0" hidden="1" customWidth="1"/>
    <col min="15877" max="15878" width="10.375" customWidth="1"/>
    <col min="15879" max="15879" width="10" customWidth="1"/>
    <col min="15880" max="15880" width="18.75" customWidth="1"/>
    <col min="15881" max="15881" width="22.5" customWidth="1"/>
    <col min="15882" max="15882" width="21.25" customWidth="1"/>
    <col min="15883" max="15883" width="11.125" customWidth="1"/>
    <col min="15884" max="15884" width="22.375" customWidth="1"/>
    <col min="15885" max="15885" width="21.25" customWidth="1"/>
    <col min="15886" max="15886" width="11.25" customWidth="1"/>
    <col min="15887" max="15887" width="0" hidden="1" customWidth="1"/>
    <col min="16129" max="16129" width="4.5" customWidth="1"/>
    <col min="16130" max="16130" width="24.375" customWidth="1"/>
    <col min="16131" max="16131" width="28.25" customWidth="1"/>
    <col min="16132" max="16132" width="0" hidden="1" customWidth="1"/>
    <col min="16133" max="16134" width="10.375" customWidth="1"/>
    <col min="16135" max="16135" width="10" customWidth="1"/>
    <col min="16136" max="16136" width="18.75" customWidth="1"/>
    <col min="16137" max="16137" width="22.5" customWidth="1"/>
    <col min="16138" max="16138" width="21.25" customWidth="1"/>
    <col min="16139" max="16139" width="11.125" customWidth="1"/>
    <col min="16140" max="16140" width="22.375" customWidth="1"/>
    <col min="16141" max="16141" width="21.25" customWidth="1"/>
    <col min="16142" max="16142" width="11.25" customWidth="1"/>
    <col min="16143" max="16143" width="0" hidden="1" customWidth="1"/>
  </cols>
  <sheetData>
    <row r="1" spans="1:21" s="104" customFormat="1" ht="37.5" customHeight="1" x14ac:dyDescent="0.15">
      <c r="A1" s="103" t="s">
        <v>256</v>
      </c>
      <c r="B1" s="5"/>
      <c r="C1" s="103"/>
      <c r="D1" s="103"/>
      <c r="E1" s="256"/>
      <c r="F1" s="257"/>
      <c r="G1" s="257"/>
      <c r="H1" s="257"/>
      <c r="I1" s="257"/>
      <c r="J1" s="257"/>
      <c r="K1" s="257"/>
      <c r="L1" s="257"/>
      <c r="M1" s="257"/>
      <c r="N1" s="257"/>
      <c r="O1"/>
      <c r="P1"/>
      <c r="Q1"/>
      <c r="R1"/>
      <c r="S1"/>
      <c r="T1"/>
      <c r="U1"/>
    </row>
    <row r="2" spans="1:21" s="104" customFormat="1" ht="36" customHeight="1" x14ac:dyDescent="0.15">
      <c r="A2" s="231" t="s">
        <v>0</v>
      </c>
      <c r="B2" s="232"/>
      <c r="C2" s="232"/>
      <c r="D2" s="232"/>
      <c r="E2" s="232"/>
      <c r="F2" s="232"/>
      <c r="G2" s="232"/>
      <c r="H2" s="232"/>
      <c r="I2" s="232"/>
      <c r="J2" s="232"/>
      <c r="K2" s="232"/>
      <c r="L2" s="232"/>
      <c r="M2" s="232"/>
      <c r="N2" s="232"/>
      <c r="O2" s="257"/>
      <c r="P2"/>
      <c r="Q2"/>
      <c r="R2"/>
      <c r="S2"/>
      <c r="T2"/>
      <c r="U2"/>
    </row>
    <row r="3" spans="1:21" s="104" customFormat="1" ht="18.75" customHeight="1" x14ac:dyDescent="0.15">
      <c r="A3" s="103"/>
      <c r="B3" s="5"/>
      <c r="C3" s="103"/>
      <c r="D3" s="103"/>
      <c r="G3" s="103"/>
      <c r="H3" s="103"/>
      <c r="I3" s="5"/>
      <c r="J3" s="103"/>
      <c r="K3" s="103"/>
      <c r="L3" s="5"/>
      <c r="M3" s="103"/>
      <c r="N3" s="103"/>
      <c r="O3"/>
      <c r="P3"/>
      <c r="Q3"/>
      <c r="R3"/>
      <c r="S3"/>
      <c r="T3"/>
      <c r="U3"/>
    </row>
    <row r="4" spans="1:21" s="104" customFormat="1" ht="23.25" customHeight="1" x14ac:dyDescent="0.15">
      <c r="A4" s="105"/>
      <c r="B4" s="106"/>
      <c r="C4" s="105"/>
      <c r="D4" s="105"/>
      <c r="G4" s="105"/>
      <c r="H4" s="105"/>
      <c r="I4" s="106"/>
      <c r="J4" s="105"/>
      <c r="K4" s="105"/>
      <c r="L4" s="107"/>
      <c r="M4" s="107"/>
      <c r="N4" s="108"/>
      <c r="O4" s="102"/>
      <c r="P4"/>
      <c r="Q4"/>
      <c r="R4"/>
      <c r="S4"/>
      <c r="T4"/>
      <c r="U4"/>
    </row>
    <row r="5" spans="1:21" s="104" customFormat="1" ht="31.5" customHeight="1" x14ac:dyDescent="0.15">
      <c r="A5" s="105"/>
      <c r="B5" s="106"/>
      <c r="C5" s="105"/>
      <c r="D5" s="105"/>
      <c r="G5" s="105"/>
      <c r="H5" s="105"/>
      <c r="I5" s="106"/>
      <c r="J5" s="105"/>
      <c r="K5" s="105"/>
      <c r="L5" s="106"/>
      <c r="M5" s="109"/>
      <c r="N5" s="105"/>
      <c r="O5" s="105"/>
      <c r="P5"/>
      <c r="Q5"/>
      <c r="R5"/>
      <c r="S5"/>
      <c r="T5"/>
      <c r="U5"/>
    </row>
    <row r="6" spans="1:21" ht="31.5" customHeight="1" thickBot="1" x14ac:dyDescent="0.2">
      <c r="A6" s="105"/>
      <c r="B6" s="105"/>
      <c r="C6" s="105"/>
      <c r="D6" s="105"/>
      <c r="E6" s="258"/>
      <c r="F6" s="259"/>
      <c r="G6" s="105"/>
      <c r="H6" s="105"/>
      <c r="I6" s="105"/>
      <c r="J6" s="105"/>
      <c r="K6" s="105"/>
      <c r="L6" s="105"/>
      <c r="M6" s="109"/>
      <c r="N6" s="105"/>
      <c r="O6" s="105"/>
    </row>
    <row r="7" spans="1:21" ht="33.75" customHeight="1" thickBot="1" x14ac:dyDescent="0.3">
      <c r="A7" s="260" t="s">
        <v>219</v>
      </c>
      <c r="B7" s="261"/>
      <c r="C7" s="261"/>
      <c r="D7" s="110"/>
      <c r="E7" s="262" t="s">
        <v>257</v>
      </c>
      <c r="F7" s="263"/>
      <c r="G7" s="111"/>
      <c r="H7" s="111"/>
      <c r="I7" s="111"/>
      <c r="J7" s="111"/>
      <c r="K7" s="112"/>
      <c r="L7" s="111"/>
      <c r="M7" s="111"/>
    </row>
    <row r="8" spans="1:21" ht="18.75" customHeight="1" x14ac:dyDescent="0.15">
      <c r="A8" s="264"/>
      <c r="B8" s="265"/>
      <c r="C8" s="266"/>
      <c r="D8" s="244" t="s">
        <v>13</v>
      </c>
      <c r="E8" s="270" t="s">
        <v>258</v>
      </c>
      <c r="F8" s="273" t="s">
        <v>259</v>
      </c>
      <c r="G8" s="113" t="s">
        <v>260</v>
      </c>
      <c r="H8" s="114" t="s">
        <v>261</v>
      </c>
      <c r="I8" s="276" t="s">
        <v>262</v>
      </c>
      <c r="J8" s="277"/>
      <c r="K8" s="278"/>
      <c r="L8" s="241" t="s">
        <v>263</v>
      </c>
      <c r="M8" s="242"/>
      <c r="N8" s="243"/>
      <c r="O8" s="244" t="s">
        <v>13</v>
      </c>
    </row>
    <row r="9" spans="1:21" ht="18.75" customHeight="1" x14ac:dyDescent="0.15">
      <c r="A9" s="267"/>
      <c r="B9" s="268"/>
      <c r="C9" s="269"/>
      <c r="D9" s="245"/>
      <c r="E9" s="271"/>
      <c r="F9" s="274"/>
      <c r="G9" s="12" t="s">
        <v>264</v>
      </c>
      <c r="H9" s="115" t="s">
        <v>265</v>
      </c>
      <c r="I9" s="247" t="s">
        <v>266</v>
      </c>
      <c r="J9" s="248"/>
      <c r="K9" s="249"/>
      <c r="L9" s="250" t="s">
        <v>267</v>
      </c>
      <c r="M9" s="251"/>
      <c r="N9" s="252"/>
      <c r="O9" s="245"/>
    </row>
    <row r="10" spans="1:21" ht="18.75" customHeight="1" thickBot="1" x14ac:dyDescent="0.2">
      <c r="A10" s="116"/>
      <c r="B10" s="117" t="s">
        <v>8</v>
      </c>
      <c r="C10" s="118" t="s">
        <v>268</v>
      </c>
      <c r="D10" s="246"/>
      <c r="E10" s="272"/>
      <c r="F10" s="275"/>
      <c r="G10" s="119" t="s">
        <v>259</v>
      </c>
      <c r="H10" s="120" t="s">
        <v>269</v>
      </c>
      <c r="I10" s="121" t="s">
        <v>8</v>
      </c>
      <c r="J10" s="118" t="s">
        <v>268</v>
      </c>
      <c r="K10" s="122" t="s">
        <v>269</v>
      </c>
      <c r="L10" s="121" t="s">
        <v>8</v>
      </c>
      <c r="M10" s="120" t="s">
        <v>268</v>
      </c>
      <c r="N10" s="122" t="s">
        <v>269</v>
      </c>
      <c r="O10" s="246"/>
    </row>
    <row r="11" spans="1:21" ht="14.25" x14ac:dyDescent="0.15">
      <c r="A11" s="253" t="s">
        <v>63</v>
      </c>
      <c r="B11" s="123" t="s">
        <v>270</v>
      </c>
      <c r="C11" s="123" t="s">
        <v>271</v>
      </c>
      <c r="D11" s="123"/>
      <c r="E11" s="49"/>
      <c r="F11" s="49"/>
      <c r="G11" s="123"/>
      <c r="H11" s="124" t="s">
        <v>272</v>
      </c>
      <c r="I11" s="123" t="s">
        <v>270</v>
      </c>
      <c r="J11" s="123" t="s">
        <v>271</v>
      </c>
      <c r="K11" s="124" t="s">
        <v>273</v>
      </c>
      <c r="L11" s="123" t="s">
        <v>274</v>
      </c>
      <c r="M11" s="123" t="s">
        <v>271</v>
      </c>
      <c r="N11" s="124">
        <v>30</v>
      </c>
      <c r="O11" s="125"/>
    </row>
    <row r="12" spans="1:21" ht="14.25" x14ac:dyDescent="0.15">
      <c r="A12" s="254"/>
      <c r="B12" s="126"/>
      <c r="C12" s="126"/>
      <c r="D12" s="126"/>
      <c r="E12" s="55"/>
      <c r="F12" s="55"/>
      <c r="G12" s="126"/>
      <c r="H12" s="127"/>
      <c r="I12" s="126"/>
      <c r="J12" s="126"/>
      <c r="K12" s="127"/>
      <c r="L12" s="126"/>
      <c r="M12" s="126"/>
      <c r="N12" s="127"/>
      <c r="O12" s="128"/>
    </row>
    <row r="13" spans="1:21" ht="14.25" x14ac:dyDescent="0.15">
      <c r="A13" s="254"/>
      <c r="B13" s="129" t="s">
        <v>304</v>
      </c>
      <c r="C13" s="129" t="s">
        <v>67</v>
      </c>
      <c r="D13" s="129" t="s">
        <v>68</v>
      </c>
      <c r="E13" s="61"/>
      <c r="F13" s="61"/>
      <c r="G13" s="129"/>
      <c r="H13" s="133">
        <v>20</v>
      </c>
      <c r="I13" s="129" t="s">
        <v>304</v>
      </c>
      <c r="J13" s="140" t="s">
        <v>285</v>
      </c>
      <c r="K13" s="133">
        <v>20</v>
      </c>
      <c r="L13" s="129" t="s">
        <v>305</v>
      </c>
      <c r="M13" s="129" t="s">
        <v>107</v>
      </c>
      <c r="N13" s="133">
        <v>10</v>
      </c>
      <c r="O13" s="132"/>
    </row>
    <row r="14" spans="1:21" ht="14.25" x14ac:dyDescent="0.15">
      <c r="A14" s="254"/>
      <c r="B14" s="129"/>
      <c r="C14" s="129" t="s">
        <v>107</v>
      </c>
      <c r="D14" s="129"/>
      <c r="E14" s="61"/>
      <c r="F14" s="61"/>
      <c r="G14" s="129"/>
      <c r="H14" s="133">
        <v>20</v>
      </c>
      <c r="I14" s="129"/>
      <c r="J14" s="129" t="s">
        <v>107</v>
      </c>
      <c r="K14" s="133">
        <v>10</v>
      </c>
      <c r="L14" s="129"/>
      <c r="M14" s="129" t="s">
        <v>51</v>
      </c>
      <c r="N14" s="133">
        <v>5</v>
      </c>
      <c r="O14" s="132"/>
    </row>
    <row r="15" spans="1:21" ht="14.25" x14ac:dyDescent="0.15">
      <c r="A15" s="254"/>
      <c r="B15" s="129"/>
      <c r="C15" s="129" t="s">
        <v>51</v>
      </c>
      <c r="D15" s="129"/>
      <c r="E15" s="61"/>
      <c r="F15" s="61"/>
      <c r="G15" s="129"/>
      <c r="H15" s="133">
        <v>10</v>
      </c>
      <c r="I15" s="129"/>
      <c r="J15" s="129" t="s">
        <v>51</v>
      </c>
      <c r="K15" s="133">
        <v>10</v>
      </c>
      <c r="L15" s="126"/>
      <c r="M15" s="126"/>
      <c r="N15" s="127"/>
      <c r="O15" s="128"/>
    </row>
    <row r="16" spans="1:21" ht="14.25" x14ac:dyDescent="0.15">
      <c r="A16" s="254"/>
      <c r="B16" s="129"/>
      <c r="C16" s="129" t="s">
        <v>70</v>
      </c>
      <c r="D16" s="129"/>
      <c r="E16" s="61" t="s">
        <v>71</v>
      </c>
      <c r="F16" s="61"/>
      <c r="G16" s="129"/>
      <c r="H16" s="134">
        <v>0.13</v>
      </c>
      <c r="I16" s="129"/>
      <c r="J16" s="129" t="s">
        <v>288</v>
      </c>
      <c r="K16" s="134">
        <v>0.13</v>
      </c>
      <c r="L16" s="129" t="s">
        <v>306</v>
      </c>
      <c r="M16" s="129" t="s">
        <v>76</v>
      </c>
      <c r="N16" s="133">
        <v>20</v>
      </c>
      <c r="O16" s="132"/>
    </row>
    <row r="17" spans="1:15" ht="14.25" x14ac:dyDescent="0.15">
      <c r="A17" s="254"/>
      <c r="B17" s="129"/>
      <c r="C17" s="129"/>
      <c r="D17" s="129"/>
      <c r="E17" s="61"/>
      <c r="F17" s="61"/>
      <c r="G17" s="129" t="s">
        <v>54</v>
      </c>
      <c r="H17" s="133" t="s">
        <v>278</v>
      </c>
      <c r="I17" s="129"/>
      <c r="J17" s="129"/>
      <c r="K17" s="133"/>
      <c r="L17" s="126"/>
      <c r="M17" s="126"/>
      <c r="N17" s="127"/>
      <c r="O17" s="128"/>
    </row>
    <row r="18" spans="1:15" ht="14.25" x14ac:dyDescent="0.15">
      <c r="A18" s="254"/>
      <c r="B18" s="129"/>
      <c r="C18" s="129"/>
      <c r="D18" s="129"/>
      <c r="E18" s="61"/>
      <c r="F18" s="61"/>
      <c r="G18" s="129" t="s">
        <v>41</v>
      </c>
      <c r="H18" s="133" t="s">
        <v>282</v>
      </c>
      <c r="I18" s="129"/>
      <c r="J18" s="129"/>
      <c r="K18" s="133"/>
      <c r="L18" s="129" t="s">
        <v>307</v>
      </c>
      <c r="M18" s="129" t="s">
        <v>119</v>
      </c>
      <c r="N18" s="142">
        <v>0.1</v>
      </c>
      <c r="O18" s="132"/>
    </row>
    <row r="19" spans="1:15" ht="14.25" x14ac:dyDescent="0.15">
      <c r="A19" s="254"/>
      <c r="B19" s="129"/>
      <c r="C19" s="129"/>
      <c r="D19" s="129"/>
      <c r="E19" s="61"/>
      <c r="F19" s="61" t="s">
        <v>35</v>
      </c>
      <c r="G19" s="129" t="s">
        <v>44</v>
      </c>
      <c r="H19" s="133" t="s">
        <v>282</v>
      </c>
      <c r="I19" s="129"/>
      <c r="J19" s="129"/>
      <c r="K19" s="133"/>
      <c r="L19" s="126"/>
      <c r="M19" s="126"/>
      <c r="N19" s="127"/>
      <c r="O19" s="128"/>
    </row>
    <row r="20" spans="1:15" ht="14.25" x14ac:dyDescent="0.15">
      <c r="A20" s="254"/>
      <c r="B20" s="126"/>
      <c r="C20" s="126"/>
      <c r="D20" s="126"/>
      <c r="E20" s="55"/>
      <c r="F20" s="55"/>
      <c r="G20" s="126"/>
      <c r="H20" s="127"/>
      <c r="I20" s="126"/>
      <c r="J20" s="126"/>
      <c r="K20" s="127"/>
      <c r="L20" s="129" t="s">
        <v>281</v>
      </c>
      <c r="M20" s="129" t="s">
        <v>61</v>
      </c>
      <c r="N20" s="134">
        <v>0.13</v>
      </c>
      <c r="O20" s="132"/>
    </row>
    <row r="21" spans="1:15" ht="14.25" x14ac:dyDescent="0.15">
      <c r="A21" s="254"/>
      <c r="B21" s="129" t="s">
        <v>225</v>
      </c>
      <c r="C21" s="129" t="s">
        <v>76</v>
      </c>
      <c r="D21" s="129"/>
      <c r="E21" s="61"/>
      <c r="F21" s="61"/>
      <c r="G21" s="129"/>
      <c r="H21" s="133">
        <v>20</v>
      </c>
      <c r="I21" s="129" t="s">
        <v>225</v>
      </c>
      <c r="J21" s="129" t="s">
        <v>76</v>
      </c>
      <c r="K21" s="133">
        <v>20</v>
      </c>
      <c r="L21" s="129"/>
      <c r="M21" s="129"/>
      <c r="N21" s="133"/>
      <c r="O21" s="132"/>
    </row>
    <row r="22" spans="1:15" ht="14.25" x14ac:dyDescent="0.15">
      <c r="A22" s="254"/>
      <c r="B22" s="129"/>
      <c r="C22" s="129" t="s">
        <v>123</v>
      </c>
      <c r="D22" s="129"/>
      <c r="E22" s="61"/>
      <c r="F22" s="61"/>
      <c r="G22" s="129"/>
      <c r="H22" s="133">
        <v>0.5</v>
      </c>
      <c r="I22" s="129"/>
      <c r="J22" s="129" t="s">
        <v>123</v>
      </c>
      <c r="K22" s="133">
        <v>0.5</v>
      </c>
      <c r="L22" s="129"/>
      <c r="M22" s="129"/>
      <c r="N22" s="133"/>
      <c r="O22" s="132"/>
    </row>
    <row r="23" spans="1:15" ht="14.25" x14ac:dyDescent="0.15">
      <c r="A23" s="254"/>
      <c r="B23" s="126"/>
      <c r="C23" s="126"/>
      <c r="D23" s="126"/>
      <c r="E23" s="55"/>
      <c r="F23" s="135"/>
      <c r="G23" s="126"/>
      <c r="H23" s="127"/>
      <c r="I23" s="126"/>
      <c r="J23" s="126"/>
      <c r="K23" s="127"/>
      <c r="L23" s="129"/>
      <c r="M23" s="129"/>
      <c r="N23" s="133"/>
      <c r="O23" s="132"/>
    </row>
    <row r="24" spans="1:15" ht="14.25" x14ac:dyDescent="0.15">
      <c r="A24" s="254"/>
      <c r="B24" s="129" t="s">
        <v>132</v>
      </c>
      <c r="C24" s="129" t="s">
        <v>119</v>
      </c>
      <c r="D24" s="129"/>
      <c r="E24" s="61"/>
      <c r="F24" s="61"/>
      <c r="G24" s="129"/>
      <c r="H24" s="142">
        <v>0.1</v>
      </c>
      <c r="I24" s="129" t="s">
        <v>132</v>
      </c>
      <c r="J24" s="129" t="s">
        <v>119</v>
      </c>
      <c r="K24" s="142">
        <v>0.1</v>
      </c>
      <c r="L24" s="129"/>
      <c r="M24" s="129"/>
      <c r="N24" s="133"/>
      <c r="O24" s="132"/>
    </row>
    <row r="25" spans="1:15" ht="14.25" x14ac:dyDescent="0.15">
      <c r="A25" s="254"/>
      <c r="B25" s="129"/>
      <c r="C25" s="129" t="s">
        <v>115</v>
      </c>
      <c r="D25" s="129"/>
      <c r="E25" s="61"/>
      <c r="F25" s="61"/>
      <c r="G25" s="129"/>
      <c r="H25" s="133">
        <v>5</v>
      </c>
      <c r="I25" s="129"/>
      <c r="J25" s="129"/>
      <c r="K25" s="133"/>
      <c r="L25" s="129"/>
      <c r="M25" s="129"/>
      <c r="N25" s="133"/>
      <c r="O25" s="132"/>
    </row>
    <row r="26" spans="1:15" ht="14.25" x14ac:dyDescent="0.15">
      <c r="A26" s="254"/>
      <c r="B26" s="129"/>
      <c r="C26" s="129"/>
      <c r="D26" s="129"/>
      <c r="E26" s="61"/>
      <c r="F26" s="61"/>
      <c r="G26" s="129" t="s">
        <v>103</v>
      </c>
      <c r="H26" s="133" t="s">
        <v>278</v>
      </c>
      <c r="I26" s="126"/>
      <c r="J26" s="126"/>
      <c r="K26" s="127"/>
      <c r="L26" s="129"/>
      <c r="M26" s="129"/>
      <c r="N26" s="133"/>
      <c r="O26" s="132"/>
    </row>
    <row r="27" spans="1:15" ht="14.25" x14ac:dyDescent="0.15">
      <c r="A27" s="254"/>
      <c r="B27" s="126"/>
      <c r="C27" s="126"/>
      <c r="D27" s="126"/>
      <c r="E27" s="55"/>
      <c r="F27" s="55"/>
      <c r="G27" s="126"/>
      <c r="H27" s="127"/>
      <c r="I27" s="129" t="s">
        <v>59</v>
      </c>
      <c r="J27" s="129" t="s">
        <v>61</v>
      </c>
      <c r="K27" s="131">
        <v>0.17</v>
      </c>
      <c r="L27" s="129"/>
      <c r="M27" s="129"/>
      <c r="N27" s="133"/>
      <c r="O27" s="132"/>
    </row>
    <row r="28" spans="1:15" ht="14.25" x14ac:dyDescent="0.15">
      <c r="A28" s="254"/>
      <c r="B28" s="129" t="s">
        <v>59</v>
      </c>
      <c r="C28" s="129" t="s">
        <v>61</v>
      </c>
      <c r="D28" s="129"/>
      <c r="E28" s="61"/>
      <c r="F28" s="61"/>
      <c r="G28" s="129"/>
      <c r="H28" s="131">
        <v>0.17</v>
      </c>
      <c r="I28" s="129"/>
      <c r="J28" s="129"/>
      <c r="K28" s="133"/>
      <c r="L28" s="129"/>
      <c r="M28" s="129"/>
      <c r="N28" s="133"/>
      <c r="O28" s="132"/>
    </row>
    <row r="29" spans="1:15" ht="15" thickBot="1" x14ac:dyDescent="0.2">
      <c r="A29" s="255"/>
      <c r="B29" s="136"/>
      <c r="C29" s="136"/>
      <c r="D29" s="136"/>
      <c r="E29" s="68"/>
      <c r="F29" s="68"/>
      <c r="G29" s="136"/>
      <c r="H29" s="137"/>
      <c r="I29" s="136"/>
      <c r="J29" s="136"/>
      <c r="K29" s="137"/>
      <c r="L29" s="136"/>
      <c r="M29" s="136"/>
      <c r="N29" s="137"/>
      <c r="O29" s="138"/>
    </row>
    <row r="30" spans="1:15" ht="14.25" x14ac:dyDescent="0.15">
      <c r="B30" s="106"/>
      <c r="C30" s="106"/>
      <c r="D30" s="106"/>
      <c r="G30" s="106"/>
      <c r="H30" s="139"/>
      <c r="I30" s="106"/>
      <c r="J30" s="106"/>
      <c r="K30" s="139"/>
      <c r="L30" s="106"/>
      <c r="M30" s="106"/>
      <c r="N30" s="139"/>
    </row>
    <row r="31" spans="1:15" ht="14.25" x14ac:dyDescent="0.15">
      <c r="B31" s="106"/>
      <c r="C31" s="106"/>
      <c r="D31" s="106"/>
      <c r="G31" s="106"/>
      <c r="H31" s="139"/>
      <c r="I31" s="106"/>
      <c r="J31" s="106"/>
      <c r="K31" s="139"/>
      <c r="L31" s="106"/>
      <c r="M31" s="106"/>
      <c r="N31" s="139"/>
    </row>
    <row r="32" spans="1:15" ht="14.25" x14ac:dyDescent="0.15">
      <c r="B32" s="106"/>
      <c r="C32" s="106"/>
      <c r="D32" s="106"/>
      <c r="G32" s="106"/>
      <c r="H32" s="139"/>
      <c r="I32" s="106"/>
      <c r="J32" s="106"/>
      <c r="K32" s="139"/>
      <c r="L32" s="106"/>
      <c r="M32" s="106"/>
      <c r="N32" s="139"/>
    </row>
    <row r="33" spans="2:14" ht="14.25" x14ac:dyDescent="0.15">
      <c r="B33" s="106"/>
      <c r="C33" s="106"/>
      <c r="D33" s="106"/>
      <c r="G33" s="106"/>
      <c r="H33" s="139"/>
      <c r="I33" s="106"/>
      <c r="J33" s="106"/>
      <c r="K33" s="139"/>
      <c r="L33" s="106"/>
      <c r="M33" s="106"/>
      <c r="N33" s="139"/>
    </row>
    <row r="34" spans="2:14" ht="14.25" x14ac:dyDescent="0.15">
      <c r="B34" s="106"/>
      <c r="C34" s="106"/>
      <c r="D34" s="106"/>
      <c r="G34" s="106"/>
      <c r="H34" s="139"/>
      <c r="I34" s="106"/>
      <c r="J34" s="106"/>
      <c r="K34" s="139"/>
      <c r="L34" s="106"/>
      <c r="M34" s="106"/>
      <c r="N34" s="139"/>
    </row>
    <row r="35" spans="2:14" ht="14.25" x14ac:dyDescent="0.15">
      <c r="B35" s="106"/>
      <c r="C35" s="106"/>
      <c r="D35" s="106"/>
      <c r="G35" s="106"/>
      <c r="H35" s="139"/>
      <c r="I35" s="106"/>
      <c r="J35" s="106"/>
      <c r="K35" s="139"/>
      <c r="L35" s="106"/>
      <c r="M35" s="106"/>
      <c r="N35" s="139"/>
    </row>
    <row r="36" spans="2:14" ht="14.25" x14ac:dyDescent="0.15">
      <c r="B36" s="106"/>
      <c r="C36" s="106"/>
      <c r="D36" s="106"/>
      <c r="G36" s="106"/>
      <c r="H36" s="139"/>
      <c r="I36" s="106"/>
      <c r="J36" s="106"/>
      <c r="K36" s="139"/>
      <c r="L36" s="106"/>
      <c r="M36" s="106"/>
      <c r="N36" s="139"/>
    </row>
    <row r="37" spans="2:14" ht="14.25" x14ac:dyDescent="0.15">
      <c r="B37" s="106"/>
      <c r="C37" s="106"/>
      <c r="D37" s="106"/>
      <c r="G37" s="106"/>
      <c r="H37" s="139"/>
      <c r="I37" s="106"/>
      <c r="J37" s="106"/>
      <c r="K37" s="139"/>
      <c r="L37" s="106"/>
      <c r="M37" s="106"/>
      <c r="N37" s="139"/>
    </row>
    <row r="38" spans="2:14" ht="14.25" x14ac:dyDescent="0.15">
      <c r="B38" s="106"/>
      <c r="C38" s="106"/>
      <c r="D38" s="106"/>
      <c r="G38" s="106"/>
      <c r="H38" s="139"/>
      <c r="I38" s="106"/>
      <c r="J38" s="106"/>
      <c r="K38" s="139"/>
      <c r="L38" s="106"/>
      <c r="M38" s="106"/>
      <c r="N38" s="139"/>
    </row>
    <row r="39" spans="2:14" ht="14.25" x14ac:dyDescent="0.15">
      <c r="B39" s="106"/>
      <c r="C39" s="106"/>
      <c r="D39" s="106"/>
      <c r="G39" s="106"/>
      <c r="H39" s="139"/>
      <c r="I39" s="106"/>
      <c r="J39" s="106"/>
      <c r="K39" s="139"/>
      <c r="L39" s="106"/>
      <c r="M39" s="106"/>
      <c r="N39" s="139"/>
    </row>
    <row r="40" spans="2:14" ht="14.25" x14ac:dyDescent="0.15">
      <c r="B40" s="106"/>
      <c r="C40" s="106"/>
      <c r="D40" s="106"/>
      <c r="G40" s="106"/>
      <c r="H40" s="139"/>
      <c r="I40" s="106"/>
      <c r="J40" s="106"/>
      <c r="K40" s="139"/>
      <c r="L40" s="106"/>
      <c r="M40" s="106"/>
      <c r="N40" s="139"/>
    </row>
    <row r="41" spans="2:14" ht="14.25" x14ac:dyDescent="0.15">
      <c r="B41" s="106"/>
      <c r="C41" s="106"/>
      <c r="D41" s="106"/>
      <c r="G41" s="106"/>
      <c r="H41" s="139"/>
      <c r="I41" s="106"/>
      <c r="J41" s="106"/>
      <c r="K41" s="139"/>
      <c r="L41" s="106"/>
      <c r="M41" s="106"/>
      <c r="N41" s="139"/>
    </row>
    <row r="42" spans="2:14" ht="14.25" x14ac:dyDescent="0.15">
      <c r="B42" s="106"/>
      <c r="C42" s="106"/>
      <c r="D42" s="106"/>
      <c r="G42" s="106"/>
      <c r="H42" s="139"/>
      <c r="I42" s="106"/>
      <c r="J42" s="106"/>
      <c r="K42" s="139"/>
      <c r="L42" s="106"/>
      <c r="M42" s="106"/>
      <c r="N42" s="139"/>
    </row>
    <row r="43" spans="2:14" ht="14.25" x14ac:dyDescent="0.15">
      <c r="B43" s="106"/>
      <c r="C43" s="106"/>
      <c r="D43" s="106"/>
      <c r="G43" s="106"/>
      <c r="H43" s="139"/>
      <c r="I43" s="106"/>
      <c r="J43" s="106"/>
      <c r="K43" s="139"/>
      <c r="L43" s="106"/>
      <c r="M43" s="106"/>
      <c r="N43" s="139"/>
    </row>
    <row r="44" spans="2:14" ht="14.25" x14ac:dyDescent="0.15">
      <c r="B44" s="106"/>
      <c r="C44" s="106"/>
      <c r="D44" s="106"/>
      <c r="G44" s="106"/>
      <c r="H44" s="139"/>
      <c r="I44" s="106"/>
      <c r="J44" s="106"/>
      <c r="K44" s="139"/>
      <c r="L44" s="106"/>
      <c r="M44" s="106"/>
      <c r="N44" s="139"/>
    </row>
    <row r="45" spans="2:14" ht="14.25" x14ac:dyDescent="0.15">
      <c r="B45" s="106"/>
      <c r="C45" s="106"/>
      <c r="D45" s="106"/>
      <c r="G45" s="106"/>
      <c r="H45" s="139"/>
      <c r="I45" s="106"/>
      <c r="J45" s="106"/>
      <c r="K45" s="139"/>
      <c r="L45" s="106"/>
      <c r="M45" s="106"/>
      <c r="N45" s="139"/>
    </row>
    <row r="46" spans="2:14" ht="14.25" x14ac:dyDescent="0.15">
      <c r="B46" s="106"/>
      <c r="C46" s="106"/>
      <c r="D46" s="106"/>
      <c r="G46" s="106"/>
      <c r="H46" s="139"/>
      <c r="I46" s="106"/>
      <c r="J46" s="106"/>
      <c r="K46" s="139"/>
      <c r="L46" s="106"/>
      <c r="M46" s="106"/>
      <c r="N46" s="139"/>
    </row>
    <row r="47" spans="2:14" ht="14.25" x14ac:dyDescent="0.15">
      <c r="B47" s="106"/>
      <c r="C47" s="106"/>
      <c r="D47" s="106"/>
      <c r="G47" s="106"/>
      <c r="H47" s="139"/>
      <c r="I47" s="106"/>
      <c r="J47" s="106"/>
      <c r="K47" s="139"/>
      <c r="L47" s="106"/>
      <c r="M47" s="106"/>
      <c r="N47" s="139"/>
    </row>
    <row r="48" spans="2:14" ht="14.25" x14ac:dyDescent="0.15">
      <c r="B48" s="106"/>
      <c r="C48" s="106"/>
      <c r="D48" s="106"/>
      <c r="G48" s="106"/>
      <c r="H48" s="139"/>
      <c r="I48" s="106"/>
      <c r="J48" s="106"/>
      <c r="K48" s="139"/>
      <c r="L48" s="106"/>
      <c r="M48" s="106"/>
      <c r="N48" s="139"/>
    </row>
    <row r="49" spans="2:14" ht="14.25" x14ac:dyDescent="0.15">
      <c r="B49" s="106"/>
      <c r="C49" s="106"/>
      <c r="D49" s="106"/>
      <c r="G49" s="106"/>
      <c r="H49" s="139"/>
      <c r="I49" s="106"/>
      <c r="J49" s="106"/>
      <c r="K49" s="139"/>
      <c r="L49" s="106"/>
      <c r="M49" s="106"/>
      <c r="N49" s="139"/>
    </row>
    <row r="50" spans="2:14" ht="14.25" x14ac:dyDescent="0.15">
      <c r="B50" s="106"/>
      <c r="C50" s="106"/>
      <c r="D50" s="106"/>
      <c r="G50" s="106"/>
      <c r="H50" s="139"/>
      <c r="I50" s="106"/>
      <c r="J50" s="106"/>
      <c r="K50" s="139"/>
      <c r="L50" s="106"/>
      <c r="M50" s="106"/>
      <c r="N50" s="139"/>
    </row>
    <row r="51" spans="2:14" ht="14.25" x14ac:dyDescent="0.15">
      <c r="B51" s="106"/>
      <c r="C51" s="106"/>
      <c r="D51" s="106"/>
      <c r="G51" s="106"/>
      <c r="H51" s="139"/>
      <c r="I51" s="106"/>
      <c r="J51" s="106"/>
      <c r="K51" s="139"/>
      <c r="L51" s="106"/>
      <c r="M51" s="106"/>
      <c r="N51" s="139"/>
    </row>
    <row r="52" spans="2:14" ht="14.25" x14ac:dyDescent="0.15">
      <c r="B52" s="106"/>
      <c r="C52" s="106"/>
      <c r="D52" s="106"/>
      <c r="G52" s="106"/>
      <c r="H52" s="139"/>
      <c r="I52" s="106"/>
      <c r="J52" s="106"/>
      <c r="K52" s="139"/>
      <c r="L52" s="106"/>
      <c r="M52" s="106"/>
      <c r="N52" s="139"/>
    </row>
    <row r="53" spans="2:14" ht="14.25" x14ac:dyDescent="0.15">
      <c r="B53" s="106"/>
      <c r="C53" s="106"/>
      <c r="D53" s="106"/>
      <c r="G53" s="106"/>
      <c r="H53" s="139"/>
      <c r="I53" s="106"/>
      <c r="J53" s="106"/>
      <c r="K53" s="139"/>
      <c r="L53" s="106"/>
      <c r="M53" s="106"/>
      <c r="N53" s="139"/>
    </row>
    <row r="54" spans="2:14" ht="14.25" x14ac:dyDescent="0.15">
      <c r="B54" s="106"/>
      <c r="C54" s="106"/>
      <c r="D54" s="106"/>
      <c r="G54" s="106"/>
      <c r="H54" s="139"/>
      <c r="I54" s="106"/>
      <c r="J54" s="106"/>
      <c r="K54" s="139"/>
      <c r="L54" s="106"/>
      <c r="M54" s="106"/>
      <c r="N54" s="139"/>
    </row>
    <row r="55" spans="2:14" ht="14.25" x14ac:dyDescent="0.15">
      <c r="B55" s="106"/>
      <c r="C55" s="106"/>
      <c r="D55" s="106"/>
      <c r="G55" s="106"/>
      <c r="H55" s="139"/>
      <c r="I55" s="106"/>
      <c r="J55" s="106"/>
      <c r="K55" s="139"/>
      <c r="L55" s="106"/>
      <c r="M55" s="106"/>
      <c r="N55" s="139"/>
    </row>
    <row r="56" spans="2:14" ht="14.25" x14ac:dyDescent="0.15">
      <c r="B56" s="106"/>
      <c r="C56" s="106"/>
      <c r="D56" s="106"/>
      <c r="G56" s="106"/>
      <c r="H56" s="139"/>
      <c r="I56" s="106"/>
      <c r="J56" s="106"/>
      <c r="K56" s="139"/>
      <c r="L56" s="106"/>
      <c r="M56" s="106"/>
      <c r="N56" s="139"/>
    </row>
    <row r="57" spans="2:14" ht="14.25" x14ac:dyDescent="0.15">
      <c r="B57" s="106"/>
      <c r="C57" s="106"/>
      <c r="D57" s="106"/>
      <c r="G57" s="106"/>
      <c r="H57" s="139"/>
      <c r="I57" s="106"/>
      <c r="J57" s="106"/>
      <c r="K57" s="139"/>
      <c r="L57" s="106"/>
      <c r="M57" s="106"/>
      <c r="N57" s="139"/>
    </row>
    <row r="58" spans="2:14" ht="14.25" x14ac:dyDescent="0.15">
      <c r="B58" s="106"/>
      <c r="C58" s="106"/>
      <c r="D58" s="106"/>
      <c r="G58" s="106"/>
      <c r="H58" s="139"/>
      <c r="I58" s="106"/>
      <c r="J58" s="106"/>
      <c r="K58" s="139"/>
      <c r="L58" s="106"/>
      <c r="M58" s="106"/>
      <c r="N58" s="139"/>
    </row>
  </sheetData>
  <mergeCells count="15">
    <mergeCell ref="E1:N1"/>
    <mergeCell ref="A2:O2"/>
    <mergeCell ref="E6:F6"/>
    <mergeCell ref="A7:C7"/>
    <mergeCell ref="E7:F7"/>
    <mergeCell ref="L8:N8"/>
    <mergeCell ref="O8:O10"/>
    <mergeCell ref="I9:K9"/>
    <mergeCell ref="L9:N9"/>
    <mergeCell ref="A11:A29"/>
    <mergeCell ref="A8:C9"/>
    <mergeCell ref="D8:D10"/>
    <mergeCell ref="E8:E10"/>
    <mergeCell ref="F8:F10"/>
    <mergeCell ref="I8:K8"/>
  </mergeCells>
  <phoneticPr fontId="2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2">
    <pageSetUpPr fitToPage="1"/>
  </sheetPr>
  <dimension ref="A1:AB31"/>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31"/>
      <c r="I1" s="231"/>
      <c r="J1" s="232"/>
      <c r="K1" s="232"/>
      <c r="L1" s="232"/>
      <c r="M1" s="232"/>
      <c r="N1" s="232"/>
      <c r="O1" s="232"/>
      <c r="P1" s="2"/>
      <c r="Q1" s="2"/>
      <c r="R1" s="4"/>
      <c r="S1" s="4"/>
      <c r="T1" s="3"/>
      <c r="U1" s="3"/>
    </row>
    <row r="2" spans="1:21" ht="36.75" customHeight="1" x14ac:dyDescent="0.15">
      <c r="A2" s="231" t="s">
        <v>0</v>
      </c>
      <c r="B2" s="231"/>
      <c r="C2" s="232"/>
      <c r="D2" s="232"/>
      <c r="E2" s="232"/>
      <c r="F2" s="232"/>
      <c r="G2" s="232"/>
      <c r="H2" s="232"/>
      <c r="I2" s="232"/>
      <c r="J2" s="232"/>
      <c r="K2" s="232"/>
      <c r="L2" s="232"/>
      <c r="M2" s="232"/>
      <c r="N2" s="232"/>
      <c r="O2" s="232"/>
      <c r="P2" s="232"/>
      <c r="Q2" s="232"/>
      <c r="R2" s="232"/>
      <c r="S2" s="232"/>
      <c r="T2" s="232"/>
      <c r="U2" s="3"/>
    </row>
    <row r="3" spans="1:21" ht="18.75" customHeight="1" x14ac:dyDescent="0.15">
      <c r="A3" s="5"/>
      <c r="B3" s="5"/>
      <c r="C3" s="2"/>
      <c r="D3" s="3"/>
      <c r="E3" s="6"/>
      <c r="F3" s="2"/>
      <c r="G3" s="2"/>
      <c r="H3" s="2"/>
      <c r="I3" s="3"/>
      <c r="J3" s="2"/>
      <c r="K3" s="7"/>
      <c r="L3" s="7"/>
      <c r="M3" s="7"/>
      <c r="N3" s="7"/>
      <c r="O3" s="2"/>
      <c r="P3" s="8"/>
      <c r="Q3" s="233" t="s">
        <v>1</v>
      </c>
      <c r="R3" s="234"/>
      <c r="S3" s="234"/>
      <c r="T3" s="235"/>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279" t="s">
        <v>254</v>
      </c>
      <c r="C5" s="279"/>
      <c r="D5" s="3"/>
      <c r="E5" s="6"/>
      <c r="F5" s="2"/>
      <c r="G5" s="2"/>
      <c r="H5" s="2"/>
      <c r="I5" s="3"/>
      <c r="J5" s="2"/>
      <c r="K5" s="7"/>
      <c r="L5" s="7"/>
      <c r="M5" s="7"/>
      <c r="N5" s="9"/>
      <c r="O5" s="2"/>
      <c r="P5" s="14"/>
      <c r="Q5" s="45" t="s">
        <v>6</v>
      </c>
      <c r="R5" s="46"/>
      <c r="S5" s="47"/>
      <c r="T5" s="47"/>
      <c r="U5" s="3"/>
    </row>
    <row r="6" spans="1:21" ht="22.5" customHeight="1" x14ac:dyDescent="0.15">
      <c r="A6" s="5"/>
      <c r="B6" s="279"/>
      <c r="C6" s="279"/>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36" t="s">
        <v>226</v>
      </c>
      <c r="B8" s="237"/>
      <c r="C8" s="237"/>
      <c r="D8" s="237"/>
      <c r="E8" s="237"/>
      <c r="F8" s="237"/>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38" t="s">
        <v>63</v>
      </c>
      <c r="B10" s="80" t="s">
        <v>24</v>
      </c>
      <c r="C10" s="48"/>
      <c r="D10" s="49"/>
      <c r="E10" s="50"/>
      <c r="F10" s="51"/>
      <c r="G10" s="84"/>
      <c r="H10" s="88"/>
      <c r="I10" s="49"/>
      <c r="J10" s="51"/>
      <c r="K10" s="51"/>
      <c r="L10" s="51"/>
      <c r="M10" s="51"/>
      <c r="N10" s="92"/>
      <c r="O10" s="80"/>
      <c r="P10" s="52" t="s">
        <v>24</v>
      </c>
      <c r="Q10" s="49"/>
      <c r="R10" s="53">
        <v>110</v>
      </c>
      <c r="S10" s="50">
        <f>ROUNDUP(R10*0.75,2)</f>
        <v>82.5</v>
      </c>
      <c r="T10" s="76">
        <f>ROUNDUP((R5*R10)+(R6*S10)+(R7*(R10*2)),2)</f>
        <v>0</v>
      </c>
    </row>
    <row r="11" spans="1:21" ht="18.75" customHeight="1" x14ac:dyDescent="0.15">
      <c r="A11" s="239"/>
      <c r="B11" s="81"/>
      <c r="C11" s="54"/>
      <c r="D11" s="55"/>
      <c r="E11" s="56"/>
      <c r="F11" s="57"/>
      <c r="G11" s="85"/>
      <c r="H11" s="89"/>
      <c r="I11" s="55"/>
      <c r="J11" s="57"/>
      <c r="K11" s="57"/>
      <c r="L11" s="57"/>
      <c r="M11" s="57"/>
      <c r="N11" s="93"/>
      <c r="O11" s="81"/>
      <c r="P11" s="58"/>
      <c r="Q11" s="55"/>
      <c r="R11" s="59"/>
      <c r="S11" s="56"/>
      <c r="T11" s="77"/>
    </row>
    <row r="12" spans="1:21" ht="18.75" customHeight="1" x14ac:dyDescent="0.15">
      <c r="A12" s="239"/>
      <c r="B12" s="82" t="s">
        <v>227</v>
      </c>
      <c r="C12" s="60" t="s">
        <v>135</v>
      </c>
      <c r="D12" s="61"/>
      <c r="E12" s="62">
        <v>1</v>
      </c>
      <c r="F12" s="63" t="s">
        <v>33</v>
      </c>
      <c r="G12" s="86" t="s">
        <v>32</v>
      </c>
      <c r="H12" s="90" t="s">
        <v>135</v>
      </c>
      <c r="I12" s="61"/>
      <c r="J12" s="63">
        <f>ROUNDUP(E12*0.75,2)</f>
        <v>0.75</v>
      </c>
      <c r="K12" s="63" t="s">
        <v>33</v>
      </c>
      <c r="L12" s="63" t="s">
        <v>32</v>
      </c>
      <c r="M12" s="63">
        <f>ROUNDUP((R5*E12)+(R6*J12)+(R7*(E12*2)),2)</f>
        <v>0</v>
      </c>
      <c r="N12" s="94">
        <f>M12</f>
        <v>0</v>
      </c>
      <c r="O12" s="82" t="s">
        <v>228</v>
      </c>
      <c r="P12" s="64" t="s">
        <v>58</v>
      </c>
      <c r="Q12" s="61"/>
      <c r="R12" s="65">
        <v>2</v>
      </c>
      <c r="S12" s="62">
        <f t="shared" ref="S12:S17" si="0">ROUNDUP(R12*0.75,2)</f>
        <v>1.5</v>
      </c>
      <c r="T12" s="78">
        <f>ROUNDUP((R5*R12)+(R6*S12)+(R7*(R12*2)),2)</f>
        <v>0</v>
      </c>
    </row>
    <row r="13" spans="1:21" ht="18.75" customHeight="1" x14ac:dyDescent="0.15">
      <c r="A13" s="239"/>
      <c r="B13" s="82"/>
      <c r="C13" s="60" t="s">
        <v>69</v>
      </c>
      <c r="D13" s="61"/>
      <c r="E13" s="62">
        <v>30</v>
      </c>
      <c r="F13" s="63" t="s">
        <v>38</v>
      </c>
      <c r="G13" s="86"/>
      <c r="H13" s="90" t="s">
        <v>69</v>
      </c>
      <c r="I13" s="61"/>
      <c r="J13" s="63">
        <f>ROUNDUP(E13*0.75,2)</f>
        <v>22.5</v>
      </c>
      <c r="K13" s="63" t="s">
        <v>38</v>
      </c>
      <c r="L13" s="63"/>
      <c r="M13" s="63">
        <f>ROUNDUP((R5*E13)+(R6*J13)+(R7*(E13*2)),2)</f>
        <v>0</v>
      </c>
      <c r="N13" s="94">
        <f>ROUND(M13+(M13*15/100),2)</f>
        <v>0</v>
      </c>
      <c r="O13" s="82" t="s">
        <v>229</v>
      </c>
      <c r="P13" s="64" t="s">
        <v>53</v>
      </c>
      <c r="Q13" s="61"/>
      <c r="R13" s="65">
        <v>3</v>
      </c>
      <c r="S13" s="62">
        <f t="shared" si="0"/>
        <v>2.25</v>
      </c>
      <c r="T13" s="78">
        <f>ROUNDUP((R5*R13)+(R6*S13)+(R7*(R13*2)),2)</f>
        <v>0</v>
      </c>
    </row>
    <row r="14" spans="1:21" ht="18.75" customHeight="1" x14ac:dyDescent="0.15">
      <c r="A14" s="239"/>
      <c r="B14" s="82"/>
      <c r="C14" s="60" t="s">
        <v>40</v>
      </c>
      <c r="D14" s="61"/>
      <c r="E14" s="62">
        <v>5</v>
      </c>
      <c r="F14" s="63" t="s">
        <v>38</v>
      </c>
      <c r="G14" s="86"/>
      <c r="H14" s="90" t="s">
        <v>40</v>
      </c>
      <c r="I14" s="61"/>
      <c r="J14" s="63">
        <f>ROUNDUP(E14*0.75,2)</f>
        <v>3.75</v>
      </c>
      <c r="K14" s="63" t="s">
        <v>38</v>
      </c>
      <c r="L14" s="63"/>
      <c r="M14" s="63">
        <f>ROUNDUP((R5*E14)+(R6*J14)+(R7*(E14*2)),2)</f>
        <v>0</v>
      </c>
      <c r="N14" s="94">
        <f>ROUND(M14+(M14*15/100),2)</f>
        <v>0</v>
      </c>
      <c r="O14" s="82" t="s">
        <v>230</v>
      </c>
      <c r="P14" s="64" t="s">
        <v>41</v>
      </c>
      <c r="Q14" s="61"/>
      <c r="R14" s="65">
        <v>1</v>
      </c>
      <c r="S14" s="62">
        <f t="shared" si="0"/>
        <v>0.75</v>
      </c>
      <c r="T14" s="78">
        <f>ROUNDUP((R5*R14)+(R6*S14)+(R7*(R14*2)),2)</f>
        <v>0</v>
      </c>
    </row>
    <row r="15" spans="1:21" ht="18.75" customHeight="1" x14ac:dyDescent="0.15">
      <c r="A15" s="239"/>
      <c r="B15" s="82"/>
      <c r="C15" s="60" t="s">
        <v>51</v>
      </c>
      <c r="D15" s="61"/>
      <c r="E15" s="62">
        <v>5</v>
      </c>
      <c r="F15" s="63" t="s">
        <v>38</v>
      </c>
      <c r="G15" s="86"/>
      <c r="H15" s="90" t="s">
        <v>51</v>
      </c>
      <c r="I15" s="61"/>
      <c r="J15" s="63">
        <f>ROUNDUP(E15*0.75,2)</f>
        <v>3.75</v>
      </c>
      <c r="K15" s="63" t="s">
        <v>38</v>
      </c>
      <c r="L15" s="63"/>
      <c r="M15" s="63">
        <f>ROUNDUP((R5*E15)+(R6*J15)+(R7*(E15*2)),2)</f>
        <v>0</v>
      </c>
      <c r="N15" s="94">
        <f>ROUND(M15+(M15*10/100),2)</f>
        <v>0</v>
      </c>
      <c r="O15" s="82" t="s">
        <v>231</v>
      </c>
      <c r="P15" s="64" t="s">
        <v>43</v>
      </c>
      <c r="Q15" s="61"/>
      <c r="R15" s="65">
        <v>0.5</v>
      </c>
      <c r="S15" s="62">
        <f t="shared" si="0"/>
        <v>0.38</v>
      </c>
      <c r="T15" s="78">
        <f>ROUNDUP((R5*R15)+(R6*S15)+(R7*(R15*2)),2)</f>
        <v>0</v>
      </c>
    </row>
    <row r="16" spans="1:21" ht="18.75" customHeight="1" x14ac:dyDescent="0.15">
      <c r="A16" s="239"/>
      <c r="B16" s="82"/>
      <c r="C16" s="60" t="s">
        <v>125</v>
      </c>
      <c r="D16" s="61"/>
      <c r="E16" s="62">
        <v>10</v>
      </c>
      <c r="F16" s="63" t="s">
        <v>38</v>
      </c>
      <c r="G16" s="86"/>
      <c r="H16" s="90" t="s">
        <v>125</v>
      </c>
      <c r="I16" s="61"/>
      <c r="J16" s="63">
        <f>ROUNDUP(E16*0.75,2)</f>
        <v>7.5</v>
      </c>
      <c r="K16" s="63" t="s">
        <v>38</v>
      </c>
      <c r="L16" s="63"/>
      <c r="M16" s="63">
        <f>ROUNDUP((R5*E16)+(R6*J16)+(R7*(E16*2)),2)</f>
        <v>0</v>
      </c>
      <c r="N16" s="94">
        <f>M16</f>
        <v>0</v>
      </c>
      <c r="O16" s="82" t="s">
        <v>232</v>
      </c>
      <c r="P16" s="64" t="s">
        <v>36</v>
      </c>
      <c r="Q16" s="61"/>
      <c r="R16" s="65">
        <v>2</v>
      </c>
      <c r="S16" s="62">
        <f t="shared" si="0"/>
        <v>1.5</v>
      </c>
      <c r="T16" s="78">
        <f>ROUNDUP((R5*R16)+(R6*S16)+(R7*(R16*2)),2)</f>
        <v>0</v>
      </c>
    </row>
    <row r="17" spans="1:20" ht="18.75" customHeight="1" x14ac:dyDescent="0.15">
      <c r="A17" s="239"/>
      <c r="B17" s="82"/>
      <c r="C17" s="60"/>
      <c r="D17" s="61"/>
      <c r="E17" s="62"/>
      <c r="F17" s="63"/>
      <c r="G17" s="86"/>
      <c r="H17" s="90"/>
      <c r="I17" s="61"/>
      <c r="J17" s="63"/>
      <c r="K17" s="63"/>
      <c r="L17" s="63"/>
      <c r="M17" s="63"/>
      <c r="N17" s="94"/>
      <c r="O17" s="82" t="s">
        <v>233</v>
      </c>
      <c r="P17" s="64" t="s">
        <v>124</v>
      </c>
      <c r="Q17" s="61" t="s">
        <v>65</v>
      </c>
      <c r="R17" s="65">
        <v>2</v>
      </c>
      <c r="S17" s="62">
        <f t="shared" si="0"/>
        <v>1.5</v>
      </c>
      <c r="T17" s="78">
        <f>ROUNDUP((R5*R17)+(R6*S17)+(R7*(R17*2)),2)</f>
        <v>0</v>
      </c>
    </row>
    <row r="18" spans="1:20" ht="18.75" customHeight="1" x14ac:dyDescent="0.15">
      <c r="A18" s="239"/>
      <c r="B18" s="82"/>
      <c r="C18" s="60"/>
      <c r="D18" s="61"/>
      <c r="E18" s="62"/>
      <c r="F18" s="63"/>
      <c r="G18" s="86"/>
      <c r="H18" s="90"/>
      <c r="I18" s="61"/>
      <c r="J18" s="63"/>
      <c r="K18" s="63"/>
      <c r="L18" s="63"/>
      <c r="M18" s="63"/>
      <c r="N18" s="94"/>
      <c r="O18" s="82" t="s">
        <v>30</v>
      </c>
      <c r="P18" s="64"/>
      <c r="Q18" s="61"/>
      <c r="R18" s="65"/>
      <c r="S18" s="62"/>
      <c r="T18" s="78"/>
    </row>
    <row r="19" spans="1:20" ht="18.75" customHeight="1" x14ac:dyDescent="0.15">
      <c r="A19" s="239"/>
      <c r="B19" s="81"/>
      <c r="C19" s="54"/>
      <c r="D19" s="55"/>
      <c r="E19" s="56"/>
      <c r="F19" s="57"/>
      <c r="G19" s="85"/>
      <c r="H19" s="89"/>
      <c r="I19" s="55"/>
      <c r="J19" s="57"/>
      <c r="K19" s="57"/>
      <c r="L19" s="57"/>
      <c r="M19" s="57"/>
      <c r="N19" s="93"/>
      <c r="O19" s="81"/>
      <c r="P19" s="58"/>
      <c r="Q19" s="55"/>
      <c r="R19" s="59"/>
      <c r="S19" s="56"/>
      <c r="T19" s="77"/>
    </row>
    <row r="20" spans="1:20" ht="18.75" customHeight="1" x14ac:dyDescent="0.15">
      <c r="A20" s="239"/>
      <c r="B20" s="82" t="s">
        <v>234</v>
      </c>
      <c r="C20" s="60" t="s">
        <v>50</v>
      </c>
      <c r="D20" s="61"/>
      <c r="E20" s="62">
        <v>40</v>
      </c>
      <c r="F20" s="63" t="s">
        <v>38</v>
      </c>
      <c r="G20" s="86"/>
      <c r="H20" s="90" t="s">
        <v>50</v>
      </c>
      <c r="I20" s="61"/>
      <c r="J20" s="63">
        <f>ROUNDUP(E20*0.75,2)</f>
        <v>30</v>
      </c>
      <c r="K20" s="63" t="s">
        <v>38</v>
      </c>
      <c r="L20" s="63"/>
      <c r="M20" s="63">
        <f>ROUNDUP((R5*E20)+(R6*J20)+(R7*(E20*2)),2)</f>
        <v>0</v>
      </c>
      <c r="N20" s="94">
        <f>ROUND(M20+(M20*15/100),2)</f>
        <v>0</v>
      </c>
      <c r="O20" s="82" t="s">
        <v>46</v>
      </c>
      <c r="P20" s="64" t="s">
        <v>36</v>
      </c>
      <c r="Q20" s="61"/>
      <c r="R20" s="65">
        <v>1.5</v>
      </c>
      <c r="S20" s="62">
        <f>ROUNDUP(R20*0.75,2)</f>
        <v>1.1300000000000001</v>
      </c>
      <c r="T20" s="78">
        <f>ROUNDUP((R5*R20)+(R6*S20)+(R7*(R20*2)),2)</f>
        <v>0</v>
      </c>
    </row>
    <row r="21" spans="1:20" ht="18.75" customHeight="1" x14ac:dyDescent="0.15">
      <c r="A21" s="239"/>
      <c r="B21" s="82"/>
      <c r="C21" s="60" t="s">
        <v>89</v>
      </c>
      <c r="D21" s="61"/>
      <c r="E21" s="62">
        <v>10</v>
      </c>
      <c r="F21" s="63" t="s">
        <v>38</v>
      </c>
      <c r="G21" s="86"/>
      <c r="H21" s="90" t="s">
        <v>89</v>
      </c>
      <c r="I21" s="61"/>
      <c r="J21" s="63">
        <f>ROUNDUP(E21*0.75,2)</f>
        <v>7.5</v>
      </c>
      <c r="K21" s="63" t="s">
        <v>38</v>
      </c>
      <c r="L21" s="63"/>
      <c r="M21" s="63">
        <f>ROUNDUP((R5*E21)+(R6*J21)+(R7*(E21*2)),2)</f>
        <v>0</v>
      </c>
      <c r="N21" s="94">
        <f>M21</f>
        <v>0</v>
      </c>
      <c r="O21" s="82" t="s">
        <v>235</v>
      </c>
      <c r="P21" s="64" t="s">
        <v>54</v>
      </c>
      <c r="Q21" s="61"/>
      <c r="R21" s="65">
        <v>30</v>
      </c>
      <c r="S21" s="62">
        <f>ROUNDUP(R21*0.75,2)</f>
        <v>22.5</v>
      </c>
      <c r="T21" s="78">
        <f>ROUNDUP((R5*R21)+(R6*S21)+(R7*(R21*2)),2)</f>
        <v>0</v>
      </c>
    </row>
    <row r="22" spans="1:20" ht="18.75" customHeight="1" x14ac:dyDescent="0.15">
      <c r="A22" s="239"/>
      <c r="B22" s="82"/>
      <c r="C22" s="60" t="s">
        <v>130</v>
      </c>
      <c r="D22" s="61"/>
      <c r="E22" s="62">
        <v>5</v>
      </c>
      <c r="F22" s="63" t="s">
        <v>38</v>
      </c>
      <c r="G22" s="86"/>
      <c r="H22" s="90" t="s">
        <v>130</v>
      </c>
      <c r="I22" s="61"/>
      <c r="J22" s="63">
        <f>ROUNDUP(E22*0.75,2)</f>
        <v>3.75</v>
      </c>
      <c r="K22" s="63" t="s">
        <v>38</v>
      </c>
      <c r="L22" s="63"/>
      <c r="M22" s="63">
        <f>ROUNDUP((R5*E22)+(R6*J22)+(R7*(E22*2)),2)</f>
        <v>0</v>
      </c>
      <c r="N22" s="94">
        <f>M22</f>
        <v>0</v>
      </c>
      <c r="O22" s="82" t="s">
        <v>48</v>
      </c>
      <c r="P22" s="64" t="s">
        <v>41</v>
      </c>
      <c r="Q22" s="61"/>
      <c r="R22" s="65">
        <v>1</v>
      </c>
      <c r="S22" s="62">
        <f>ROUNDUP(R22*0.75,2)</f>
        <v>0.75</v>
      </c>
      <c r="T22" s="78">
        <f>ROUNDUP((R5*R22)+(R6*S22)+(R7*(R22*2)),2)</f>
        <v>0</v>
      </c>
    </row>
    <row r="23" spans="1:20" ht="18.75" customHeight="1" x14ac:dyDescent="0.15">
      <c r="A23" s="239"/>
      <c r="B23" s="82"/>
      <c r="C23" s="60"/>
      <c r="D23" s="61"/>
      <c r="E23" s="62"/>
      <c r="F23" s="63"/>
      <c r="G23" s="86"/>
      <c r="H23" s="90"/>
      <c r="I23" s="61"/>
      <c r="J23" s="63"/>
      <c r="K23" s="63"/>
      <c r="L23" s="63"/>
      <c r="M23" s="63"/>
      <c r="N23" s="94"/>
      <c r="O23" s="82" t="s">
        <v>49</v>
      </c>
      <c r="P23" s="64" t="s">
        <v>53</v>
      </c>
      <c r="Q23" s="61"/>
      <c r="R23" s="65">
        <v>2</v>
      </c>
      <c r="S23" s="62">
        <f>ROUNDUP(R23*0.75,2)</f>
        <v>1.5</v>
      </c>
      <c r="T23" s="78">
        <f>ROUNDUP((R5*R23)+(R6*S23)+(R7*(R23*2)),2)</f>
        <v>0</v>
      </c>
    </row>
    <row r="24" spans="1:20" ht="18.75" customHeight="1" x14ac:dyDescent="0.15">
      <c r="A24" s="239"/>
      <c r="B24" s="82"/>
      <c r="C24" s="60"/>
      <c r="D24" s="61"/>
      <c r="E24" s="62"/>
      <c r="F24" s="63"/>
      <c r="G24" s="86"/>
      <c r="H24" s="90"/>
      <c r="I24" s="61"/>
      <c r="J24" s="63"/>
      <c r="K24" s="63"/>
      <c r="L24" s="63"/>
      <c r="M24" s="63"/>
      <c r="N24" s="94"/>
      <c r="O24" s="82"/>
      <c r="P24" s="64" t="s">
        <v>44</v>
      </c>
      <c r="Q24" s="61" t="s">
        <v>35</v>
      </c>
      <c r="R24" s="65">
        <v>1.5</v>
      </c>
      <c r="S24" s="62">
        <f>ROUNDUP(R24*0.75,2)</f>
        <v>1.1300000000000001</v>
      </c>
      <c r="T24" s="78">
        <f>ROUNDUP((R5*R24)+(R6*S24)+(R7*(R24*2)),2)</f>
        <v>0</v>
      </c>
    </row>
    <row r="25" spans="1:20" ht="18.75" customHeight="1" x14ac:dyDescent="0.15">
      <c r="A25" s="239"/>
      <c r="B25" s="81"/>
      <c r="C25" s="54"/>
      <c r="D25" s="55"/>
      <c r="E25" s="56"/>
      <c r="F25" s="57"/>
      <c r="G25" s="85"/>
      <c r="H25" s="89"/>
      <c r="I25" s="55"/>
      <c r="J25" s="57"/>
      <c r="K25" s="57"/>
      <c r="L25" s="57"/>
      <c r="M25" s="57"/>
      <c r="N25" s="93"/>
      <c r="O25" s="81"/>
      <c r="P25" s="58"/>
      <c r="Q25" s="55"/>
      <c r="R25" s="59"/>
      <c r="S25" s="56"/>
      <c r="T25" s="77"/>
    </row>
    <row r="26" spans="1:20" ht="18.75" customHeight="1" x14ac:dyDescent="0.15">
      <c r="A26" s="239"/>
      <c r="B26" s="82" t="s">
        <v>113</v>
      </c>
      <c r="C26" s="60" t="s">
        <v>236</v>
      </c>
      <c r="D26" s="61" t="s">
        <v>237</v>
      </c>
      <c r="E26" s="62">
        <v>5</v>
      </c>
      <c r="F26" s="63" t="s">
        <v>38</v>
      </c>
      <c r="G26" s="86"/>
      <c r="H26" s="90" t="s">
        <v>236</v>
      </c>
      <c r="I26" s="61" t="s">
        <v>237</v>
      </c>
      <c r="J26" s="63">
        <f>ROUNDUP(E26*0.75,2)</f>
        <v>3.75</v>
      </c>
      <c r="K26" s="63" t="s">
        <v>38</v>
      </c>
      <c r="L26" s="63"/>
      <c r="M26" s="63">
        <f>ROUNDUP((R5*E26)+(R6*J26)+(R7*(E26*2)),2)</f>
        <v>0</v>
      </c>
      <c r="N26" s="94">
        <f>M26</f>
        <v>0</v>
      </c>
      <c r="O26" s="82" t="s">
        <v>30</v>
      </c>
      <c r="P26" s="64" t="s">
        <v>54</v>
      </c>
      <c r="Q26" s="61"/>
      <c r="R26" s="65">
        <v>100</v>
      </c>
      <c r="S26" s="62">
        <f>ROUNDUP(R26*0.75,2)</f>
        <v>75</v>
      </c>
      <c r="T26" s="78">
        <f>ROUNDUP((R5*R26)+(R6*S26)+(R7*(R26*2)),2)</f>
        <v>0</v>
      </c>
    </row>
    <row r="27" spans="1:20" ht="18.75" customHeight="1" x14ac:dyDescent="0.15">
      <c r="A27" s="239"/>
      <c r="B27" s="82"/>
      <c r="C27" s="60" t="s">
        <v>238</v>
      </c>
      <c r="D27" s="61"/>
      <c r="E27" s="62">
        <v>5</v>
      </c>
      <c r="F27" s="63" t="s">
        <v>38</v>
      </c>
      <c r="G27" s="86"/>
      <c r="H27" s="90" t="s">
        <v>238</v>
      </c>
      <c r="I27" s="61"/>
      <c r="J27" s="63">
        <f>ROUNDUP(E27*0.75,2)</f>
        <v>3.75</v>
      </c>
      <c r="K27" s="63" t="s">
        <v>38</v>
      </c>
      <c r="L27" s="63"/>
      <c r="M27" s="63">
        <f>ROUNDUP((R5*E27)+(R6*J27)+(R7*(E27*2)),2)</f>
        <v>0</v>
      </c>
      <c r="N27" s="94">
        <f>ROUND(M27+(M27*15/100),2)</f>
        <v>0</v>
      </c>
      <c r="O27" s="82"/>
      <c r="P27" s="64" t="s">
        <v>90</v>
      </c>
      <c r="Q27" s="61"/>
      <c r="R27" s="65">
        <v>0.1</v>
      </c>
      <c r="S27" s="62">
        <f>ROUNDUP(R27*0.75,2)</f>
        <v>0.08</v>
      </c>
      <c r="T27" s="78">
        <f>ROUNDUP((R5*R27)+(R6*S27)+(R7*(R27*2)),2)</f>
        <v>0</v>
      </c>
    </row>
    <row r="28" spans="1:20" ht="18.75" customHeight="1" x14ac:dyDescent="0.15">
      <c r="A28" s="239"/>
      <c r="B28" s="82"/>
      <c r="C28" s="60"/>
      <c r="D28" s="61"/>
      <c r="E28" s="62"/>
      <c r="F28" s="63"/>
      <c r="G28" s="86"/>
      <c r="H28" s="90"/>
      <c r="I28" s="61"/>
      <c r="J28" s="63"/>
      <c r="K28" s="63"/>
      <c r="L28" s="63"/>
      <c r="M28" s="63"/>
      <c r="N28" s="94"/>
      <c r="O28" s="82"/>
      <c r="P28" s="64" t="s">
        <v>44</v>
      </c>
      <c r="Q28" s="61" t="s">
        <v>35</v>
      </c>
      <c r="R28" s="65">
        <v>0.5</v>
      </c>
      <c r="S28" s="62">
        <f>ROUNDUP(R28*0.75,2)</f>
        <v>0.38</v>
      </c>
      <c r="T28" s="78">
        <f>ROUNDUP((R5*R28)+(R6*S28)+(R7*(R28*2)),2)</f>
        <v>0</v>
      </c>
    </row>
    <row r="29" spans="1:20" ht="18.75" customHeight="1" x14ac:dyDescent="0.15">
      <c r="A29" s="239"/>
      <c r="B29" s="81"/>
      <c r="C29" s="54"/>
      <c r="D29" s="55"/>
      <c r="E29" s="56"/>
      <c r="F29" s="57"/>
      <c r="G29" s="85"/>
      <c r="H29" s="89"/>
      <c r="I29" s="55"/>
      <c r="J29" s="57"/>
      <c r="K29" s="57"/>
      <c r="L29" s="57"/>
      <c r="M29" s="57"/>
      <c r="N29" s="93"/>
      <c r="O29" s="81"/>
      <c r="P29" s="58"/>
      <c r="Q29" s="55"/>
      <c r="R29" s="59"/>
      <c r="S29" s="56"/>
      <c r="T29" s="77"/>
    </row>
    <row r="30" spans="1:20" ht="18.75" customHeight="1" x14ac:dyDescent="0.15">
      <c r="A30" s="239"/>
      <c r="B30" s="82" t="s">
        <v>80</v>
      </c>
      <c r="C30" s="60" t="s">
        <v>81</v>
      </c>
      <c r="D30" s="61"/>
      <c r="E30" s="74">
        <v>0.125</v>
      </c>
      <c r="F30" s="63" t="s">
        <v>72</v>
      </c>
      <c r="G30" s="86"/>
      <c r="H30" s="90" t="s">
        <v>81</v>
      </c>
      <c r="I30" s="61"/>
      <c r="J30" s="63">
        <f>ROUNDUP(E30*0.75,2)</f>
        <v>9.9999999999999992E-2</v>
      </c>
      <c r="K30" s="63" t="s">
        <v>72</v>
      </c>
      <c r="L30" s="63"/>
      <c r="M30" s="63">
        <f>ROUNDUP((R5*E30)+(R6*J30)+(R7*(E30*2)),2)</f>
        <v>0</v>
      </c>
      <c r="N30" s="94">
        <f>M30</f>
        <v>0</v>
      </c>
      <c r="O30" s="82" t="s">
        <v>60</v>
      </c>
      <c r="P30" s="64"/>
      <c r="Q30" s="61"/>
      <c r="R30" s="65"/>
      <c r="S30" s="62"/>
      <c r="T30" s="78"/>
    </row>
    <row r="31" spans="1:20" ht="18.75" customHeight="1" thickBot="1" x14ac:dyDescent="0.2">
      <c r="A31" s="240"/>
      <c r="B31" s="83"/>
      <c r="C31" s="67"/>
      <c r="D31" s="68"/>
      <c r="E31" s="69"/>
      <c r="F31" s="70"/>
      <c r="G31" s="87"/>
      <c r="H31" s="91"/>
      <c r="I31" s="68"/>
      <c r="J31" s="70"/>
      <c r="K31" s="70"/>
      <c r="L31" s="70"/>
      <c r="M31" s="70"/>
      <c r="N31" s="95"/>
      <c r="O31" s="83"/>
      <c r="P31" s="71"/>
      <c r="Q31" s="68"/>
      <c r="R31" s="72"/>
      <c r="S31" s="69"/>
      <c r="T31" s="79"/>
    </row>
  </sheetData>
  <mergeCells count="6">
    <mergeCell ref="A10:A31"/>
    <mergeCell ref="B5:C6"/>
    <mergeCell ref="H1:O1"/>
    <mergeCell ref="A2:T2"/>
    <mergeCell ref="Q3:T3"/>
    <mergeCell ref="A8:F8"/>
  </mergeCells>
  <phoneticPr fontId="19"/>
  <printOptions horizontalCentered="1" verticalCentered="1"/>
  <pageMargins left="0.39370078740157483" right="0.39370078740157483" top="0.39370078740157483" bottom="0.39370078740157483" header="0.39370078740157483" footer="0.39370078740157483"/>
  <pageSetup paperSize="12" scale="4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787FB-8819-4EAE-83BB-6694AEEDD15A}">
  <sheetPr>
    <pageSetUpPr fitToPage="1"/>
  </sheetPr>
  <dimension ref="A1:U62"/>
  <sheetViews>
    <sheetView showZeros="0" zoomScale="60" zoomScaleNormal="60" zoomScaleSheetLayoutView="90" workbookViewId="0"/>
  </sheetViews>
  <sheetFormatPr defaultRowHeight="13.5" x14ac:dyDescent="0.15"/>
  <cols>
    <col min="1" max="1" width="4.5" style="104" customWidth="1"/>
    <col min="2" max="2" width="24.375" style="104" customWidth="1"/>
    <col min="3" max="3" width="28.25" style="104" customWidth="1"/>
    <col min="4" max="4" width="12.5" style="104" hidden="1" customWidth="1"/>
    <col min="5" max="6" width="10.375" style="35" customWidth="1"/>
    <col min="7" max="7" width="10" style="104" customWidth="1"/>
    <col min="8" max="8" width="18.75" style="104" customWidth="1"/>
    <col min="9" max="9" width="22.5" style="104" customWidth="1"/>
    <col min="10" max="10" width="21.25" style="104" customWidth="1"/>
    <col min="11" max="11" width="11.125" style="104" customWidth="1"/>
    <col min="12" max="12" width="22.375" style="104" customWidth="1"/>
    <col min="13" max="13" width="21.25" style="104" customWidth="1"/>
    <col min="14" max="14" width="11.25" style="104" customWidth="1"/>
    <col min="15" max="15" width="12.5" hidden="1" customWidth="1"/>
    <col min="257" max="257" width="4.5" customWidth="1"/>
    <col min="258" max="258" width="24.375" customWidth="1"/>
    <col min="259" max="259" width="28.25" customWidth="1"/>
    <col min="260" max="260" width="0" hidden="1" customWidth="1"/>
    <col min="261" max="262" width="10.375" customWidth="1"/>
    <col min="263" max="263" width="10" customWidth="1"/>
    <col min="264" max="264" width="18.75" customWidth="1"/>
    <col min="265" max="265" width="22.5" customWidth="1"/>
    <col min="266" max="266" width="21.25" customWidth="1"/>
    <col min="267" max="267" width="11.125" customWidth="1"/>
    <col min="268" max="268" width="22.375" customWidth="1"/>
    <col min="269" max="269" width="21.25" customWidth="1"/>
    <col min="270" max="270" width="11.25" customWidth="1"/>
    <col min="271" max="271" width="0" hidden="1" customWidth="1"/>
    <col min="513" max="513" width="4.5" customWidth="1"/>
    <col min="514" max="514" width="24.375" customWidth="1"/>
    <col min="515" max="515" width="28.25" customWidth="1"/>
    <col min="516" max="516" width="0" hidden="1" customWidth="1"/>
    <col min="517" max="518" width="10.375" customWidth="1"/>
    <col min="519" max="519" width="10" customWidth="1"/>
    <col min="520" max="520" width="18.75" customWidth="1"/>
    <col min="521" max="521" width="22.5" customWidth="1"/>
    <col min="522" max="522" width="21.25" customWidth="1"/>
    <col min="523" max="523" width="11.125" customWidth="1"/>
    <col min="524" max="524" width="22.375" customWidth="1"/>
    <col min="525" max="525" width="21.25" customWidth="1"/>
    <col min="526" max="526" width="11.25" customWidth="1"/>
    <col min="527" max="527" width="0" hidden="1" customWidth="1"/>
    <col min="769" max="769" width="4.5" customWidth="1"/>
    <col min="770" max="770" width="24.375" customWidth="1"/>
    <col min="771" max="771" width="28.25" customWidth="1"/>
    <col min="772" max="772" width="0" hidden="1" customWidth="1"/>
    <col min="773" max="774" width="10.375" customWidth="1"/>
    <col min="775" max="775" width="10" customWidth="1"/>
    <col min="776" max="776" width="18.75" customWidth="1"/>
    <col min="777" max="777" width="22.5" customWidth="1"/>
    <col min="778" max="778" width="21.25" customWidth="1"/>
    <col min="779" max="779" width="11.125" customWidth="1"/>
    <col min="780" max="780" width="22.375" customWidth="1"/>
    <col min="781" max="781" width="21.25" customWidth="1"/>
    <col min="782" max="782" width="11.25" customWidth="1"/>
    <col min="783" max="783" width="0" hidden="1" customWidth="1"/>
    <col min="1025" max="1025" width="4.5" customWidth="1"/>
    <col min="1026" max="1026" width="24.375" customWidth="1"/>
    <col min="1027" max="1027" width="28.25" customWidth="1"/>
    <col min="1028" max="1028" width="0" hidden="1" customWidth="1"/>
    <col min="1029" max="1030" width="10.375" customWidth="1"/>
    <col min="1031" max="1031" width="10" customWidth="1"/>
    <col min="1032" max="1032" width="18.75" customWidth="1"/>
    <col min="1033" max="1033" width="22.5" customWidth="1"/>
    <col min="1034" max="1034" width="21.25" customWidth="1"/>
    <col min="1035" max="1035" width="11.125" customWidth="1"/>
    <col min="1036" max="1036" width="22.375" customWidth="1"/>
    <col min="1037" max="1037" width="21.25" customWidth="1"/>
    <col min="1038" max="1038" width="11.25" customWidth="1"/>
    <col min="1039" max="1039" width="0" hidden="1" customWidth="1"/>
    <col min="1281" max="1281" width="4.5" customWidth="1"/>
    <col min="1282" max="1282" width="24.375" customWidth="1"/>
    <col min="1283" max="1283" width="28.25" customWidth="1"/>
    <col min="1284" max="1284" width="0" hidden="1" customWidth="1"/>
    <col min="1285" max="1286" width="10.375" customWidth="1"/>
    <col min="1287" max="1287" width="10" customWidth="1"/>
    <col min="1288" max="1288" width="18.75" customWidth="1"/>
    <col min="1289" max="1289" width="22.5" customWidth="1"/>
    <col min="1290" max="1290" width="21.25" customWidth="1"/>
    <col min="1291" max="1291" width="11.125" customWidth="1"/>
    <col min="1292" max="1292" width="22.375" customWidth="1"/>
    <col min="1293" max="1293" width="21.25" customWidth="1"/>
    <col min="1294" max="1294" width="11.25" customWidth="1"/>
    <col min="1295" max="1295" width="0" hidden="1" customWidth="1"/>
    <col min="1537" max="1537" width="4.5" customWidth="1"/>
    <col min="1538" max="1538" width="24.375" customWidth="1"/>
    <col min="1539" max="1539" width="28.25" customWidth="1"/>
    <col min="1540" max="1540" width="0" hidden="1" customWidth="1"/>
    <col min="1541" max="1542" width="10.375" customWidth="1"/>
    <col min="1543" max="1543" width="10" customWidth="1"/>
    <col min="1544" max="1544" width="18.75" customWidth="1"/>
    <col min="1545" max="1545" width="22.5" customWidth="1"/>
    <col min="1546" max="1546" width="21.25" customWidth="1"/>
    <col min="1547" max="1547" width="11.125" customWidth="1"/>
    <col min="1548" max="1548" width="22.375" customWidth="1"/>
    <col min="1549" max="1549" width="21.25" customWidth="1"/>
    <col min="1550" max="1550" width="11.25" customWidth="1"/>
    <col min="1551" max="1551" width="0" hidden="1" customWidth="1"/>
    <col min="1793" max="1793" width="4.5" customWidth="1"/>
    <col min="1794" max="1794" width="24.375" customWidth="1"/>
    <col min="1795" max="1795" width="28.25" customWidth="1"/>
    <col min="1796" max="1796" width="0" hidden="1" customWidth="1"/>
    <col min="1797" max="1798" width="10.375" customWidth="1"/>
    <col min="1799" max="1799" width="10" customWidth="1"/>
    <col min="1800" max="1800" width="18.75" customWidth="1"/>
    <col min="1801" max="1801" width="22.5" customWidth="1"/>
    <col min="1802" max="1802" width="21.25" customWidth="1"/>
    <col min="1803" max="1803" width="11.125" customWidth="1"/>
    <col min="1804" max="1804" width="22.375" customWidth="1"/>
    <col min="1805" max="1805" width="21.25" customWidth="1"/>
    <col min="1806" max="1806" width="11.25" customWidth="1"/>
    <col min="1807" max="1807" width="0" hidden="1" customWidth="1"/>
    <col min="2049" max="2049" width="4.5" customWidth="1"/>
    <col min="2050" max="2050" width="24.375" customWidth="1"/>
    <col min="2051" max="2051" width="28.25" customWidth="1"/>
    <col min="2052" max="2052" width="0" hidden="1" customWidth="1"/>
    <col min="2053" max="2054" width="10.375" customWidth="1"/>
    <col min="2055" max="2055" width="10" customWidth="1"/>
    <col min="2056" max="2056" width="18.75" customWidth="1"/>
    <col min="2057" max="2057" width="22.5" customWidth="1"/>
    <col min="2058" max="2058" width="21.25" customWidth="1"/>
    <col min="2059" max="2059" width="11.125" customWidth="1"/>
    <col min="2060" max="2060" width="22.375" customWidth="1"/>
    <col min="2061" max="2061" width="21.25" customWidth="1"/>
    <col min="2062" max="2062" width="11.25" customWidth="1"/>
    <col min="2063" max="2063" width="0" hidden="1" customWidth="1"/>
    <col min="2305" max="2305" width="4.5" customWidth="1"/>
    <col min="2306" max="2306" width="24.375" customWidth="1"/>
    <col min="2307" max="2307" width="28.25" customWidth="1"/>
    <col min="2308" max="2308" width="0" hidden="1" customWidth="1"/>
    <col min="2309" max="2310" width="10.375" customWidth="1"/>
    <col min="2311" max="2311" width="10" customWidth="1"/>
    <col min="2312" max="2312" width="18.75" customWidth="1"/>
    <col min="2313" max="2313" width="22.5" customWidth="1"/>
    <col min="2314" max="2314" width="21.25" customWidth="1"/>
    <col min="2315" max="2315" width="11.125" customWidth="1"/>
    <col min="2316" max="2316" width="22.375" customWidth="1"/>
    <col min="2317" max="2317" width="21.25" customWidth="1"/>
    <col min="2318" max="2318" width="11.25" customWidth="1"/>
    <col min="2319" max="2319" width="0" hidden="1" customWidth="1"/>
    <col min="2561" max="2561" width="4.5" customWidth="1"/>
    <col min="2562" max="2562" width="24.375" customWidth="1"/>
    <col min="2563" max="2563" width="28.25" customWidth="1"/>
    <col min="2564" max="2564" width="0" hidden="1" customWidth="1"/>
    <col min="2565" max="2566" width="10.375" customWidth="1"/>
    <col min="2567" max="2567" width="10" customWidth="1"/>
    <col min="2568" max="2568" width="18.75" customWidth="1"/>
    <col min="2569" max="2569" width="22.5" customWidth="1"/>
    <col min="2570" max="2570" width="21.25" customWidth="1"/>
    <col min="2571" max="2571" width="11.125" customWidth="1"/>
    <col min="2572" max="2572" width="22.375" customWidth="1"/>
    <col min="2573" max="2573" width="21.25" customWidth="1"/>
    <col min="2574" max="2574" width="11.25" customWidth="1"/>
    <col min="2575" max="2575" width="0" hidden="1" customWidth="1"/>
    <col min="2817" max="2817" width="4.5" customWidth="1"/>
    <col min="2818" max="2818" width="24.375" customWidth="1"/>
    <col min="2819" max="2819" width="28.25" customWidth="1"/>
    <col min="2820" max="2820" width="0" hidden="1" customWidth="1"/>
    <col min="2821" max="2822" width="10.375" customWidth="1"/>
    <col min="2823" max="2823" width="10" customWidth="1"/>
    <col min="2824" max="2824" width="18.75" customWidth="1"/>
    <col min="2825" max="2825" width="22.5" customWidth="1"/>
    <col min="2826" max="2826" width="21.25" customWidth="1"/>
    <col min="2827" max="2827" width="11.125" customWidth="1"/>
    <col min="2828" max="2828" width="22.375" customWidth="1"/>
    <col min="2829" max="2829" width="21.25" customWidth="1"/>
    <col min="2830" max="2830" width="11.25" customWidth="1"/>
    <col min="2831" max="2831" width="0" hidden="1" customWidth="1"/>
    <col min="3073" max="3073" width="4.5" customWidth="1"/>
    <col min="3074" max="3074" width="24.375" customWidth="1"/>
    <col min="3075" max="3075" width="28.25" customWidth="1"/>
    <col min="3076" max="3076" width="0" hidden="1" customWidth="1"/>
    <col min="3077" max="3078" width="10.375" customWidth="1"/>
    <col min="3079" max="3079" width="10" customWidth="1"/>
    <col min="3080" max="3080" width="18.75" customWidth="1"/>
    <col min="3081" max="3081" width="22.5" customWidth="1"/>
    <col min="3082" max="3082" width="21.25" customWidth="1"/>
    <col min="3083" max="3083" width="11.125" customWidth="1"/>
    <col min="3084" max="3084" width="22.375" customWidth="1"/>
    <col min="3085" max="3085" width="21.25" customWidth="1"/>
    <col min="3086" max="3086" width="11.25" customWidth="1"/>
    <col min="3087" max="3087" width="0" hidden="1" customWidth="1"/>
    <col min="3329" max="3329" width="4.5" customWidth="1"/>
    <col min="3330" max="3330" width="24.375" customWidth="1"/>
    <col min="3331" max="3331" width="28.25" customWidth="1"/>
    <col min="3332" max="3332" width="0" hidden="1" customWidth="1"/>
    <col min="3333" max="3334" width="10.375" customWidth="1"/>
    <col min="3335" max="3335" width="10" customWidth="1"/>
    <col min="3336" max="3336" width="18.75" customWidth="1"/>
    <col min="3337" max="3337" width="22.5" customWidth="1"/>
    <col min="3338" max="3338" width="21.25" customWidth="1"/>
    <col min="3339" max="3339" width="11.125" customWidth="1"/>
    <col min="3340" max="3340" width="22.375" customWidth="1"/>
    <col min="3341" max="3341" width="21.25" customWidth="1"/>
    <col min="3342" max="3342" width="11.25" customWidth="1"/>
    <col min="3343" max="3343" width="0" hidden="1" customWidth="1"/>
    <col min="3585" max="3585" width="4.5" customWidth="1"/>
    <col min="3586" max="3586" width="24.375" customWidth="1"/>
    <col min="3587" max="3587" width="28.25" customWidth="1"/>
    <col min="3588" max="3588" width="0" hidden="1" customWidth="1"/>
    <col min="3589" max="3590" width="10.375" customWidth="1"/>
    <col min="3591" max="3591" width="10" customWidth="1"/>
    <col min="3592" max="3592" width="18.75" customWidth="1"/>
    <col min="3593" max="3593" width="22.5" customWidth="1"/>
    <col min="3594" max="3594" width="21.25" customWidth="1"/>
    <col min="3595" max="3595" width="11.125" customWidth="1"/>
    <col min="3596" max="3596" width="22.375" customWidth="1"/>
    <col min="3597" max="3597" width="21.25" customWidth="1"/>
    <col min="3598" max="3598" width="11.25" customWidth="1"/>
    <col min="3599" max="3599" width="0" hidden="1" customWidth="1"/>
    <col min="3841" max="3841" width="4.5" customWidth="1"/>
    <col min="3842" max="3842" width="24.375" customWidth="1"/>
    <col min="3843" max="3843" width="28.25" customWidth="1"/>
    <col min="3844" max="3844" width="0" hidden="1" customWidth="1"/>
    <col min="3845" max="3846" width="10.375" customWidth="1"/>
    <col min="3847" max="3847" width="10" customWidth="1"/>
    <col min="3848" max="3848" width="18.75" customWidth="1"/>
    <col min="3849" max="3849" width="22.5" customWidth="1"/>
    <col min="3850" max="3850" width="21.25" customWidth="1"/>
    <col min="3851" max="3851" width="11.125" customWidth="1"/>
    <col min="3852" max="3852" width="22.375" customWidth="1"/>
    <col min="3853" max="3853" width="21.25" customWidth="1"/>
    <col min="3854" max="3854" width="11.25" customWidth="1"/>
    <col min="3855" max="3855" width="0" hidden="1" customWidth="1"/>
    <col min="4097" max="4097" width="4.5" customWidth="1"/>
    <col min="4098" max="4098" width="24.375" customWidth="1"/>
    <col min="4099" max="4099" width="28.25" customWidth="1"/>
    <col min="4100" max="4100" width="0" hidden="1" customWidth="1"/>
    <col min="4101" max="4102" width="10.375" customWidth="1"/>
    <col min="4103" max="4103" width="10" customWidth="1"/>
    <col min="4104" max="4104" width="18.75" customWidth="1"/>
    <col min="4105" max="4105" width="22.5" customWidth="1"/>
    <col min="4106" max="4106" width="21.25" customWidth="1"/>
    <col min="4107" max="4107" width="11.125" customWidth="1"/>
    <col min="4108" max="4108" width="22.375" customWidth="1"/>
    <col min="4109" max="4109" width="21.25" customWidth="1"/>
    <col min="4110" max="4110" width="11.25" customWidth="1"/>
    <col min="4111" max="4111" width="0" hidden="1" customWidth="1"/>
    <col min="4353" max="4353" width="4.5" customWidth="1"/>
    <col min="4354" max="4354" width="24.375" customWidth="1"/>
    <col min="4355" max="4355" width="28.25" customWidth="1"/>
    <col min="4356" max="4356" width="0" hidden="1" customWidth="1"/>
    <col min="4357" max="4358" width="10.375" customWidth="1"/>
    <col min="4359" max="4359" width="10" customWidth="1"/>
    <col min="4360" max="4360" width="18.75" customWidth="1"/>
    <col min="4361" max="4361" width="22.5" customWidth="1"/>
    <col min="4362" max="4362" width="21.25" customWidth="1"/>
    <col min="4363" max="4363" width="11.125" customWidth="1"/>
    <col min="4364" max="4364" width="22.375" customWidth="1"/>
    <col min="4365" max="4365" width="21.25" customWidth="1"/>
    <col min="4366" max="4366" width="11.25" customWidth="1"/>
    <col min="4367" max="4367" width="0" hidden="1" customWidth="1"/>
    <col min="4609" max="4609" width="4.5" customWidth="1"/>
    <col min="4610" max="4610" width="24.375" customWidth="1"/>
    <col min="4611" max="4611" width="28.25" customWidth="1"/>
    <col min="4612" max="4612" width="0" hidden="1" customWidth="1"/>
    <col min="4613" max="4614" width="10.375" customWidth="1"/>
    <col min="4615" max="4615" width="10" customWidth="1"/>
    <col min="4616" max="4616" width="18.75" customWidth="1"/>
    <col min="4617" max="4617" width="22.5" customWidth="1"/>
    <col min="4618" max="4618" width="21.25" customWidth="1"/>
    <col min="4619" max="4619" width="11.125" customWidth="1"/>
    <col min="4620" max="4620" width="22.375" customWidth="1"/>
    <col min="4621" max="4621" width="21.25" customWidth="1"/>
    <col min="4622" max="4622" width="11.25" customWidth="1"/>
    <col min="4623" max="4623" width="0" hidden="1" customWidth="1"/>
    <col min="4865" max="4865" width="4.5" customWidth="1"/>
    <col min="4866" max="4866" width="24.375" customWidth="1"/>
    <col min="4867" max="4867" width="28.25" customWidth="1"/>
    <col min="4868" max="4868" width="0" hidden="1" customWidth="1"/>
    <col min="4869" max="4870" width="10.375" customWidth="1"/>
    <col min="4871" max="4871" width="10" customWidth="1"/>
    <col min="4872" max="4872" width="18.75" customWidth="1"/>
    <col min="4873" max="4873" width="22.5" customWidth="1"/>
    <col min="4874" max="4874" width="21.25" customWidth="1"/>
    <col min="4875" max="4875" width="11.125" customWidth="1"/>
    <col min="4876" max="4876" width="22.375" customWidth="1"/>
    <col min="4877" max="4877" width="21.25" customWidth="1"/>
    <col min="4878" max="4878" width="11.25" customWidth="1"/>
    <col min="4879" max="4879" width="0" hidden="1" customWidth="1"/>
    <col min="5121" max="5121" width="4.5" customWidth="1"/>
    <col min="5122" max="5122" width="24.375" customWidth="1"/>
    <col min="5123" max="5123" width="28.25" customWidth="1"/>
    <col min="5124" max="5124" width="0" hidden="1" customWidth="1"/>
    <col min="5125" max="5126" width="10.375" customWidth="1"/>
    <col min="5127" max="5127" width="10" customWidth="1"/>
    <col min="5128" max="5128" width="18.75" customWidth="1"/>
    <col min="5129" max="5129" width="22.5" customWidth="1"/>
    <col min="5130" max="5130" width="21.25" customWidth="1"/>
    <col min="5131" max="5131" width="11.125" customWidth="1"/>
    <col min="5132" max="5132" width="22.375" customWidth="1"/>
    <col min="5133" max="5133" width="21.25" customWidth="1"/>
    <col min="5134" max="5134" width="11.25" customWidth="1"/>
    <col min="5135" max="5135" width="0" hidden="1" customWidth="1"/>
    <col min="5377" max="5377" width="4.5" customWidth="1"/>
    <col min="5378" max="5378" width="24.375" customWidth="1"/>
    <col min="5379" max="5379" width="28.25" customWidth="1"/>
    <col min="5380" max="5380" width="0" hidden="1" customWidth="1"/>
    <col min="5381" max="5382" width="10.375" customWidth="1"/>
    <col min="5383" max="5383" width="10" customWidth="1"/>
    <col min="5384" max="5384" width="18.75" customWidth="1"/>
    <col min="5385" max="5385" width="22.5" customWidth="1"/>
    <col min="5386" max="5386" width="21.25" customWidth="1"/>
    <col min="5387" max="5387" width="11.125" customWidth="1"/>
    <col min="5388" max="5388" width="22.375" customWidth="1"/>
    <col min="5389" max="5389" width="21.25" customWidth="1"/>
    <col min="5390" max="5390" width="11.25" customWidth="1"/>
    <col min="5391" max="5391" width="0" hidden="1" customWidth="1"/>
    <col min="5633" max="5633" width="4.5" customWidth="1"/>
    <col min="5634" max="5634" width="24.375" customWidth="1"/>
    <col min="5635" max="5635" width="28.25" customWidth="1"/>
    <col min="5636" max="5636" width="0" hidden="1" customWidth="1"/>
    <col min="5637" max="5638" width="10.375" customWidth="1"/>
    <col min="5639" max="5639" width="10" customWidth="1"/>
    <col min="5640" max="5640" width="18.75" customWidth="1"/>
    <col min="5641" max="5641" width="22.5" customWidth="1"/>
    <col min="5642" max="5642" width="21.25" customWidth="1"/>
    <col min="5643" max="5643" width="11.125" customWidth="1"/>
    <col min="5644" max="5644" width="22.375" customWidth="1"/>
    <col min="5645" max="5645" width="21.25" customWidth="1"/>
    <col min="5646" max="5646" width="11.25" customWidth="1"/>
    <col min="5647" max="5647" width="0" hidden="1" customWidth="1"/>
    <col min="5889" max="5889" width="4.5" customWidth="1"/>
    <col min="5890" max="5890" width="24.375" customWidth="1"/>
    <col min="5891" max="5891" width="28.25" customWidth="1"/>
    <col min="5892" max="5892" width="0" hidden="1" customWidth="1"/>
    <col min="5893" max="5894" width="10.375" customWidth="1"/>
    <col min="5895" max="5895" width="10" customWidth="1"/>
    <col min="5896" max="5896" width="18.75" customWidth="1"/>
    <col min="5897" max="5897" width="22.5" customWidth="1"/>
    <col min="5898" max="5898" width="21.25" customWidth="1"/>
    <col min="5899" max="5899" width="11.125" customWidth="1"/>
    <col min="5900" max="5900" width="22.375" customWidth="1"/>
    <col min="5901" max="5901" width="21.25" customWidth="1"/>
    <col min="5902" max="5902" width="11.25" customWidth="1"/>
    <col min="5903" max="5903" width="0" hidden="1" customWidth="1"/>
    <col min="6145" max="6145" width="4.5" customWidth="1"/>
    <col min="6146" max="6146" width="24.375" customWidth="1"/>
    <col min="6147" max="6147" width="28.25" customWidth="1"/>
    <col min="6148" max="6148" width="0" hidden="1" customWidth="1"/>
    <col min="6149" max="6150" width="10.375" customWidth="1"/>
    <col min="6151" max="6151" width="10" customWidth="1"/>
    <col min="6152" max="6152" width="18.75" customWidth="1"/>
    <col min="6153" max="6153" width="22.5" customWidth="1"/>
    <col min="6154" max="6154" width="21.25" customWidth="1"/>
    <col min="6155" max="6155" width="11.125" customWidth="1"/>
    <col min="6156" max="6156" width="22.375" customWidth="1"/>
    <col min="6157" max="6157" width="21.25" customWidth="1"/>
    <col min="6158" max="6158" width="11.25" customWidth="1"/>
    <col min="6159" max="6159" width="0" hidden="1" customWidth="1"/>
    <col min="6401" max="6401" width="4.5" customWidth="1"/>
    <col min="6402" max="6402" width="24.375" customWidth="1"/>
    <col min="6403" max="6403" width="28.25" customWidth="1"/>
    <col min="6404" max="6404" width="0" hidden="1" customWidth="1"/>
    <col min="6405" max="6406" width="10.375" customWidth="1"/>
    <col min="6407" max="6407" width="10" customWidth="1"/>
    <col min="6408" max="6408" width="18.75" customWidth="1"/>
    <col min="6409" max="6409" width="22.5" customWidth="1"/>
    <col min="6410" max="6410" width="21.25" customWidth="1"/>
    <col min="6411" max="6411" width="11.125" customWidth="1"/>
    <col min="6412" max="6412" width="22.375" customWidth="1"/>
    <col min="6413" max="6413" width="21.25" customWidth="1"/>
    <col min="6414" max="6414" width="11.25" customWidth="1"/>
    <col min="6415" max="6415" width="0" hidden="1" customWidth="1"/>
    <col min="6657" max="6657" width="4.5" customWidth="1"/>
    <col min="6658" max="6658" width="24.375" customWidth="1"/>
    <col min="6659" max="6659" width="28.25" customWidth="1"/>
    <col min="6660" max="6660" width="0" hidden="1" customWidth="1"/>
    <col min="6661" max="6662" width="10.375" customWidth="1"/>
    <col min="6663" max="6663" width="10" customWidth="1"/>
    <col min="6664" max="6664" width="18.75" customWidth="1"/>
    <col min="6665" max="6665" width="22.5" customWidth="1"/>
    <col min="6666" max="6666" width="21.25" customWidth="1"/>
    <col min="6667" max="6667" width="11.125" customWidth="1"/>
    <col min="6668" max="6668" width="22.375" customWidth="1"/>
    <col min="6669" max="6669" width="21.25" customWidth="1"/>
    <col min="6670" max="6670" width="11.25" customWidth="1"/>
    <col min="6671" max="6671" width="0" hidden="1" customWidth="1"/>
    <col min="6913" max="6913" width="4.5" customWidth="1"/>
    <col min="6914" max="6914" width="24.375" customWidth="1"/>
    <col min="6915" max="6915" width="28.25" customWidth="1"/>
    <col min="6916" max="6916" width="0" hidden="1" customWidth="1"/>
    <col min="6917" max="6918" width="10.375" customWidth="1"/>
    <col min="6919" max="6919" width="10" customWidth="1"/>
    <col min="6920" max="6920" width="18.75" customWidth="1"/>
    <col min="6921" max="6921" width="22.5" customWidth="1"/>
    <col min="6922" max="6922" width="21.25" customWidth="1"/>
    <col min="6923" max="6923" width="11.125" customWidth="1"/>
    <col min="6924" max="6924" width="22.375" customWidth="1"/>
    <col min="6925" max="6925" width="21.25" customWidth="1"/>
    <col min="6926" max="6926" width="11.25" customWidth="1"/>
    <col min="6927" max="6927" width="0" hidden="1" customWidth="1"/>
    <col min="7169" max="7169" width="4.5" customWidth="1"/>
    <col min="7170" max="7170" width="24.375" customWidth="1"/>
    <col min="7171" max="7171" width="28.25" customWidth="1"/>
    <col min="7172" max="7172" width="0" hidden="1" customWidth="1"/>
    <col min="7173" max="7174" width="10.375" customWidth="1"/>
    <col min="7175" max="7175" width="10" customWidth="1"/>
    <col min="7176" max="7176" width="18.75" customWidth="1"/>
    <col min="7177" max="7177" width="22.5" customWidth="1"/>
    <col min="7178" max="7178" width="21.25" customWidth="1"/>
    <col min="7179" max="7179" width="11.125" customWidth="1"/>
    <col min="7180" max="7180" width="22.375" customWidth="1"/>
    <col min="7181" max="7181" width="21.25" customWidth="1"/>
    <col min="7182" max="7182" width="11.25" customWidth="1"/>
    <col min="7183" max="7183" width="0" hidden="1" customWidth="1"/>
    <col min="7425" max="7425" width="4.5" customWidth="1"/>
    <col min="7426" max="7426" width="24.375" customWidth="1"/>
    <col min="7427" max="7427" width="28.25" customWidth="1"/>
    <col min="7428" max="7428" width="0" hidden="1" customWidth="1"/>
    <col min="7429" max="7430" width="10.375" customWidth="1"/>
    <col min="7431" max="7431" width="10" customWidth="1"/>
    <col min="7432" max="7432" width="18.75" customWidth="1"/>
    <col min="7433" max="7433" width="22.5" customWidth="1"/>
    <col min="7434" max="7434" width="21.25" customWidth="1"/>
    <col min="7435" max="7435" width="11.125" customWidth="1"/>
    <col min="7436" max="7436" width="22.375" customWidth="1"/>
    <col min="7437" max="7437" width="21.25" customWidth="1"/>
    <col min="7438" max="7438" width="11.25" customWidth="1"/>
    <col min="7439" max="7439" width="0" hidden="1" customWidth="1"/>
    <col min="7681" max="7681" width="4.5" customWidth="1"/>
    <col min="7682" max="7682" width="24.375" customWidth="1"/>
    <col min="7683" max="7683" width="28.25" customWidth="1"/>
    <col min="7684" max="7684" width="0" hidden="1" customWidth="1"/>
    <col min="7685" max="7686" width="10.375" customWidth="1"/>
    <col min="7687" max="7687" width="10" customWidth="1"/>
    <col min="7688" max="7688" width="18.75" customWidth="1"/>
    <col min="7689" max="7689" width="22.5" customWidth="1"/>
    <col min="7690" max="7690" width="21.25" customWidth="1"/>
    <col min="7691" max="7691" width="11.125" customWidth="1"/>
    <col min="7692" max="7692" width="22.375" customWidth="1"/>
    <col min="7693" max="7693" width="21.25" customWidth="1"/>
    <col min="7694" max="7694" width="11.25" customWidth="1"/>
    <col min="7695" max="7695" width="0" hidden="1" customWidth="1"/>
    <col min="7937" max="7937" width="4.5" customWidth="1"/>
    <col min="7938" max="7938" width="24.375" customWidth="1"/>
    <col min="7939" max="7939" width="28.25" customWidth="1"/>
    <col min="7940" max="7940" width="0" hidden="1" customWidth="1"/>
    <col min="7941" max="7942" width="10.375" customWidth="1"/>
    <col min="7943" max="7943" width="10" customWidth="1"/>
    <col min="7944" max="7944" width="18.75" customWidth="1"/>
    <col min="7945" max="7945" width="22.5" customWidth="1"/>
    <col min="7946" max="7946" width="21.25" customWidth="1"/>
    <col min="7947" max="7947" width="11.125" customWidth="1"/>
    <col min="7948" max="7948" width="22.375" customWidth="1"/>
    <col min="7949" max="7949" width="21.25" customWidth="1"/>
    <col min="7950" max="7950" width="11.25" customWidth="1"/>
    <col min="7951" max="7951" width="0" hidden="1" customWidth="1"/>
    <col min="8193" max="8193" width="4.5" customWidth="1"/>
    <col min="8194" max="8194" width="24.375" customWidth="1"/>
    <col min="8195" max="8195" width="28.25" customWidth="1"/>
    <col min="8196" max="8196" width="0" hidden="1" customWidth="1"/>
    <col min="8197" max="8198" width="10.375" customWidth="1"/>
    <col min="8199" max="8199" width="10" customWidth="1"/>
    <col min="8200" max="8200" width="18.75" customWidth="1"/>
    <col min="8201" max="8201" width="22.5" customWidth="1"/>
    <col min="8202" max="8202" width="21.25" customWidth="1"/>
    <col min="8203" max="8203" width="11.125" customWidth="1"/>
    <col min="8204" max="8204" width="22.375" customWidth="1"/>
    <col min="8205" max="8205" width="21.25" customWidth="1"/>
    <col min="8206" max="8206" width="11.25" customWidth="1"/>
    <col min="8207" max="8207" width="0" hidden="1" customWidth="1"/>
    <col min="8449" max="8449" width="4.5" customWidth="1"/>
    <col min="8450" max="8450" width="24.375" customWidth="1"/>
    <col min="8451" max="8451" width="28.25" customWidth="1"/>
    <col min="8452" max="8452" width="0" hidden="1" customWidth="1"/>
    <col min="8453" max="8454" width="10.375" customWidth="1"/>
    <col min="8455" max="8455" width="10" customWidth="1"/>
    <col min="8456" max="8456" width="18.75" customWidth="1"/>
    <col min="8457" max="8457" width="22.5" customWidth="1"/>
    <col min="8458" max="8458" width="21.25" customWidth="1"/>
    <col min="8459" max="8459" width="11.125" customWidth="1"/>
    <col min="8460" max="8460" width="22.375" customWidth="1"/>
    <col min="8461" max="8461" width="21.25" customWidth="1"/>
    <col min="8462" max="8462" width="11.25" customWidth="1"/>
    <col min="8463" max="8463" width="0" hidden="1" customWidth="1"/>
    <col min="8705" max="8705" width="4.5" customWidth="1"/>
    <col min="8706" max="8706" width="24.375" customWidth="1"/>
    <col min="8707" max="8707" width="28.25" customWidth="1"/>
    <col min="8708" max="8708" width="0" hidden="1" customWidth="1"/>
    <col min="8709" max="8710" width="10.375" customWidth="1"/>
    <col min="8711" max="8711" width="10" customWidth="1"/>
    <col min="8712" max="8712" width="18.75" customWidth="1"/>
    <col min="8713" max="8713" width="22.5" customWidth="1"/>
    <col min="8714" max="8714" width="21.25" customWidth="1"/>
    <col min="8715" max="8715" width="11.125" customWidth="1"/>
    <col min="8716" max="8716" width="22.375" customWidth="1"/>
    <col min="8717" max="8717" width="21.25" customWidth="1"/>
    <col min="8718" max="8718" width="11.25" customWidth="1"/>
    <col min="8719" max="8719" width="0" hidden="1" customWidth="1"/>
    <col min="8961" max="8961" width="4.5" customWidth="1"/>
    <col min="8962" max="8962" width="24.375" customWidth="1"/>
    <col min="8963" max="8963" width="28.25" customWidth="1"/>
    <col min="8964" max="8964" width="0" hidden="1" customWidth="1"/>
    <col min="8965" max="8966" width="10.375" customWidth="1"/>
    <col min="8967" max="8967" width="10" customWidth="1"/>
    <col min="8968" max="8968" width="18.75" customWidth="1"/>
    <col min="8969" max="8969" width="22.5" customWidth="1"/>
    <col min="8970" max="8970" width="21.25" customWidth="1"/>
    <col min="8971" max="8971" width="11.125" customWidth="1"/>
    <col min="8972" max="8972" width="22.375" customWidth="1"/>
    <col min="8973" max="8973" width="21.25" customWidth="1"/>
    <col min="8974" max="8974" width="11.25" customWidth="1"/>
    <col min="8975" max="8975" width="0" hidden="1" customWidth="1"/>
    <col min="9217" max="9217" width="4.5" customWidth="1"/>
    <col min="9218" max="9218" width="24.375" customWidth="1"/>
    <col min="9219" max="9219" width="28.25" customWidth="1"/>
    <col min="9220" max="9220" width="0" hidden="1" customWidth="1"/>
    <col min="9221" max="9222" width="10.375" customWidth="1"/>
    <col min="9223" max="9223" width="10" customWidth="1"/>
    <col min="9224" max="9224" width="18.75" customWidth="1"/>
    <col min="9225" max="9225" width="22.5" customWidth="1"/>
    <col min="9226" max="9226" width="21.25" customWidth="1"/>
    <col min="9227" max="9227" width="11.125" customWidth="1"/>
    <col min="9228" max="9228" width="22.375" customWidth="1"/>
    <col min="9229" max="9229" width="21.25" customWidth="1"/>
    <col min="9230" max="9230" width="11.25" customWidth="1"/>
    <col min="9231" max="9231" width="0" hidden="1" customWidth="1"/>
    <col min="9473" max="9473" width="4.5" customWidth="1"/>
    <col min="9474" max="9474" width="24.375" customWidth="1"/>
    <col min="9475" max="9475" width="28.25" customWidth="1"/>
    <col min="9476" max="9476" width="0" hidden="1" customWidth="1"/>
    <col min="9477" max="9478" width="10.375" customWidth="1"/>
    <col min="9479" max="9479" width="10" customWidth="1"/>
    <col min="9480" max="9480" width="18.75" customWidth="1"/>
    <col min="9481" max="9481" width="22.5" customWidth="1"/>
    <col min="9482" max="9482" width="21.25" customWidth="1"/>
    <col min="9483" max="9483" width="11.125" customWidth="1"/>
    <col min="9484" max="9484" width="22.375" customWidth="1"/>
    <col min="9485" max="9485" width="21.25" customWidth="1"/>
    <col min="9486" max="9486" width="11.25" customWidth="1"/>
    <col min="9487" max="9487" width="0" hidden="1" customWidth="1"/>
    <col min="9729" max="9729" width="4.5" customWidth="1"/>
    <col min="9730" max="9730" width="24.375" customWidth="1"/>
    <col min="9731" max="9731" width="28.25" customWidth="1"/>
    <col min="9732" max="9732" width="0" hidden="1" customWidth="1"/>
    <col min="9733" max="9734" width="10.375" customWidth="1"/>
    <col min="9735" max="9735" width="10" customWidth="1"/>
    <col min="9736" max="9736" width="18.75" customWidth="1"/>
    <col min="9737" max="9737" width="22.5" customWidth="1"/>
    <col min="9738" max="9738" width="21.25" customWidth="1"/>
    <col min="9739" max="9739" width="11.125" customWidth="1"/>
    <col min="9740" max="9740" width="22.375" customWidth="1"/>
    <col min="9741" max="9741" width="21.25" customWidth="1"/>
    <col min="9742" max="9742" width="11.25" customWidth="1"/>
    <col min="9743" max="9743" width="0" hidden="1" customWidth="1"/>
    <col min="9985" max="9985" width="4.5" customWidth="1"/>
    <col min="9986" max="9986" width="24.375" customWidth="1"/>
    <col min="9987" max="9987" width="28.25" customWidth="1"/>
    <col min="9988" max="9988" width="0" hidden="1" customWidth="1"/>
    <col min="9989" max="9990" width="10.375" customWidth="1"/>
    <col min="9991" max="9991" width="10" customWidth="1"/>
    <col min="9992" max="9992" width="18.75" customWidth="1"/>
    <col min="9993" max="9993" width="22.5" customWidth="1"/>
    <col min="9994" max="9994" width="21.25" customWidth="1"/>
    <col min="9995" max="9995" width="11.125" customWidth="1"/>
    <col min="9996" max="9996" width="22.375" customWidth="1"/>
    <col min="9997" max="9997" width="21.25" customWidth="1"/>
    <col min="9998" max="9998" width="11.25" customWidth="1"/>
    <col min="9999" max="9999" width="0" hidden="1" customWidth="1"/>
    <col min="10241" max="10241" width="4.5" customWidth="1"/>
    <col min="10242" max="10242" width="24.375" customWidth="1"/>
    <col min="10243" max="10243" width="28.25" customWidth="1"/>
    <col min="10244" max="10244" width="0" hidden="1" customWidth="1"/>
    <col min="10245" max="10246" width="10.375" customWidth="1"/>
    <col min="10247" max="10247" width="10" customWidth="1"/>
    <col min="10248" max="10248" width="18.75" customWidth="1"/>
    <col min="10249" max="10249" width="22.5" customWidth="1"/>
    <col min="10250" max="10250" width="21.25" customWidth="1"/>
    <col min="10251" max="10251" width="11.125" customWidth="1"/>
    <col min="10252" max="10252" width="22.375" customWidth="1"/>
    <col min="10253" max="10253" width="21.25" customWidth="1"/>
    <col min="10254" max="10254" width="11.25" customWidth="1"/>
    <col min="10255" max="10255" width="0" hidden="1" customWidth="1"/>
    <col min="10497" max="10497" width="4.5" customWidth="1"/>
    <col min="10498" max="10498" width="24.375" customWidth="1"/>
    <col min="10499" max="10499" width="28.25" customWidth="1"/>
    <col min="10500" max="10500" width="0" hidden="1" customWidth="1"/>
    <col min="10501" max="10502" width="10.375" customWidth="1"/>
    <col min="10503" max="10503" width="10" customWidth="1"/>
    <col min="10504" max="10504" width="18.75" customWidth="1"/>
    <col min="10505" max="10505" width="22.5" customWidth="1"/>
    <col min="10506" max="10506" width="21.25" customWidth="1"/>
    <col min="10507" max="10507" width="11.125" customWidth="1"/>
    <col min="10508" max="10508" width="22.375" customWidth="1"/>
    <col min="10509" max="10509" width="21.25" customWidth="1"/>
    <col min="10510" max="10510" width="11.25" customWidth="1"/>
    <col min="10511" max="10511" width="0" hidden="1" customWidth="1"/>
    <col min="10753" max="10753" width="4.5" customWidth="1"/>
    <col min="10754" max="10754" width="24.375" customWidth="1"/>
    <col min="10755" max="10755" width="28.25" customWidth="1"/>
    <col min="10756" max="10756" width="0" hidden="1" customWidth="1"/>
    <col min="10757" max="10758" width="10.375" customWidth="1"/>
    <col min="10759" max="10759" width="10" customWidth="1"/>
    <col min="10760" max="10760" width="18.75" customWidth="1"/>
    <col min="10761" max="10761" width="22.5" customWidth="1"/>
    <col min="10762" max="10762" width="21.25" customWidth="1"/>
    <col min="10763" max="10763" width="11.125" customWidth="1"/>
    <col min="10764" max="10764" width="22.375" customWidth="1"/>
    <col min="10765" max="10765" width="21.25" customWidth="1"/>
    <col min="10766" max="10766" width="11.25" customWidth="1"/>
    <col min="10767" max="10767" width="0" hidden="1" customWidth="1"/>
    <col min="11009" max="11009" width="4.5" customWidth="1"/>
    <col min="11010" max="11010" width="24.375" customWidth="1"/>
    <col min="11011" max="11011" width="28.25" customWidth="1"/>
    <col min="11012" max="11012" width="0" hidden="1" customWidth="1"/>
    <col min="11013" max="11014" width="10.375" customWidth="1"/>
    <col min="11015" max="11015" width="10" customWidth="1"/>
    <col min="11016" max="11016" width="18.75" customWidth="1"/>
    <col min="11017" max="11017" width="22.5" customWidth="1"/>
    <col min="11018" max="11018" width="21.25" customWidth="1"/>
    <col min="11019" max="11019" width="11.125" customWidth="1"/>
    <col min="11020" max="11020" width="22.375" customWidth="1"/>
    <col min="11021" max="11021" width="21.25" customWidth="1"/>
    <col min="11022" max="11022" width="11.25" customWidth="1"/>
    <col min="11023" max="11023" width="0" hidden="1" customWidth="1"/>
    <col min="11265" max="11265" width="4.5" customWidth="1"/>
    <col min="11266" max="11266" width="24.375" customWidth="1"/>
    <col min="11267" max="11267" width="28.25" customWidth="1"/>
    <col min="11268" max="11268" width="0" hidden="1" customWidth="1"/>
    <col min="11269" max="11270" width="10.375" customWidth="1"/>
    <col min="11271" max="11271" width="10" customWidth="1"/>
    <col min="11272" max="11272" width="18.75" customWidth="1"/>
    <col min="11273" max="11273" width="22.5" customWidth="1"/>
    <col min="11274" max="11274" width="21.25" customWidth="1"/>
    <col min="11275" max="11275" width="11.125" customWidth="1"/>
    <col min="11276" max="11276" width="22.375" customWidth="1"/>
    <col min="11277" max="11277" width="21.25" customWidth="1"/>
    <col min="11278" max="11278" width="11.25" customWidth="1"/>
    <col min="11279" max="11279" width="0" hidden="1" customWidth="1"/>
    <col min="11521" max="11521" width="4.5" customWidth="1"/>
    <col min="11522" max="11522" width="24.375" customWidth="1"/>
    <col min="11523" max="11523" width="28.25" customWidth="1"/>
    <col min="11524" max="11524" width="0" hidden="1" customWidth="1"/>
    <col min="11525" max="11526" width="10.375" customWidth="1"/>
    <col min="11527" max="11527" width="10" customWidth="1"/>
    <col min="11528" max="11528" width="18.75" customWidth="1"/>
    <col min="11529" max="11529" width="22.5" customWidth="1"/>
    <col min="11530" max="11530" width="21.25" customWidth="1"/>
    <col min="11531" max="11531" width="11.125" customWidth="1"/>
    <col min="11532" max="11532" width="22.375" customWidth="1"/>
    <col min="11533" max="11533" width="21.25" customWidth="1"/>
    <col min="11534" max="11534" width="11.25" customWidth="1"/>
    <col min="11535" max="11535" width="0" hidden="1" customWidth="1"/>
    <col min="11777" max="11777" width="4.5" customWidth="1"/>
    <col min="11778" max="11778" width="24.375" customWidth="1"/>
    <col min="11779" max="11779" width="28.25" customWidth="1"/>
    <col min="11780" max="11780" width="0" hidden="1" customWidth="1"/>
    <col min="11781" max="11782" width="10.375" customWidth="1"/>
    <col min="11783" max="11783" width="10" customWidth="1"/>
    <col min="11784" max="11784" width="18.75" customWidth="1"/>
    <col min="11785" max="11785" width="22.5" customWidth="1"/>
    <col min="11786" max="11786" width="21.25" customWidth="1"/>
    <col min="11787" max="11787" width="11.125" customWidth="1"/>
    <col min="11788" max="11788" width="22.375" customWidth="1"/>
    <col min="11789" max="11789" width="21.25" customWidth="1"/>
    <col min="11790" max="11790" width="11.25" customWidth="1"/>
    <col min="11791" max="11791" width="0" hidden="1" customWidth="1"/>
    <col min="12033" max="12033" width="4.5" customWidth="1"/>
    <col min="12034" max="12034" width="24.375" customWidth="1"/>
    <col min="12035" max="12035" width="28.25" customWidth="1"/>
    <col min="12036" max="12036" width="0" hidden="1" customWidth="1"/>
    <col min="12037" max="12038" width="10.375" customWidth="1"/>
    <col min="12039" max="12039" width="10" customWidth="1"/>
    <col min="12040" max="12040" width="18.75" customWidth="1"/>
    <col min="12041" max="12041" width="22.5" customWidth="1"/>
    <col min="12042" max="12042" width="21.25" customWidth="1"/>
    <col min="12043" max="12043" width="11.125" customWidth="1"/>
    <col min="12044" max="12044" width="22.375" customWidth="1"/>
    <col min="12045" max="12045" width="21.25" customWidth="1"/>
    <col min="12046" max="12046" width="11.25" customWidth="1"/>
    <col min="12047" max="12047" width="0" hidden="1" customWidth="1"/>
    <col min="12289" max="12289" width="4.5" customWidth="1"/>
    <col min="12290" max="12290" width="24.375" customWidth="1"/>
    <col min="12291" max="12291" width="28.25" customWidth="1"/>
    <col min="12292" max="12292" width="0" hidden="1" customWidth="1"/>
    <col min="12293" max="12294" width="10.375" customWidth="1"/>
    <col min="12295" max="12295" width="10" customWidth="1"/>
    <col min="12296" max="12296" width="18.75" customWidth="1"/>
    <col min="12297" max="12297" width="22.5" customWidth="1"/>
    <col min="12298" max="12298" width="21.25" customWidth="1"/>
    <col min="12299" max="12299" width="11.125" customWidth="1"/>
    <col min="12300" max="12300" width="22.375" customWidth="1"/>
    <col min="12301" max="12301" width="21.25" customWidth="1"/>
    <col min="12302" max="12302" width="11.25" customWidth="1"/>
    <col min="12303" max="12303" width="0" hidden="1" customWidth="1"/>
    <col min="12545" max="12545" width="4.5" customWidth="1"/>
    <col min="12546" max="12546" width="24.375" customWidth="1"/>
    <col min="12547" max="12547" width="28.25" customWidth="1"/>
    <col min="12548" max="12548" width="0" hidden="1" customWidth="1"/>
    <col min="12549" max="12550" width="10.375" customWidth="1"/>
    <col min="12551" max="12551" width="10" customWidth="1"/>
    <col min="12552" max="12552" width="18.75" customWidth="1"/>
    <col min="12553" max="12553" width="22.5" customWidth="1"/>
    <col min="12554" max="12554" width="21.25" customWidth="1"/>
    <col min="12555" max="12555" width="11.125" customWidth="1"/>
    <col min="12556" max="12556" width="22.375" customWidth="1"/>
    <col min="12557" max="12557" width="21.25" customWidth="1"/>
    <col min="12558" max="12558" width="11.25" customWidth="1"/>
    <col min="12559" max="12559" width="0" hidden="1" customWidth="1"/>
    <col min="12801" max="12801" width="4.5" customWidth="1"/>
    <col min="12802" max="12802" width="24.375" customWidth="1"/>
    <col min="12803" max="12803" width="28.25" customWidth="1"/>
    <col min="12804" max="12804" width="0" hidden="1" customWidth="1"/>
    <col min="12805" max="12806" width="10.375" customWidth="1"/>
    <col min="12807" max="12807" width="10" customWidth="1"/>
    <col min="12808" max="12808" width="18.75" customWidth="1"/>
    <col min="12809" max="12809" width="22.5" customWidth="1"/>
    <col min="12810" max="12810" width="21.25" customWidth="1"/>
    <col min="12811" max="12811" width="11.125" customWidth="1"/>
    <col min="12812" max="12812" width="22.375" customWidth="1"/>
    <col min="12813" max="12813" width="21.25" customWidth="1"/>
    <col min="12814" max="12814" width="11.25" customWidth="1"/>
    <col min="12815" max="12815" width="0" hidden="1" customWidth="1"/>
    <col min="13057" max="13057" width="4.5" customWidth="1"/>
    <col min="13058" max="13058" width="24.375" customWidth="1"/>
    <col min="13059" max="13059" width="28.25" customWidth="1"/>
    <col min="13060" max="13060" width="0" hidden="1" customWidth="1"/>
    <col min="13061" max="13062" width="10.375" customWidth="1"/>
    <col min="13063" max="13063" width="10" customWidth="1"/>
    <col min="13064" max="13064" width="18.75" customWidth="1"/>
    <col min="13065" max="13065" width="22.5" customWidth="1"/>
    <col min="13066" max="13066" width="21.25" customWidth="1"/>
    <col min="13067" max="13067" width="11.125" customWidth="1"/>
    <col min="13068" max="13068" width="22.375" customWidth="1"/>
    <col min="13069" max="13069" width="21.25" customWidth="1"/>
    <col min="13070" max="13070" width="11.25" customWidth="1"/>
    <col min="13071" max="13071" width="0" hidden="1" customWidth="1"/>
    <col min="13313" max="13313" width="4.5" customWidth="1"/>
    <col min="13314" max="13314" width="24.375" customWidth="1"/>
    <col min="13315" max="13315" width="28.25" customWidth="1"/>
    <col min="13316" max="13316" width="0" hidden="1" customWidth="1"/>
    <col min="13317" max="13318" width="10.375" customWidth="1"/>
    <col min="13319" max="13319" width="10" customWidth="1"/>
    <col min="13320" max="13320" width="18.75" customWidth="1"/>
    <col min="13321" max="13321" width="22.5" customWidth="1"/>
    <col min="13322" max="13322" width="21.25" customWidth="1"/>
    <col min="13323" max="13323" width="11.125" customWidth="1"/>
    <col min="13324" max="13324" width="22.375" customWidth="1"/>
    <col min="13325" max="13325" width="21.25" customWidth="1"/>
    <col min="13326" max="13326" width="11.25" customWidth="1"/>
    <col min="13327" max="13327" width="0" hidden="1" customWidth="1"/>
    <col min="13569" max="13569" width="4.5" customWidth="1"/>
    <col min="13570" max="13570" width="24.375" customWidth="1"/>
    <col min="13571" max="13571" width="28.25" customWidth="1"/>
    <col min="13572" max="13572" width="0" hidden="1" customWidth="1"/>
    <col min="13573" max="13574" width="10.375" customWidth="1"/>
    <col min="13575" max="13575" width="10" customWidth="1"/>
    <col min="13576" max="13576" width="18.75" customWidth="1"/>
    <col min="13577" max="13577" width="22.5" customWidth="1"/>
    <col min="13578" max="13578" width="21.25" customWidth="1"/>
    <col min="13579" max="13579" width="11.125" customWidth="1"/>
    <col min="13580" max="13580" width="22.375" customWidth="1"/>
    <col min="13581" max="13581" width="21.25" customWidth="1"/>
    <col min="13582" max="13582" width="11.25" customWidth="1"/>
    <col min="13583" max="13583" width="0" hidden="1" customWidth="1"/>
    <col min="13825" max="13825" width="4.5" customWidth="1"/>
    <col min="13826" max="13826" width="24.375" customWidth="1"/>
    <col min="13827" max="13827" width="28.25" customWidth="1"/>
    <col min="13828" max="13828" width="0" hidden="1" customWidth="1"/>
    <col min="13829" max="13830" width="10.375" customWidth="1"/>
    <col min="13831" max="13831" width="10" customWidth="1"/>
    <col min="13832" max="13832" width="18.75" customWidth="1"/>
    <col min="13833" max="13833" width="22.5" customWidth="1"/>
    <col min="13834" max="13834" width="21.25" customWidth="1"/>
    <col min="13835" max="13835" width="11.125" customWidth="1"/>
    <col min="13836" max="13836" width="22.375" customWidth="1"/>
    <col min="13837" max="13837" width="21.25" customWidth="1"/>
    <col min="13838" max="13838" width="11.25" customWidth="1"/>
    <col min="13839" max="13839" width="0" hidden="1" customWidth="1"/>
    <col min="14081" max="14081" width="4.5" customWidth="1"/>
    <col min="14082" max="14082" width="24.375" customWidth="1"/>
    <col min="14083" max="14083" width="28.25" customWidth="1"/>
    <col min="14084" max="14084" width="0" hidden="1" customWidth="1"/>
    <col min="14085" max="14086" width="10.375" customWidth="1"/>
    <col min="14087" max="14087" width="10" customWidth="1"/>
    <col min="14088" max="14088" width="18.75" customWidth="1"/>
    <col min="14089" max="14089" width="22.5" customWidth="1"/>
    <col min="14090" max="14090" width="21.25" customWidth="1"/>
    <col min="14091" max="14091" width="11.125" customWidth="1"/>
    <col min="14092" max="14092" width="22.375" customWidth="1"/>
    <col min="14093" max="14093" width="21.25" customWidth="1"/>
    <col min="14094" max="14094" width="11.25" customWidth="1"/>
    <col min="14095" max="14095" width="0" hidden="1" customWidth="1"/>
    <col min="14337" max="14337" width="4.5" customWidth="1"/>
    <col min="14338" max="14338" width="24.375" customWidth="1"/>
    <col min="14339" max="14339" width="28.25" customWidth="1"/>
    <col min="14340" max="14340" width="0" hidden="1" customWidth="1"/>
    <col min="14341" max="14342" width="10.375" customWidth="1"/>
    <col min="14343" max="14343" width="10" customWidth="1"/>
    <col min="14344" max="14344" width="18.75" customWidth="1"/>
    <col min="14345" max="14345" width="22.5" customWidth="1"/>
    <col min="14346" max="14346" width="21.25" customWidth="1"/>
    <col min="14347" max="14347" width="11.125" customWidth="1"/>
    <col min="14348" max="14348" width="22.375" customWidth="1"/>
    <col min="14349" max="14349" width="21.25" customWidth="1"/>
    <col min="14350" max="14350" width="11.25" customWidth="1"/>
    <col min="14351" max="14351" width="0" hidden="1" customWidth="1"/>
    <col min="14593" max="14593" width="4.5" customWidth="1"/>
    <col min="14594" max="14594" width="24.375" customWidth="1"/>
    <col min="14595" max="14595" width="28.25" customWidth="1"/>
    <col min="14596" max="14596" width="0" hidden="1" customWidth="1"/>
    <col min="14597" max="14598" width="10.375" customWidth="1"/>
    <col min="14599" max="14599" width="10" customWidth="1"/>
    <col min="14600" max="14600" width="18.75" customWidth="1"/>
    <col min="14601" max="14601" width="22.5" customWidth="1"/>
    <col min="14602" max="14602" width="21.25" customWidth="1"/>
    <col min="14603" max="14603" width="11.125" customWidth="1"/>
    <col min="14604" max="14604" width="22.375" customWidth="1"/>
    <col min="14605" max="14605" width="21.25" customWidth="1"/>
    <col min="14606" max="14606" width="11.25" customWidth="1"/>
    <col min="14607" max="14607" width="0" hidden="1" customWidth="1"/>
    <col min="14849" max="14849" width="4.5" customWidth="1"/>
    <col min="14850" max="14850" width="24.375" customWidth="1"/>
    <col min="14851" max="14851" width="28.25" customWidth="1"/>
    <col min="14852" max="14852" width="0" hidden="1" customWidth="1"/>
    <col min="14853" max="14854" width="10.375" customWidth="1"/>
    <col min="14855" max="14855" width="10" customWidth="1"/>
    <col min="14856" max="14856" width="18.75" customWidth="1"/>
    <col min="14857" max="14857" width="22.5" customWidth="1"/>
    <col min="14858" max="14858" width="21.25" customWidth="1"/>
    <col min="14859" max="14859" width="11.125" customWidth="1"/>
    <col min="14860" max="14860" width="22.375" customWidth="1"/>
    <col min="14861" max="14861" width="21.25" customWidth="1"/>
    <col min="14862" max="14862" width="11.25" customWidth="1"/>
    <col min="14863" max="14863" width="0" hidden="1" customWidth="1"/>
    <col min="15105" max="15105" width="4.5" customWidth="1"/>
    <col min="15106" max="15106" width="24.375" customWidth="1"/>
    <col min="15107" max="15107" width="28.25" customWidth="1"/>
    <col min="15108" max="15108" width="0" hidden="1" customWidth="1"/>
    <col min="15109" max="15110" width="10.375" customWidth="1"/>
    <col min="15111" max="15111" width="10" customWidth="1"/>
    <col min="15112" max="15112" width="18.75" customWidth="1"/>
    <col min="15113" max="15113" width="22.5" customWidth="1"/>
    <col min="15114" max="15114" width="21.25" customWidth="1"/>
    <col min="15115" max="15115" width="11.125" customWidth="1"/>
    <col min="15116" max="15116" width="22.375" customWidth="1"/>
    <col min="15117" max="15117" width="21.25" customWidth="1"/>
    <col min="15118" max="15118" width="11.25" customWidth="1"/>
    <col min="15119" max="15119" width="0" hidden="1" customWidth="1"/>
    <col min="15361" max="15361" width="4.5" customWidth="1"/>
    <col min="15362" max="15362" width="24.375" customWidth="1"/>
    <col min="15363" max="15363" width="28.25" customWidth="1"/>
    <col min="15364" max="15364" width="0" hidden="1" customWidth="1"/>
    <col min="15365" max="15366" width="10.375" customWidth="1"/>
    <col min="15367" max="15367" width="10" customWidth="1"/>
    <col min="15368" max="15368" width="18.75" customWidth="1"/>
    <col min="15369" max="15369" width="22.5" customWidth="1"/>
    <col min="15370" max="15370" width="21.25" customWidth="1"/>
    <col min="15371" max="15371" width="11.125" customWidth="1"/>
    <col min="15372" max="15372" width="22.375" customWidth="1"/>
    <col min="15373" max="15373" width="21.25" customWidth="1"/>
    <col min="15374" max="15374" width="11.25" customWidth="1"/>
    <col min="15375" max="15375" width="0" hidden="1" customWidth="1"/>
    <col min="15617" max="15617" width="4.5" customWidth="1"/>
    <col min="15618" max="15618" width="24.375" customWidth="1"/>
    <col min="15619" max="15619" width="28.25" customWidth="1"/>
    <col min="15620" max="15620" width="0" hidden="1" customWidth="1"/>
    <col min="15621" max="15622" width="10.375" customWidth="1"/>
    <col min="15623" max="15623" width="10" customWidth="1"/>
    <col min="15624" max="15624" width="18.75" customWidth="1"/>
    <col min="15625" max="15625" width="22.5" customWidth="1"/>
    <col min="15626" max="15626" width="21.25" customWidth="1"/>
    <col min="15627" max="15627" width="11.125" customWidth="1"/>
    <col min="15628" max="15628" width="22.375" customWidth="1"/>
    <col min="15629" max="15629" width="21.25" customWidth="1"/>
    <col min="15630" max="15630" width="11.25" customWidth="1"/>
    <col min="15631" max="15631" width="0" hidden="1" customWidth="1"/>
    <col min="15873" max="15873" width="4.5" customWidth="1"/>
    <col min="15874" max="15874" width="24.375" customWidth="1"/>
    <col min="15875" max="15875" width="28.25" customWidth="1"/>
    <col min="15876" max="15876" width="0" hidden="1" customWidth="1"/>
    <col min="15877" max="15878" width="10.375" customWidth="1"/>
    <col min="15879" max="15879" width="10" customWidth="1"/>
    <col min="15880" max="15880" width="18.75" customWidth="1"/>
    <col min="15881" max="15881" width="22.5" customWidth="1"/>
    <col min="15882" max="15882" width="21.25" customWidth="1"/>
    <col min="15883" max="15883" width="11.125" customWidth="1"/>
    <col min="15884" max="15884" width="22.375" customWidth="1"/>
    <col min="15885" max="15885" width="21.25" customWidth="1"/>
    <col min="15886" max="15886" width="11.25" customWidth="1"/>
    <col min="15887" max="15887" width="0" hidden="1" customWidth="1"/>
    <col min="16129" max="16129" width="4.5" customWidth="1"/>
    <col min="16130" max="16130" width="24.375" customWidth="1"/>
    <col min="16131" max="16131" width="28.25" customWidth="1"/>
    <col min="16132" max="16132" width="0" hidden="1" customWidth="1"/>
    <col min="16133" max="16134" width="10.375" customWidth="1"/>
    <col min="16135" max="16135" width="10" customWidth="1"/>
    <col min="16136" max="16136" width="18.75" customWidth="1"/>
    <col min="16137" max="16137" width="22.5" customWidth="1"/>
    <col min="16138" max="16138" width="21.25" customWidth="1"/>
    <col min="16139" max="16139" width="11.125" customWidth="1"/>
    <col min="16140" max="16140" width="22.375" customWidth="1"/>
    <col min="16141" max="16141" width="21.25" customWidth="1"/>
    <col min="16142" max="16142" width="11.25" customWidth="1"/>
    <col min="16143" max="16143" width="0" hidden="1" customWidth="1"/>
  </cols>
  <sheetData>
    <row r="1" spans="1:21" s="104" customFormat="1" ht="37.5" customHeight="1" x14ac:dyDescent="0.15">
      <c r="A1" s="103" t="s">
        <v>256</v>
      </c>
      <c r="B1" s="5"/>
      <c r="C1" s="103"/>
      <c r="D1" s="103"/>
      <c r="E1" s="256"/>
      <c r="F1" s="257"/>
      <c r="G1" s="257"/>
      <c r="H1" s="257"/>
      <c r="I1" s="257"/>
      <c r="J1" s="257"/>
      <c r="K1" s="257"/>
      <c r="L1" s="257"/>
      <c r="M1" s="257"/>
      <c r="N1" s="257"/>
      <c r="O1"/>
      <c r="P1"/>
      <c r="Q1"/>
      <c r="R1"/>
      <c r="S1"/>
      <c r="T1"/>
      <c r="U1"/>
    </row>
    <row r="2" spans="1:21" s="104" customFormat="1" ht="36" customHeight="1" x14ac:dyDescent="0.15">
      <c r="A2" s="231" t="s">
        <v>0</v>
      </c>
      <c r="B2" s="232"/>
      <c r="C2" s="232"/>
      <c r="D2" s="232"/>
      <c r="E2" s="232"/>
      <c r="F2" s="232"/>
      <c r="G2" s="232"/>
      <c r="H2" s="232"/>
      <c r="I2" s="232"/>
      <c r="J2" s="232"/>
      <c r="K2" s="232"/>
      <c r="L2" s="232"/>
      <c r="M2" s="232"/>
      <c r="N2" s="232"/>
      <c r="O2" s="257"/>
      <c r="P2"/>
      <c r="Q2"/>
      <c r="R2"/>
      <c r="S2"/>
      <c r="T2"/>
      <c r="U2"/>
    </row>
    <row r="3" spans="1:21" s="104" customFormat="1" ht="18.75" customHeight="1" x14ac:dyDescent="0.15">
      <c r="A3" s="103"/>
      <c r="B3" s="5"/>
      <c r="C3" s="103"/>
      <c r="D3" s="103"/>
      <c r="G3" s="103"/>
      <c r="H3" s="103"/>
      <c r="I3" s="5"/>
      <c r="J3" s="103"/>
      <c r="K3" s="103"/>
      <c r="L3" s="5"/>
      <c r="M3" s="103"/>
      <c r="N3" s="103"/>
      <c r="O3"/>
      <c r="P3"/>
      <c r="Q3"/>
      <c r="R3"/>
      <c r="S3"/>
      <c r="T3"/>
      <c r="U3"/>
    </row>
    <row r="4" spans="1:21" s="104" customFormat="1" ht="23.25" customHeight="1" x14ac:dyDescent="0.15">
      <c r="A4" s="105"/>
      <c r="B4" s="106"/>
      <c r="C4" s="105"/>
      <c r="D4" s="105"/>
      <c r="G4" s="105"/>
      <c r="H4" s="105"/>
      <c r="I4" s="106"/>
      <c r="J4" s="105"/>
      <c r="K4" s="105"/>
      <c r="L4" s="107"/>
      <c r="M4" s="107"/>
      <c r="N4" s="108"/>
      <c r="O4" s="102"/>
      <c r="P4"/>
      <c r="Q4"/>
      <c r="R4"/>
      <c r="S4"/>
      <c r="T4"/>
      <c r="U4"/>
    </row>
    <row r="5" spans="1:21" s="104" customFormat="1" ht="31.5" customHeight="1" x14ac:dyDescent="0.15">
      <c r="A5" s="105"/>
      <c r="B5" s="106"/>
      <c r="C5" s="105"/>
      <c r="D5" s="105"/>
      <c r="G5" s="105"/>
      <c r="H5" s="105"/>
      <c r="I5" s="106"/>
      <c r="J5" s="105"/>
      <c r="K5" s="105"/>
      <c r="L5" s="106"/>
      <c r="M5" s="109"/>
      <c r="N5" s="105"/>
      <c r="O5" s="105"/>
      <c r="P5"/>
      <c r="Q5"/>
      <c r="R5"/>
      <c r="S5"/>
      <c r="T5"/>
      <c r="U5"/>
    </row>
    <row r="6" spans="1:21" ht="31.5" customHeight="1" thickBot="1" x14ac:dyDescent="0.2">
      <c r="A6" s="105"/>
      <c r="B6" s="105"/>
      <c r="C6" s="105"/>
      <c r="D6" s="105"/>
      <c r="E6" s="258"/>
      <c r="F6" s="259"/>
      <c r="G6" s="105"/>
      <c r="H6" s="105"/>
      <c r="I6" s="105"/>
      <c r="J6" s="105"/>
      <c r="K6" s="105"/>
      <c r="L6" s="105"/>
      <c r="M6" s="109"/>
      <c r="N6" s="105"/>
      <c r="O6" s="105"/>
    </row>
    <row r="7" spans="1:21" ht="33.75" customHeight="1" thickBot="1" x14ac:dyDescent="0.3">
      <c r="A7" s="260" t="s">
        <v>226</v>
      </c>
      <c r="B7" s="261"/>
      <c r="C7" s="261"/>
      <c r="D7" s="110"/>
      <c r="E7" s="262" t="s">
        <v>257</v>
      </c>
      <c r="F7" s="263"/>
      <c r="G7" s="111"/>
      <c r="H7" s="111"/>
      <c r="I7" s="111"/>
      <c r="J7" s="111"/>
      <c r="K7" s="112"/>
      <c r="L7" s="111"/>
      <c r="M7" s="111"/>
    </row>
    <row r="8" spans="1:21" ht="18.75" customHeight="1" x14ac:dyDescent="0.15">
      <c r="A8" s="264"/>
      <c r="B8" s="265"/>
      <c r="C8" s="266"/>
      <c r="D8" s="244" t="s">
        <v>13</v>
      </c>
      <c r="E8" s="270" t="s">
        <v>258</v>
      </c>
      <c r="F8" s="273" t="s">
        <v>259</v>
      </c>
      <c r="G8" s="113" t="s">
        <v>260</v>
      </c>
      <c r="H8" s="114" t="s">
        <v>261</v>
      </c>
      <c r="I8" s="276" t="s">
        <v>262</v>
      </c>
      <c r="J8" s="277"/>
      <c r="K8" s="278"/>
      <c r="L8" s="241" t="s">
        <v>263</v>
      </c>
      <c r="M8" s="242"/>
      <c r="N8" s="243"/>
      <c r="O8" s="244" t="s">
        <v>13</v>
      </c>
    </row>
    <row r="9" spans="1:21" ht="18.75" customHeight="1" x14ac:dyDescent="0.15">
      <c r="A9" s="267"/>
      <c r="B9" s="268"/>
      <c r="C9" s="269"/>
      <c r="D9" s="245"/>
      <c r="E9" s="271"/>
      <c r="F9" s="274"/>
      <c r="G9" s="12" t="s">
        <v>264</v>
      </c>
      <c r="H9" s="115" t="s">
        <v>265</v>
      </c>
      <c r="I9" s="247" t="s">
        <v>266</v>
      </c>
      <c r="J9" s="248"/>
      <c r="K9" s="249"/>
      <c r="L9" s="250" t="s">
        <v>267</v>
      </c>
      <c r="M9" s="251"/>
      <c r="N9" s="252"/>
      <c r="O9" s="245"/>
    </row>
    <row r="10" spans="1:21" ht="18.75" customHeight="1" thickBot="1" x14ac:dyDescent="0.2">
      <c r="A10" s="116"/>
      <c r="B10" s="117" t="s">
        <v>8</v>
      </c>
      <c r="C10" s="118" t="s">
        <v>268</v>
      </c>
      <c r="D10" s="246"/>
      <c r="E10" s="272"/>
      <c r="F10" s="275"/>
      <c r="G10" s="119" t="s">
        <v>259</v>
      </c>
      <c r="H10" s="120" t="s">
        <v>269</v>
      </c>
      <c r="I10" s="121" t="s">
        <v>8</v>
      </c>
      <c r="J10" s="118" t="s">
        <v>268</v>
      </c>
      <c r="K10" s="122" t="s">
        <v>269</v>
      </c>
      <c r="L10" s="121" t="s">
        <v>8</v>
      </c>
      <c r="M10" s="120" t="s">
        <v>268</v>
      </c>
      <c r="N10" s="122" t="s">
        <v>269</v>
      </c>
      <c r="O10" s="246"/>
    </row>
    <row r="11" spans="1:21" ht="14.25" x14ac:dyDescent="0.15">
      <c r="A11" s="253" t="s">
        <v>63</v>
      </c>
      <c r="B11" s="123" t="s">
        <v>270</v>
      </c>
      <c r="C11" s="123" t="s">
        <v>271</v>
      </c>
      <c r="D11" s="123"/>
      <c r="E11" s="49"/>
      <c r="F11" s="49"/>
      <c r="G11" s="123"/>
      <c r="H11" s="124" t="s">
        <v>272</v>
      </c>
      <c r="I11" s="123" t="s">
        <v>270</v>
      </c>
      <c r="J11" s="123" t="s">
        <v>271</v>
      </c>
      <c r="K11" s="124" t="s">
        <v>273</v>
      </c>
      <c r="L11" s="123" t="s">
        <v>274</v>
      </c>
      <c r="M11" s="123" t="s">
        <v>271</v>
      </c>
      <c r="N11" s="124">
        <v>30</v>
      </c>
      <c r="O11" s="125"/>
    </row>
    <row r="12" spans="1:21" ht="14.25" x14ac:dyDescent="0.15">
      <c r="A12" s="254"/>
      <c r="B12" s="126"/>
      <c r="C12" s="126"/>
      <c r="D12" s="126"/>
      <c r="E12" s="55"/>
      <c r="F12" s="55"/>
      <c r="G12" s="126"/>
      <c r="H12" s="127"/>
      <c r="I12" s="126"/>
      <c r="J12" s="126"/>
      <c r="K12" s="127"/>
      <c r="L12" s="126"/>
      <c r="M12" s="126"/>
      <c r="N12" s="127"/>
      <c r="O12" s="128"/>
    </row>
    <row r="13" spans="1:21" ht="14.25" x14ac:dyDescent="0.15">
      <c r="A13" s="254"/>
      <c r="B13" s="129" t="s">
        <v>308</v>
      </c>
      <c r="C13" s="129" t="s">
        <v>135</v>
      </c>
      <c r="D13" s="129" t="s">
        <v>32</v>
      </c>
      <c r="E13" s="61"/>
      <c r="F13" s="61"/>
      <c r="G13" s="129"/>
      <c r="H13" s="130">
        <v>0.7</v>
      </c>
      <c r="I13" s="129" t="s">
        <v>308</v>
      </c>
      <c r="J13" s="129" t="s">
        <v>135</v>
      </c>
      <c r="K13" s="130">
        <v>0.3</v>
      </c>
      <c r="L13" s="129" t="s">
        <v>309</v>
      </c>
      <c r="M13" s="129" t="s">
        <v>69</v>
      </c>
      <c r="N13" s="133">
        <v>10</v>
      </c>
      <c r="O13" s="132"/>
    </row>
    <row r="14" spans="1:21" ht="14.25" x14ac:dyDescent="0.15">
      <c r="A14" s="254"/>
      <c r="B14" s="129"/>
      <c r="C14" s="129" t="s">
        <v>69</v>
      </c>
      <c r="D14" s="129"/>
      <c r="E14" s="61"/>
      <c r="F14" s="61"/>
      <c r="G14" s="129"/>
      <c r="H14" s="133">
        <v>20</v>
      </c>
      <c r="I14" s="129"/>
      <c r="J14" s="129" t="s">
        <v>69</v>
      </c>
      <c r="K14" s="133">
        <v>10</v>
      </c>
      <c r="L14" s="129"/>
      <c r="M14" s="129" t="s">
        <v>125</v>
      </c>
      <c r="N14" s="133">
        <v>5</v>
      </c>
      <c r="O14" s="132"/>
    </row>
    <row r="15" spans="1:21" ht="14.25" x14ac:dyDescent="0.15">
      <c r="A15" s="254"/>
      <c r="B15" s="129"/>
      <c r="C15" s="129" t="s">
        <v>40</v>
      </c>
      <c r="D15" s="129"/>
      <c r="E15" s="61"/>
      <c r="F15" s="61"/>
      <c r="G15" s="129"/>
      <c r="H15" s="133">
        <v>5</v>
      </c>
      <c r="I15" s="129"/>
      <c r="J15" s="129" t="s">
        <v>40</v>
      </c>
      <c r="K15" s="133">
        <v>5</v>
      </c>
      <c r="L15" s="126"/>
      <c r="M15" s="126"/>
      <c r="N15" s="127"/>
      <c r="O15" s="128"/>
    </row>
    <row r="16" spans="1:21" ht="14.25" x14ac:dyDescent="0.15">
      <c r="A16" s="254"/>
      <c r="B16" s="129"/>
      <c r="C16" s="129" t="s">
        <v>125</v>
      </c>
      <c r="D16" s="129"/>
      <c r="E16" s="61"/>
      <c r="F16" s="61"/>
      <c r="G16" s="129"/>
      <c r="H16" s="133">
        <v>5</v>
      </c>
      <c r="I16" s="129"/>
      <c r="J16" s="129" t="s">
        <v>125</v>
      </c>
      <c r="K16" s="133">
        <v>5</v>
      </c>
      <c r="L16" s="129" t="s">
        <v>277</v>
      </c>
      <c r="M16" s="129" t="s">
        <v>50</v>
      </c>
      <c r="N16" s="133">
        <v>10</v>
      </c>
      <c r="O16" s="132"/>
    </row>
    <row r="17" spans="1:15" ht="14.25" x14ac:dyDescent="0.15">
      <c r="A17" s="254"/>
      <c r="B17" s="129"/>
      <c r="C17" s="129"/>
      <c r="D17" s="129"/>
      <c r="E17" s="61"/>
      <c r="F17" s="61"/>
      <c r="G17" s="129" t="s">
        <v>54</v>
      </c>
      <c r="H17" s="133" t="s">
        <v>278</v>
      </c>
      <c r="I17" s="129"/>
      <c r="J17" s="129"/>
      <c r="K17" s="133"/>
      <c r="L17" s="129"/>
      <c r="M17" s="129" t="s">
        <v>51</v>
      </c>
      <c r="N17" s="133">
        <v>5</v>
      </c>
      <c r="O17" s="132"/>
    </row>
    <row r="18" spans="1:15" ht="14.25" x14ac:dyDescent="0.15">
      <c r="A18" s="254"/>
      <c r="B18" s="126"/>
      <c r="C18" s="126"/>
      <c r="D18" s="126"/>
      <c r="E18" s="55"/>
      <c r="F18" s="55"/>
      <c r="G18" s="126"/>
      <c r="H18" s="127"/>
      <c r="I18" s="126"/>
      <c r="J18" s="126"/>
      <c r="K18" s="127"/>
      <c r="L18" s="126"/>
      <c r="M18" s="126"/>
      <c r="N18" s="127"/>
      <c r="O18" s="128"/>
    </row>
    <row r="19" spans="1:15" ht="14.25" x14ac:dyDescent="0.15">
      <c r="A19" s="254"/>
      <c r="B19" s="129" t="s">
        <v>310</v>
      </c>
      <c r="C19" s="129" t="s">
        <v>50</v>
      </c>
      <c r="D19" s="129"/>
      <c r="E19" s="61"/>
      <c r="F19" s="61"/>
      <c r="G19" s="129"/>
      <c r="H19" s="133">
        <v>20</v>
      </c>
      <c r="I19" s="129" t="s">
        <v>310</v>
      </c>
      <c r="J19" s="129" t="s">
        <v>50</v>
      </c>
      <c r="K19" s="133">
        <v>15</v>
      </c>
      <c r="L19" s="129" t="s">
        <v>294</v>
      </c>
      <c r="M19" s="129" t="s">
        <v>81</v>
      </c>
      <c r="N19" s="143">
        <v>0.08</v>
      </c>
      <c r="O19" s="132"/>
    </row>
    <row r="20" spans="1:15" ht="14.25" x14ac:dyDescent="0.15">
      <c r="A20" s="254"/>
      <c r="B20" s="129"/>
      <c r="C20" s="129" t="s">
        <v>51</v>
      </c>
      <c r="D20" s="129"/>
      <c r="E20" s="61"/>
      <c r="F20" s="61"/>
      <c r="G20" s="129"/>
      <c r="H20" s="133">
        <v>5</v>
      </c>
      <c r="I20" s="129"/>
      <c r="J20" s="129" t="s">
        <v>51</v>
      </c>
      <c r="K20" s="133">
        <v>5</v>
      </c>
      <c r="L20" s="129"/>
      <c r="M20" s="129"/>
      <c r="N20" s="133"/>
      <c r="O20" s="132"/>
    </row>
    <row r="21" spans="1:15" ht="14.25" x14ac:dyDescent="0.15">
      <c r="A21" s="254"/>
      <c r="B21" s="126"/>
      <c r="C21" s="126"/>
      <c r="D21" s="126"/>
      <c r="E21" s="55"/>
      <c r="F21" s="55"/>
      <c r="G21" s="126"/>
      <c r="H21" s="127"/>
      <c r="I21" s="126"/>
      <c r="J21" s="126"/>
      <c r="K21" s="127"/>
      <c r="L21" s="129"/>
      <c r="M21" s="129"/>
      <c r="N21" s="133"/>
      <c r="O21" s="132"/>
    </row>
    <row r="22" spans="1:15" ht="14.25" x14ac:dyDescent="0.15">
      <c r="A22" s="254"/>
      <c r="B22" s="129" t="s">
        <v>113</v>
      </c>
      <c r="C22" s="129" t="s">
        <v>236</v>
      </c>
      <c r="D22" s="129"/>
      <c r="E22" s="61" t="s">
        <v>237</v>
      </c>
      <c r="F22" s="61"/>
      <c r="G22" s="129"/>
      <c r="H22" s="133">
        <v>5</v>
      </c>
      <c r="I22" s="129" t="s">
        <v>113</v>
      </c>
      <c r="J22" s="129" t="s">
        <v>236</v>
      </c>
      <c r="K22" s="133">
        <v>3</v>
      </c>
      <c r="L22" s="129"/>
      <c r="M22" s="129"/>
      <c r="N22" s="133"/>
      <c r="O22" s="132"/>
    </row>
    <row r="23" spans="1:15" ht="14.25" x14ac:dyDescent="0.15">
      <c r="A23" s="254"/>
      <c r="B23" s="129"/>
      <c r="C23" s="129"/>
      <c r="D23" s="129"/>
      <c r="E23" s="61"/>
      <c r="F23" s="141"/>
      <c r="G23" s="129" t="s">
        <v>54</v>
      </c>
      <c r="H23" s="133" t="s">
        <v>278</v>
      </c>
      <c r="I23" s="129"/>
      <c r="J23" s="129"/>
      <c r="K23" s="133"/>
      <c r="L23" s="129"/>
      <c r="M23" s="129"/>
      <c r="N23" s="133"/>
      <c r="O23" s="132"/>
    </row>
    <row r="24" spans="1:15" ht="14.25" x14ac:dyDescent="0.15">
      <c r="A24" s="254"/>
      <c r="B24" s="129"/>
      <c r="C24" s="129"/>
      <c r="D24" s="129"/>
      <c r="E24" s="61"/>
      <c r="F24" s="61" t="s">
        <v>35</v>
      </c>
      <c r="G24" s="129" t="s">
        <v>44</v>
      </c>
      <c r="H24" s="133" t="s">
        <v>282</v>
      </c>
      <c r="I24" s="129"/>
      <c r="J24" s="129"/>
      <c r="K24" s="133"/>
      <c r="L24" s="129"/>
      <c r="M24" s="129"/>
      <c r="N24" s="133"/>
      <c r="O24" s="132"/>
    </row>
    <row r="25" spans="1:15" ht="14.25" x14ac:dyDescent="0.15">
      <c r="A25" s="254"/>
      <c r="B25" s="126"/>
      <c r="C25" s="126"/>
      <c r="D25" s="126"/>
      <c r="E25" s="55"/>
      <c r="F25" s="55"/>
      <c r="G25" s="126"/>
      <c r="H25" s="127"/>
      <c r="I25" s="126"/>
      <c r="J25" s="126"/>
      <c r="K25" s="127"/>
      <c r="L25" s="129"/>
      <c r="M25" s="129"/>
      <c r="N25" s="133"/>
      <c r="O25" s="132"/>
    </row>
    <row r="26" spans="1:15" ht="14.25" x14ac:dyDescent="0.15">
      <c r="A26" s="254"/>
      <c r="B26" s="129" t="s">
        <v>80</v>
      </c>
      <c r="C26" s="129" t="s">
        <v>81</v>
      </c>
      <c r="D26" s="129"/>
      <c r="E26" s="61"/>
      <c r="F26" s="61"/>
      <c r="G26" s="129"/>
      <c r="H26" s="142">
        <v>0.1</v>
      </c>
      <c r="I26" s="129" t="s">
        <v>80</v>
      </c>
      <c r="J26" s="129" t="s">
        <v>81</v>
      </c>
      <c r="K26" s="142">
        <v>0.1</v>
      </c>
      <c r="L26" s="129"/>
      <c r="M26" s="129"/>
      <c r="N26" s="133"/>
      <c r="O26" s="132"/>
    </row>
    <row r="27" spans="1:15" ht="15" thickBot="1" x14ac:dyDescent="0.2">
      <c r="A27" s="255"/>
      <c r="B27" s="136"/>
      <c r="C27" s="136"/>
      <c r="D27" s="136"/>
      <c r="E27" s="68"/>
      <c r="F27" s="68"/>
      <c r="G27" s="136"/>
      <c r="H27" s="137"/>
      <c r="I27" s="136"/>
      <c r="J27" s="136"/>
      <c r="K27" s="137"/>
      <c r="L27" s="136"/>
      <c r="M27" s="136"/>
      <c r="N27" s="137"/>
      <c r="O27" s="138"/>
    </row>
    <row r="28" spans="1:15" ht="14.25" x14ac:dyDescent="0.15">
      <c r="B28" s="106"/>
      <c r="C28" s="106"/>
      <c r="D28" s="106"/>
      <c r="G28" s="106"/>
      <c r="H28" s="139"/>
      <c r="I28" s="106"/>
      <c r="J28" s="106"/>
      <c r="K28" s="139"/>
      <c r="L28" s="106"/>
      <c r="M28" s="106"/>
      <c r="N28" s="139"/>
    </row>
    <row r="29" spans="1:15" ht="14.25" x14ac:dyDescent="0.15">
      <c r="B29" s="106"/>
      <c r="C29" s="106"/>
      <c r="D29" s="106"/>
      <c r="G29" s="106"/>
      <c r="H29" s="139"/>
      <c r="I29" s="106"/>
      <c r="J29" s="106"/>
      <c r="K29" s="139"/>
      <c r="L29" s="106"/>
      <c r="M29" s="106"/>
      <c r="N29" s="139"/>
    </row>
    <row r="30" spans="1:15" ht="14.25" x14ac:dyDescent="0.15">
      <c r="B30" s="106"/>
      <c r="C30" s="106"/>
      <c r="D30" s="106"/>
      <c r="G30" s="106"/>
      <c r="H30" s="139"/>
      <c r="I30" s="106"/>
      <c r="J30" s="106"/>
      <c r="K30" s="139"/>
      <c r="L30" s="106"/>
      <c r="M30" s="106"/>
      <c r="N30" s="139"/>
    </row>
    <row r="31" spans="1:15" ht="14.25" x14ac:dyDescent="0.15">
      <c r="B31" s="106"/>
      <c r="C31" s="106"/>
      <c r="D31" s="106"/>
      <c r="G31" s="106"/>
      <c r="H31" s="139"/>
      <c r="I31" s="106"/>
      <c r="J31" s="106"/>
      <c r="K31" s="139"/>
      <c r="L31" s="106"/>
      <c r="M31" s="106"/>
      <c r="N31" s="139"/>
    </row>
    <row r="32" spans="1:15" ht="14.25" x14ac:dyDescent="0.15">
      <c r="B32" s="106"/>
      <c r="C32" s="106"/>
      <c r="D32" s="106"/>
      <c r="G32" s="106"/>
      <c r="H32" s="139"/>
      <c r="I32" s="106"/>
      <c r="J32" s="106"/>
      <c r="K32" s="139"/>
      <c r="L32" s="106"/>
      <c r="M32" s="106"/>
      <c r="N32" s="139"/>
    </row>
    <row r="33" spans="2:14" ht="14.25" x14ac:dyDescent="0.15">
      <c r="B33" s="106"/>
      <c r="C33" s="106"/>
      <c r="D33" s="106"/>
      <c r="G33" s="106"/>
      <c r="H33" s="139"/>
      <c r="I33" s="106"/>
      <c r="J33" s="106"/>
      <c r="K33" s="139"/>
      <c r="L33" s="106"/>
      <c r="M33" s="106"/>
      <c r="N33" s="139"/>
    </row>
    <row r="34" spans="2:14" ht="14.25" x14ac:dyDescent="0.15">
      <c r="B34" s="106"/>
      <c r="C34" s="106"/>
      <c r="D34" s="106"/>
      <c r="G34" s="106"/>
      <c r="H34" s="139"/>
      <c r="I34" s="106"/>
      <c r="J34" s="106"/>
      <c r="K34" s="139"/>
      <c r="L34" s="106"/>
      <c r="M34" s="106"/>
      <c r="N34" s="139"/>
    </row>
    <row r="35" spans="2:14" ht="14.25" x14ac:dyDescent="0.15">
      <c r="B35" s="106"/>
      <c r="C35" s="106"/>
      <c r="D35" s="106"/>
      <c r="G35" s="106"/>
      <c r="H35" s="139"/>
      <c r="I35" s="106"/>
      <c r="J35" s="106"/>
      <c r="K35" s="139"/>
      <c r="L35" s="106"/>
      <c r="M35" s="106"/>
      <c r="N35" s="139"/>
    </row>
    <row r="36" spans="2:14" ht="14.25" x14ac:dyDescent="0.15">
      <c r="B36" s="106"/>
      <c r="C36" s="106"/>
      <c r="D36" s="106"/>
      <c r="G36" s="106"/>
      <c r="H36" s="139"/>
      <c r="I36" s="106"/>
      <c r="J36" s="106"/>
      <c r="K36" s="139"/>
      <c r="L36" s="106"/>
      <c r="M36" s="106"/>
      <c r="N36" s="139"/>
    </row>
    <row r="37" spans="2:14" ht="14.25" x14ac:dyDescent="0.15">
      <c r="B37" s="106"/>
      <c r="C37" s="106"/>
      <c r="D37" s="106"/>
      <c r="G37" s="106"/>
      <c r="H37" s="139"/>
      <c r="I37" s="106"/>
      <c r="J37" s="106"/>
      <c r="K37" s="139"/>
      <c r="L37" s="106"/>
      <c r="M37" s="106"/>
      <c r="N37" s="139"/>
    </row>
    <row r="38" spans="2:14" ht="14.25" x14ac:dyDescent="0.15">
      <c r="B38" s="106"/>
      <c r="C38" s="106"/>
      <c r="D38" s="106"/>
      <c r="G38" s="106"/>
      <c r="H38" s="139"/>
      <c r="I38" s="106"/>
      <c r="J38" s="106"/>
      <c r="K38" s="139"/>
      <c r="L38" s="106"/>
      <c r="M38" s="106"/>
      <c r="N38" s="139"/>
    </row>
    <row r="39" spans="2:14" ht="14.25" x14ac:dyDescent="0.15">
      <c r="B39" s="106"/>
      <c r="C39" s="106"/>
      <c r="D39" s="106"/>
      <c r="G39" s="106"/>
      <c r="H39" s="139"/>
      <c r="I39" s="106"/>
      <c r="J39" s="106"/>
      <c r="K39" s="139"/>
      <c r="L39" s="106"/>
      <c r="M39" s="106"/>
      <c r="N39" s="139"/>
    </row>
    <row r="40" spans="2:14" ht="14.25" x14ac:dyDescent="0.15">
      <c r="B40" s="106"/>
      <c r="C40" s="106"/>
      <c r="D40" s="106"/>
      <c r="G40" s="106"/>
      <c r="H40" s="139"/>
      <c r="I40" s="106"/>
      <c r="J40" s="106"/>
      <c r="K40" s="139"/>
      <c r="L40" s="106"/>
      <c r="M40" s="106"/>
      <c r="N40" s="139"/>
    </row>
    <row r="41" spans="2:14" ht="14.25" x14ac:dyDescent="0.15">
      <c r="B41" s="106"/>
      <c r="C41" s="106"/>
      <c r="D41" s="106"/>
      <c r="G41" s="106"/>
      <c r="H41" s="139"/>
      <c r="I41" s="106"/>
      <c r="J41" s="106"/>
      <c r="K41" s="139"/>
      <c r="L41" s="106"/>
      <c r="M41" s="106"/>
      <c r="N41" s="139"/>
    </row>
    <row r="42" spans="2:14" ht="14.25" x14ac:dyDescent="0.15">
      <c r="B42" s="106"/>
      <c r="C42" s="106"/>
      <c r="D42" s="106"/>
      <c r="G42" s="106"/>
      <c r="H42" s="139"/>
      <c r="I42" s="106"/>
      <c r="J42" s="106"/>
      <c r="K42" s="139"/>
      <c r="L42" s="106"/>
      <c r="M42" s="106"/>
      <c r="N42" s="139"/>
    </row>
    <row r="43" spans="2:14" ht="14.25" x14ac:dyDescent="0.15">
      <c r="B43" s="106"/>
      <c r="C43" s="106"/>
      <c r="D43" s="106"/>
      <c r="G43" s="106"/>
      <c r="H43" s="139"/>
      <c r="I43" s="106"/>
      <c r="J43" s="106"/>
      <c r="K43" s="139"/>
      <c r="L43" s="106"/>
      <c r="M43" s="106"/>
      <c r="N43" s="139"/>
    </row>
    <row r="44" spans="2:14" ht="14.25" x14ac:dyDescent="0.15">
      <c r="B44" s="106"/>
      <c r="C44" s="106"/>
      <c r="D44" s="106"/>
      <c r="G44" s="106"/>
      <c r="H44" s="139"/>
      <c r="I44" s="106"/>
      <c r="J44" s="106"/>
      <c r="K44" s="139"/>
      <c r="L44" s="106"/>
      <c r="M44" s="106"/>
      <c r="N44" s="139"/>
    </row>
    <row r="45" spans="2:14" ht="14.25" x14ac:dyDescent="0.15">
      <c r="B45" s="106"/>
      <c r="C45" s="106"/>
      <c r="D45" s="106"/>
      <c r="G45" s="106"/>
      <c r="H45" s="139"/>
      <c r="I45" s="106"/>
      <c r="J45" s="106"/>
      <c r="K45" s="139"/>
      <c r="L45" s="106"/>
      <c r="M45" s="106"/>
      <c r="N45" s="139"/>
    </row>
    <row r="46" spans="2:14" ht="14.25" x14ac:dyDescent="0.15">
      <c r="B46" s="106"/>
      <c r="C46" s="106"/>
      <c r="D46" s="106"/>
      <c r="G46" s="106"/>
      <c r="H46" s="139"/>
      <c r="I46" s="106"/>
      <c r="J46" s="106"/>
      <c r="K46" s="139"/>
      <c r="L46" s="106"/>
      <c r="M46" s="106"/>
      <c r="N46" s="139"/>
    </row>
    <row r="47" spans="2:14" ht="14.25" x14ac:dyDescent="0.15">
      <c r="B47" s="106"/>
      <c r="C47" s="106"/>
      <c r="D47" s="106"/>
      <c r="G47" s="106"/>
      <c r="H47" s="139"/>
      <c r="I47" s="106"/>
      <c r="J47" s="106"/>
      <c r="K47" s="139"/>
      <c r="L47" s="106"/>
      <c r="M47" s="106"/>
      <c r="N47" s="139"/>
    </row>
    <row r="48" spans="2:14" ht="14.25" x14ac:dyDescent="0.15">
      <c r="B48" s="106"/>
      <c r="C48" s="106"/>
      <c r="D48" s="106"/>
      <c r="G48" s="106"/>
      <c r="H48" s="139"/>
      <c r="I48" s="106"/>
      <c r="J48" s="106"/>
      <c r="K48" s="139"/>
      <c r="L48" s="106"/>
      <c r="M48" s="106"/>
      <c r="N48" s="139"/>
    </row>
    <row r="49" spans="2:14" ht="14.25" x14ac:dyDescent="0.15">
      <c r="B49" s="106"/>
      <c r="C49" s="106"/>
      <c r="D49" s="106"/>
      <c r="G49" s="106"/>
      <c r="H49" s="139"/>
      <c r="I49" s="106"/>
      <c r="J49" s="106"/>
      <c r="K49" s="139"/>
      <c r="L49" s="106"/>
      <c r="M49" s="106"/>
      <c r="N49" s="139"/>
    </row>
    <row r="50" spans="2:14" ht="14.25" x14ac:dyDescent="0.15">
      <c r="B50" s="106"/>
      <c r="C50" s="106"/>
      <c r="D50" s="106"/>
      <c r="G50" s="106"/>
      <c r="H50" s="139"/>
      <c r="I50" s="106"/>
      <c r="J50" s="106"/>
      <c r="K50" s="139"/>
      <c r="L50" s="106"/>
      <c r="M50" s="106"/>
      <c r="N50" s="139"/>
    </row>
    <row r="51" spans="2:14" ht="14.25" x14ac:dyDescent="0.15">
      <c r="B51" s="106"/>
      <c r="C51" s="106"/>
      <c r="D51" s="106"/>
      <c r="G51" s="106"/>
      <c r="H51" s="139"/>
      <c r="I51" s="106"/>
      <c r="J51" s="106"/>
      <c r="K51" s="139"/>
      <c r="L51" s="106"/>
      <c r="M51" s="106"/>
      <c r="N51" s="139"/>
    </row>
    <row r="52" spans="2:14" ht="14.25" x14ac:dyDescent="0.15">
      <c r="B52" s="106"/>
      <c r="C52" s="106"/>
      <c r="D52" s="106"/>
      <c r="G52" s="106"/>
      <c r="H52" s="139"/>
      <c r="I52" s="106"/>
      <c r="J52" s="106"/>
      <c r="K52" s="139"/>
      <c r="L52" s="106"/>
      <c r="M52" s="106"/>
      <c r="N52" s="139"/>
    </row>
    <row r="53" spans="2:14" ht="14.25" x14ac:dyDescent="0.15">
      <c r="B53" s="106"/>
      <c r="C53" s="106"/>
      <c r="D53" s="106"/>
      <c r="G53" s="106"/>
      <c r="H53" s="139"/>
      <c r="I53" s="106"/>
      <c r="J53" s="106"/>
      <c r="K53" s="139"/>
      <c r="L53" s="106"/>
      <c r="M53" s="106"/>
      <c r="N53" s="139"/>
    </row>
    <row r="54" spans="2:14" ht="14.25" x14ac:dyDescent="0.15">
      <c r="B54" s="106"/>
      <c r="C54" s="106"/>
      <c r="D54" s="106"/>
      <c r="G54" s="106"/>
      <c r="H54" s="139"/>
      <c r="I54" s="106"/>
      <c r="J54" s="106"/>
      <c r="K54" s="139"/>
      <c r="L54" s="106"/>
      <c r="M54" s="106"/>
      <c r="N54" s="139"/>
    </row>
    <row r="55" spans="2:14" ht="14.25" x14ac:dyDescent="0.15">
      <c r="B55" s="106"/>
      <c r="C55" s="106"/>
      <c r="D55" s="106"/>
      <c r="G55" s="106"/>
      <c r="H55" s="139"/>
      <c r="I55" s="106"/>
      <c r="J55" s="106"/>
      <c r="K55" s="139"/>
      <c r="L55" s="106"/>
      <c r="M55" s="106"/>
      <c r="N55" s="139"/>
    </row>
    <row r="56" spans="2:14" ht="14.25" x14ac:dyDescent="0.15">
      <c r="B56" s="106"/>
      <c r="C56" s="106"/>
      <c r="D56" s="106"/>
      <c r="G56" s="106"/>
      <c r="H56" s="139"/>
      <c r="I56" s="106"/>
      <c r="J56" s="106"/>
      <c r="K56" s="139"/>
      <c r="L56" s="106"/>
      <c r="M56" s="106"/>
      <c r="N56" s="139"/>
    </row>
    <row r="57" spans="2:14" ht="14.25" x14ac:dyDescent="0.15">
      <c r="B57" s="106"/>
      <c r="C57" s="106"/>
      <c r="D57" s="106"/>
      <c r="G57" s="106"/>
      <c r="H57" s="139"/>
      <c r="I57" s="106"/>
      <c r="J57" s="106"/>
      <c r="K57" s="139"/>
      <c r="L57" s="106"/>
      <c r="M57" s="106"/>
      <c r="N57" s="139"/>
    </row>
    <row r="58" spans="2:14" ht="14.25" x14ac:dyDescent="0.15">
      <c r="B58" s="106"/>
      <c r="C58" s="106"/>
      <c r="D58" s="106"/>
      <c r="G58" s="106"/>
      <c r="H58" s="139"/>
      <c r="I58" s="106"/>
      <c r="J58" s="106"/>
      <c r="K58" s="139"/>
      <c r="L58" s="106"/>
      <c r="M58" s="106"/>
      <c r="N58" s="139"/>
    </row>
    <row r="59" spans="2:14" ht="14.25" x14ac:dyDescent="0.15">
      <c r="B59" s="106"/>
      <c r="C59" s="106"/>
      <c r="D59" s="106"/>
      <c r="G59" s="106"/>
      <c r="H59" s="139"/>
      <c r="I59" s="106"/>
      <c r="J59" s="106"/>
      <c r="K59" s="139"/>
      <c r="L59" s="106"/>
      <c r="M59" s="106"/>
      <c r="N59" s="139"/>
    </row>
    <row r="60" spans="2:14" ht="14.25" x14ac:dyDescent="0.15">
      <c r="B60" s="106"/>
      <c r="C60" s="106"/>
      <c r="D60" s="106"/>
      <c r="G60" s="106"/>
      <c r="H60" s="139"/>
      <c r="I60" s="106"/>
      <c r="J60" s="106"/>
      <c r="K60" s="139"/>
      <c r="L60" s="106"/>
      <c r="M60" s="106"/>
      <c r="N60" s="139"/>
    </row>
    <row r="61" spans="2:14" ht="14.25" x14ac:dyDescent="0.15">
      <c r="B61" s="106"/>
      <c r="C61" s="106"/>
      <c r="D61" s="106"/>
      <c r="G61" s="106"/>
      <c r="H61" s="139"/>
      <c r="I61" s="106"/>
      <c r="J61" s="106"/>
      <c r="K61" s="139"/>
      <c r="L61" s="106"/>
      <c r="M61" s="106"/>
      <c r="N61" s="139"/>
    </row>
    <row r="62" spans="2:14" ht="14.25" x14ac:dyDescent="0.15">
      <c r="B62" s="106"/>
      <c r="C62" s="106"/>
      <c r="D62" s="106"/>
      <c r="G62" s="106"/>
      <c r="H62" s="139"/>
      <c r="I62" s="106"/>
      <c r="J62" s="106"/>
      <c r="K62" s="139"/>
      <c r="L62" s="106"/>
      <c r="M62" s="106"/>
      <c r="N62" s="139"/>
    </row>
  </sheetData>
  <mergeCells count="15">
    <mergeCell ref="E1:N1"/>
    <mergeCell ref="A2:O2"/>
    <mergeCell ref="E6:F6"/>
    <mergeCell ref="A7:C7"/>
    <mergeCell ref="E7:F7"/>
    <mergeCell ref="L8:N8"/>
    <mergeCell ref="O8:O10"/>
    <mergeCell ref="I9:K9"/>
    <mergeCell ref="L9:N9"/>
    <mergeCell ref="A11:A27"/>
    <mergeCell ref="A8:C9"/>
    <mergeCell ref="D8:D10"/>
    <mergeCell ref="E8:E10"/>
    <mergeCell ref="F8:F10"/>
    <mergeCell ref="I8:K8"/>
  </mergeCells>
  <phoneticPr fontId="2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A1:AB28"/>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31"/>
      <c r="I1" s="231"/>
      <c r="J1" s="232"/>
      <c r="K1" s="232"/>
      <c r="L1" s="232"/>
      <c r="M1" s="232"/>
      <c r="N1" s="232"/>
      <c r="O1" s="232"/>
      <c r="P1" s="2"/>
      <c r="Q1" s="2"/>
      <c r="R1" s="4"/>
      <c r="S1" s="4"/>
      <c r="T1" s="3"/>
      <c r="U1" s="3"/>
    </row>
    <row r="2" spans="1:21" ht="36.75" customHeight="1" x14ac:dyDescent="0.15">
      <c r="A2" s="231" t="s">
        <v>0</v>
      </c>
      <c r="B2" s="231"/>
      <c r="C2" s="232"/>
      <c r="D2" s="232"/>
      <c r="E2" s="232"/>
      <c r="F2" s="232"/>
      <c r="G2" s="232"/>
      <c r="H2" s="232"/>
      <c r="I2" s="232"/>
      <c r="J2" s="232"/>
      <c r="K2" s="232"/>
      <c r="L2" s="232"/>
      <c r="M2" s="232"/>
      <c r="N2" s="232"/>
      <c r="O2" s="232"/>
      <c r="P2" s="232"/>
      <c r="Q2" s="232"/>
      <c r="R2" s="232"/>
      <c r="S2" s="232"/>
      <c r="T2" s="232"/>
      <c r="U2" s="3"/>
    </row>
    <row r="3" spans="1:21" ht="18.75" customHeight="1" x14ac:dyDescent="0.15">
      <c r="A3" s="5"/>
      <c r="B3" s="5"/>
      <c r="C3" s="2"/>
      <c r="D3" s="3"/>
      <c r="E3" s="6"/>
      <c r="F3" s="2"/>
      <c r="G3" s="2"/>
      <c r="H3" s="2"/>
      <c r="I3" s="3"/>
      <c r="J3" s="2"/>
      <c r="K3" s="7"/>
      <c r="L3" s="7"/>
      <c r="M3" s="7"/>
      <c r="N3" s="7"/>
      <c r="O3" s="2"/>
      <c r="P3" s="8"/>
      <c r="Q3" s="233" t="s">
        <v>1</v>
      </c>
      <c r="R3" s="234"/>
      <c r="S3" s="234"/>
      <c r="T3" s="235"/>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36" t="s">
        <v>141</v>
      </c>
      <c r="B8" s="237"/>
      <c r="C8" s="237"/>
      <c r="D8" s="237"/>
      <c r="E8" s="237"/>
      <c r="F8" s="237"/>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38" t="s">
        <v>63</v>
      </c>
      <c r="B10" s="80" t="s">
        <v>127</v>
      </c>
      <c r="C10" s="48" t="s">
        <v>104</v>
      </c>
      <c r="D10" s="49" t="s">
        <v>105</v>
      </c>
      <c r="E10" s="98">
        <v>0.5</v>
      </c>
      <c r="F10" s="51" t="s">
        <v>74</v>
      </c>
      <c r="G10" s="84"/>
      <c r="H10" s="88" t="s">
        <v>104</v>
      </c>
      <c r="I10" s="49" t="s">
        <v>105</v>
      </c>
      <c r="J10" s="51">
        <f>ROUNDUP(E10*0.75,2)</f>
        <v>0.38</v>
      </c>
      <c r="K10" s="51" t="s">
        <v>74</v>
      </c>
      <c r="L10" s="51"/>
      <c r="M10" s="51">
        <f>ROUNDUP((R5*E10)+(R6*J10)+(R7*(E10*2)),2)</f>
        <v>0</v>
      </c>
      <c r="N10" s="92">
        <f>M10</f>
        <v>0</v>
      </c>
      <c r="O10" s="80"/>
      <c r="P10" s="52" t="s">
        <v>24</v>
      </c>
      <c r="Q10" s="49"/>
      <c r="R10" s="53">
        <v>110</v>
      </c>
      <c r="S10" s="50">
        <f>ROUNDUP(R10*0.75,2)</f>
        <v>82.5</v>
      </c>
      <c r="T10" s="76">
        <f>ROUNDUP((R5*R10)+(R6*S10)+(R7*(R10*2)),2)</f>
        <v>0</v>
      </c>
    </row>
    <row r="11" spans="1:21" ht="18.75" customHeight="1" x14ac:dyDescent="0.15">
      <c r="A11" s="239"/>
      <c r="B11" s="81"/>
      <c r="C11" s="54"/>
      <c r="D11" s="55"/>
      <c r="E11" s="56"/>
      <c r="F11" s="57"/>
      <c r="G11" s="85"/>
      <c r="H11" s="89"/>
      <c r="I11" s="55"/>
      <c r="J11" s="57"/>
      <c r="K11" s="57"/>
      <c r="L11" s="57"/>
      <c r="M11" s="57"/>
      <c r="N11" s="93"/>
      <c r="O11" s="81"/>
      <c r="P11" s="58"/>
      <c r="Q11" s="55"/>
      <c r="R11" s="59"/>
      <c r="S11" s="56"/>
      <c r="T11" s="77"/>
    </row>
    <row r="12" spans="1:21" ht="18.75" customHeight="1" x14ac:dyDescent="0.15">
      <c r="A12" s="239"/>
      <c r="B12" s="82" t="s">
        <v>142</v>
      </c>
      <c r="C12" s="60" t="s">
        <v>108</v>
      </c>
      <c r="D12" s="61"/>
      <c r="E12" s="62">
        <v>40</v>
      </c>
      <c r="F12" s="63" t="s">
        <v>38</v>
      </c>
      <c r="G12" s="86"/>
      <c r="H12" s="90" t="s">
        <v>108</v>
      </c>
      <c r="I12" s="61"/>
      <c r="J12" s="63">
        <f>ROUNDUP(E12*0.75,2)</f>
        <v>30</v>
      </c>
      <c r="K12" s="63" t="s">
        <v>38</v>
      </c>
      <c r="L12" s="63"/>
      <c r="M12" s="63">
        <f>ROUNDUP((R5*E12)+(R6*J12)+(R7*(E12*2)),2)</f>
        <v>0</v>
      </c>
      <c r="N12" s="94"/>
      <c r="O12" s="82" t="s">
        <v>143</v>
      </c>
      <c r="P12" s="64" t="s">
        <v>43</v>
      </c>
      <c r="Q12" s="61"/>
      <c r="R12" s="65">
        <v>0.5</v>
      </c>
      <c r="S12" s="62">
        <f t="shared" ref="S12:S19" si="0">ROUNDUP(R12*0.75,2)</f>
        <v>0.38</v>
      </c>
      <c r="T12" s="78">
        <f>ROUNDUP((R5*R12)+(R6*S12)+(R7*(R12*2)),2)</f>
        <v>0</v>
      </c>
    </row>
    <row r="13" spans="1:21" ht="18.75" customHeight="1" x14ac:dyDescent="0.15">
      <c r="A13" s="239"/>
      <c r="B13" s="82"/>
      <c r="C13" s="60" t="s">
        <v>37</v>
      </c>
      <c r="D13" s="61"/>
      <c r="E13" s="62">
        <v>10</v>
      </c>
      <c r="F13" s="63" t="s">
        <v>38</v>
      </c>
      <c r="G13" s="86"/>
      <c r="H13" s="90" t="s">
        <v>37</v>
      </c>
      <c r="I13" s="61"/>
      <c r="J13" s="63">
        <f>ROUNDUP(E13*0.75,2)</f>
        <v>7.5</v>
      </c>
      <c r="K13" s="63" t="s">
        <v>38</v>
      </c>
      <c r="L13" s="63"/>
      <c r="M13" s="63">
        <f>ROUNDUP((R5*E13)+(R6*J13)+(R7*(E13*2)),2)</f>
        <v>0</v>
      </c>
      <c r="N13" s="94">
        <f>ROUND(M13+(M13*6/100),2)</f>
        <v>0</v>
      </c>
      <c r="O13" s="82" t="s">
        <v>144</v>
      </c>
      <c r="P13" s="64" t="s">
        <v>36</v>
      </c>
      <c r="Q13" s="61"/>
      <c r="R13" s="65">
        <v>2</v>
      </c>
      <c r="S13" s="62">
        <f t="shared" si="0"/>
        <v>1.5</v>
      </c>
      <c r="T13" s="78">
        <f>ROUNDUP((R5*R13)+(R6*S13)+(R7*(R13*2)),2)</f>
        <v>0</v>
      </c>
    </row>
    <row r="14" spans="1:21" ht="18.75" customHeight="1" x14ac:dyDescent="0.15">
      <c r="A14" s="239"/>
      <c r="B14" s="82"/>
      <c r="C14" s="60" t="s">
        <v>128</v>
      </c>
      <c r="D14" s="61"/>
      <c r="E14" s="62">
        <v>10</v>
      </c>
      <c r="F14" s="63" t="s">
        <v>38</v>
      </c>
      <c r="G14" s="86"/>
      <c r="H14" s="90" t="s">
        <v>128</v>
      </c>
      <c r="I14" s="61"/>
      <c r="J14" s="63">
        <f>ROUNDUP(E14*0.75,2)</f>
        <v>7.5</v>
      </c>
      <c r="K14" s="63" t="s">
        <v>38</v>
      </c>
      <c r="L14" s="63"/>
      <c r="M14" s="63">
        <f>ROUNDUP((R5*E14)+(R6*J14)+(R7*(E14*2)),2)</f>
        <v>0</v>
      </c>
      <c r="N14" s="94">
        <f>M14</f>
        <v>0</v>
      </c>
      <c r="O14" s="82" t="s">
        <v>145</v>
      </c>
      <c r="P14" s="64" t="s">
        <v>41</v>
      </c>
      <c r="Q14" s="61"/>
      <c r="R14" s="65">
        <v>0.5</v>
      </c>
      <c r="S14" s="62">
        <f t="shared" si="0"/>
        <v>0.38</v>
      </c>
      <c r="T14" s="78">
        <f>ROUNDUP((R5*R14)+(R6*S14)+(R7*(R14*2)),2)</f>
        <v>0</v>
      </c>
    </row>
    <row r="15" spans="1:21" ht="18.75" customHeight="1" x14ac:dyDescent="0.15">
      <c r="A15" s="239"/>
      <c r="B15" s="82"/>
      <c r="C15" s="60"/>
      <c r="D15" s="61"/>
      <c r="E15" s="62"/>
      <c r="F15" s="63"/>
      <c r="G15" s="86"/>
      <c r="H15" s="90"/>
      <c r="I15" s="61"/>
      <c r="J15" s="63"/>
      <c r="K15" s="63"/>
      <c r="L15" s="63"/>
      <c r="M15" s="63"/>
      <c r="N15" s="94"/>
      <c r="O15" s="82" t="s">
        <v>146</v>
      </c>
      <c r="P15" s="64" t="s">
        <v>42</v>
      </c>
      <c r="Q15" s="61"/>
      <c r="R15" s="65">
        <v>1</v>
      </c>
      <c r="S15" s="62">
        <f t="shared" si="0"/>
        <v>0.75</v>
      </c>
      <c r="T15" s="78">
        <f>ROUNDUP((R5*R15)+(R6*S15)+(R7*(R15*2)),2)</f>
        <v>0</v>
      </c>
    </row>
    <row r="16" spans="1:21" ht="18.75" customHeight="1" x14ac:dyDescent="0.15">
      <c r="A16" s="239"/>
      <c r="B16" s="82"/>
      <c r="C16" s="60"/>
      <c r="D16" s="61"/>
      <c r="E16" s="62"/>
      <c r="F16" s="63"/>
      <c r="G16" s="86"/>
      <c r="H16" s="90"/>
      <c r="I16" s="61"/>
      <c r="J16" s="63"/>
      <c r="K16" s="63"/>
      <c r="L16" s="63"/>
      <c r="M16" s="63"/>
      <c r="N16" s="94"/>
      <c r="O16" s="82" t="s">
        <v>30</v>
      </c>
      <c r="P16" s="64" t="s">
        <v>44</v>
      </c>
      <c r="Q16" s="61" t="s">
        <v>35</v>
      </c>
      <c r="R16" s="65">
        <v>1.5</v>
      </c>
      <c r="S16" s="62">
        <f t="shared" si="0"/>
        <v>1.1300000000000001</v>
      </c>
      <c r="T16" s="78">
        <f>ROUNDUP((R5*R16)+(R6*S16)+(R7*(R16*2)),2)</f>
        <v>0</v>
      </c>
    </row>
    <row r="17" spans="1:20" ht="18.75" customHeight="1" x14ac:dyDescent="0.15">
      <c r="A17" s="239"/>
      <c r="B17" s="82"/>
      <c r="C17" s="60"/>
      <c r="D17" s="61"/>
      <c r="E17" s="62"/>
      <c r="F17" s="63"/>
      <c r="G17" s="86"/>
      <c r="H17" s="90"/>
      <c r="I17" s="61"/>
      <c r="J17" s="63"/>
      <c r="K17" s="63"/>
      <c r="L17" s="63"/>
      <c r="M17" s="63"/>
      <c r="N17" s="94"/>
      <c r="O17" s="82"/>
      <c r="P17" s="64" t="s">
        <v>73</v>
      </c>
      <c r="Q17" s="61"/>
      <c r="R17" s="65">
        <v>1</v>
      </c>
      <c r="S17" s="62">
        <f t="shared" si="0"/>
        <v>0.75</v>
      </c>
      <c r="T17" s="78">
        <f>ROUNDUP((R5*R17)+(R6*S17)+(R7*(R17*2)),2)</f>
        <v>0</v>
      </c>
    </row>
    <row r="18" spans="1:20" ht="18.75" customHeight="1" x14ac:dyDescent="0.15">
      <c r="A18" s="239"/>
      <c r="B18" s="82"/>
      <c r="C18" s="60"/>
      <c r="D18" s="61"/>
      <c r="E18" s="62"/>
      <c r="F18" s="63"/>
      <c r="G18" s="86"/>
      <c r="H18" s="90"/>
      <c r="I18" s="61"/>
      <c r="J18" s="63"/>
      <c r="K18" s="63"/>
      <c r="L18" s="63"/>
      <c r="M18" s="63"/>
      <c r="N18" s="94"/>
      <c r="O18" s="82"/>
      <c r="P18" s="64" t="s">
        <v>36</v>
      </c>
      <c r="Q18" s="61"/>
      <c r="R18" s="65">
        <v>1</v>
      </c>
      <c r="S18" s="62">
        <f t="shared" si="0"/>
        <v>0.75</v>
      </c>
      <c r="T18" s="78">
        <f>ROUNDUP((R5*R18)+(R6*S18)+(R7*(R18*2)),2)</f>
        <v>0</v>
      </c>
    </row>
    <row r="19" spans="1:20" ht="18.75" customHeight="1" x14ac:dyDescent="0.15">
      <c r="A19" s="239"/>
      <c r="B19" s="82"/>
      <c r="C19" s="60"/>
      <c r="D19" s="61"/>
      <c r="E19" s="62"/>
      <c r="F19" s="63"/>
      <c r="G19" s="86"/>
      <c r="H19" s="90"/>
      <c r="I19" s="61"/>
      <c r="J19" s="63"/>
      <c r="K19" s="63"/>
      <c r="L19" s="63"/>
      <c r="M19" s="63"/>
      <c r="N19" s="94"/>
      <c r="O19" s="82"/>
      <c r="P19" s="64" t="s">
        <v>90</v>
      </c>
      <c r="Q19" s="61"/>
      <c r="R19" s="65">
        <v>0.05</v>
      </c>
      <c r="S19" s="62">
        <f t="shared" si="0"/>
        <v>0.04</v>
      </c>
      <c r="T19" s="78">
        <f>ROUNDUP((R5*R19)+(R6*S19)+(R7*(R19*2)),2)</f>
        <v>0</v>
      </c>
    </row>
    <row r="20" spans="1:20" ht="18.75" customHeight="1" x14ac:dyDescent="0.15">
      <c r="A20" s="239"/>
      <c r="B20" s="81"/>
      <c r="C20" s="54"/>
      <c r="D20" s="55"/>
      <c r="E20" s="56"/>
      <c r="F20" s="57"/>
      <c r="G20" s="85"/>
      <c r="H20" s="89"/>
      <c r="I20" s="55"/>
      <c r="J20" s="57"/>
      <c r="K20" s="57"/>
      <c r="L20" s="57"/>
      <c r="M20" s="57"/>
      <c r="N20" s="93"/>
      <c r="O20" s="81"/>
      <c r="P20" s="58"/>
      <c r="Q20" s="55"/>
      <c r="R20" s="59"/>
      <c r="S20" s="56"/>
      <c r="T20" s="77"/>
    </row>
    <row r="21" spans="1:20" ht="18.75" customHeight="1" x14ac:dyDescent="0.15">
      <c r="A21" s="239"/>
      <c r="B21" s="82" t="s">
        <v>147</v>
      </c>
      <c r="C21" s="60" t="s">
        <v>115</v>
      </c>
      <c r="D21" s="61"/>
      <c r="E21" s="62">
        <v>20</v>
      </c>
      <c r="F21" s="63" t="s">
        <v>38</v>
      </c>
      <c r="G21" s="86"/>
      <c r="H21" s="90" t="s">
        <v>115</v>
      </c>
      <c r="I21" s="61"/>
      <c r="J21" s="63">
        <f>ROUNDUP(E21*0.75,2)</f>
        <v>15</v>
      </c>
      <c r="K21" s="63" t="s">
        <v>38</v>
      </c>
      <c r="L21" s="63"/>
      <c r="M21" s="63">
        <f>ROUNDUP((R5*E21)+(R6*J21)+(R7*(E21*2)),2)</f>
        <v>0</v>
      </c>
      <c r="N21" s="94">
        <f>ROUND(M21+(M21*10/100),2)</f>
        <v>0</v>
      </c>
      <c r="O21" s="82" t="s">
        <v>148</v>
      </c>
      <c r="P21" s="64" t="s">
        <v>41</v>
      </c>
      <c r="Q21" s="61"/>
      <c r="R21" s="65">
        <v>0.3</v>
      </c>
      <c r="S21" s="62">
        <f>ROUNDUP(R21*0.75,2)</f>
        <v>0.23</v>
      </c>
      <c r="T21" s="78">
        <f>ROUNDUP((R5*R21)+(R6*S21)+(R7*(R21*2)),2)</f>
        <v>0</v>
      </c>
    </row>
    <row r="22" spans="1:20" ht="18.75" customHeight="1" x14ac:dyDescent="0.15">
      <c r="A22" s="239"/>
      <c r="B22" s="82"/>
      <c r="C22" s="60" t="s">
        <v>51</v>
      </c>
      <c r="D22" s="61"/>
      <c r="E22" s="62">
        <v>10</v>
      </c>
      <c r="F22" s="63" t="s">
        <v>38</v>
      </c>
      <c r="G22" s="86"/>
      <c r="H22" s="90" t="s">
        <v>51</v>
      </c>
      <c r="I22" s="61"/>
      <c r="J22" s="63">
        <f>ROUNDUP(E22*0.75,2)</f>
        <v>7.5</v>
      </c>
      <c r="K22" s="63" t="s">
        <v>38</v>
      </c>
      <c r="L22" s="63"/>
      <c r="M22" s="63">
        <f>ROUNDUP((R5*E22)+(R6*J22)+(R7*(E22*2)),2)</f>
        <v>0</v>
      </c>
      <c r="N22" s="94">
        <f>ROUND(M22+(M22*10/100),2)</f>
        <v>0</v>
      </c>
      <c r="O22" s="82" t="s">
        <v>149</v>
      </c>
      <c r="P22" s="64" t="s">
        <v>44</v>
      </c>
      <c r="Q22" s="61" t="s">
        <v>35</v>
      </c>
      <c r="R22" s="65">
        <v>0.3</v>
      </c>
      <c r="S22" s="62">
        <f>ROUNDUP(R22*0.75,2)</f>
        <v>0.23</v>
      </c>
      <c r="T22" s="78">
        <f>ROUNDUP((R5*R22)+(R6*S22)+(R7*(R22*2)),2)</f>
        <v>0</v>
      </c>
    </row>
    <row r="23" spans="1:20" ht="18.75" customHeight="1" x14ac:dyDescent="0.15">
      <c r="A23" s="239"/>
      <c r="B23" s="82"/>
      <c r="C23" s="60" t="s">
        <v>70</v>
      </c>
      <c r="D23" s="61" t="s">
        <v>71</v>
      </c>
      <c r="E23" s="73">
        <v>0.5</v>
      </c>
      <c r="F23" s="63" t="s">
        <v>72</v>
      </c>
      <c r="G23" s="86"/>
      <c r="H23" s="90" t="s">
        <v>70</v>
      </c>
      <c r="I23" s="61" t="s">
        <v>71</v>
      </c>
      <c r="J23" s="63">
        <f>ROUNDUP(E23*0.75,2)</f>
        <v>0.38</v>
      </c>
      <c r="K23" s="63" t="s">
        <v>72</v>
      </c>
      <c r="L23" s="63"/>
      <c r="M23" s="63">
        <f>ROUNDUP((R5*E23)+(R6*J23)+(R7*(E23*2)),2)</f>
        <v>0</v>
      </c>
      <c r="N23" s="94">
        <f>M23</f>
        <v>0</v>
      </c>
      <c r="O23" s="82" t="s">
        <v>49</v>
      </c>
      <c r="P23" s="64" t="s">
        <v>77</v>
      </c>
      <c r="Q23" s="61" t="s">
        <v>78</v>
      </c>
      <c r="R23" s="65">
        <v>4</v>
      </c>
      <c r="S23" s="62">
        <f>ROUNDUP(R23*0.75,2)</f>
        <v>3</v>
      </c>
      <c r="T23" s="78">
        <f>ROUNDUP((R5*R23)+(R6*S23)+(R7*(R23*2)),2)</f>
        <v>0</v>
      </c>
    </row>
    <row r="24" spans="1:20" ht="18.75" customHeight="1" x14ac:dyDescent="0.15">
      <c r="A24" s="239"/>
      <c r="B24" s="82"/>
      <c r="C24" s="60"/>
      <c r="D24" s="61"/>
      <c r="E24" s="62"/>
      <c r="F24" s="63"/>
      <c r="G24" s="86"/>
      <c r="H24" s="90"/>
      <c r="I24" s="61"/>
      <c r="J24" s="63"/>
      <c r="K24" s="63"/>
      <c r="L24" s="63"/>
      <c r="M24" s="63"/>
      <c r="N24" s="94"/>
      <c r="O24" s="82"/>
      <c r="P24" s="64"/>
      <c r="Q24" s="61"/>
      <c r="R24" s="65"/>
      <c r="S24" s="62"/>
      <c r="T24" s="78"/>
    </row>
    <row r="25" spans="1:20" ht="18.75" customHeight="1" x14ac:dyDescent="0.15">
      <c r="A25" s="239"/>
      <c r="B25" s="81"/>
      <c r="C25" s="54"/>
      <c r="D25" s="55"/>
      <c r="E25" s="56"/>
      <c r="F25" s="57"/>
      <c r="G25" s="85"/>
      <c r="H25" s="89"/>
      <c r="I25" s="55"/>
      <c r="J25" s="57"/>
      <c r="K25" s="57"/>
      <c r="L25" s="57"/>
      <c r="M25" s="57"/>
      <c r="N25" s="93"/>
      <c r="O25" s="81"/>
      <c r="P25" s="58"/>
      <c r="Q25" s="55"/>
      <c r="R25" s="59"/>
      <c r="S25" s="56"/>
      <c r="T25" s="77"/>
    </row>
    <row r="26" spans="1:20" ht="18.75" customHeight="1" x14ac:dyDescent="0.15">
      <c r="A26" s="239"/>
      <c r="B26" s="82" t="s">
        <v>55</v>
      </c>
      <c r="C26" s="60" t="s">
        <v>88</v>
      </c>
      <c r="D26" s="61"/>
      <c r="E26" s="62">
        <v>5</v>
      </c>
      <c r="F26" s="63" t="s">
        <v>38</v>
      </c>
      <c r="G26" s="86"/>
      <c r="H26" s="90" t="s">
        <v>88</v>
      </c>
      <c r="I26" s="61"/>
      <c r="J26" s="63">
        <f>ROUNDUP(E26*0.75,2)</f>
        <v>3.75</v>
      </c>
      <c r="K26" s="63" t="s">
        <v>38</v>
      </c>
      <c r="L26" s="63"/>
      <c r="M26" s="63">
        <f>ROUNDUP((R5*E26)+(R6*J26)+(R7*(E26*2)),2)</f>
        <v>0</v>
      </c>
      <c r="N26" s="94">
        <f>ROUND(M26+(M26*10/100),2)</f>
        <v>0</v>
      </c>
      <c r="O26" s="82" t="s">
        <v>30</v>
      </c>
      <c r="P26" s="64" t="s">
        <v>54</v>
      </c>
      <c r="Q26" s="61"/>
      <c r="R26" s="65">
        <v>100</v>
      </c>
      <c r="S26" s="62">
        <f>ROUNDUP(R26*0.75,2)</f>
        <v>75</v>
      </c>
      <c r="T26" s="78">
        <f>ROUNDUP((R5*R26)+(R6*S26)+(R7*(R26*2)),2)</f>
        <v>0</v>
      </c>
    </row>
    <row r="27" spans="1:20" ht="18.75" customHeight="1" x14ac:dyDescent="0.15">
      <c r="A27" s="239"/>
      <c r="B27" s="82"/>
      <c r="C27" s="60" t="s">
        <v>123</v>
      </c>
      <c r="D27" s="61"/>
      <c r="E27" s="62">
        <v>0.5</v>
      </c>
      <c r="F27" s="63" t="s">
        <v>38</v>
      </c>
      <c r="G27" s="86"/>
      <c r="H27" s="90" t="s">
        <v>123</v>
      </c>
      <c r="I27" s="61"/>
      <c r="J27" s="63">
        <f>ROUNDUP(E27*0.75,2)</f>
        <v>0.38</v>
      </c>
      <c r="K27" s="63" t="s">
        <v>38</v>
      </c>
      <c r="L27" s="63"/>
      <c r="M27" s="63">
        <f>ROUNDUP((R5*E27)+(R6*J27)+(R7*(E27*2)),2)</f>
        <v>0</v>
      </c>
      <c r="N27" s="94">
        <f>M27</f>
        <v>0</v>
      </c>
      <c r="O27" s="82"/>
      <c r="P27" s="64" t="s">
        <v>58</v>
      </c>
      <c r="Q27" s="61"/>
      <c r="R27" s="65">
        <v>3</v>
      </c>
      <c r="S27" s="62">
        <f>ROUNDUP(R27*0.75,2)</f>
        <v>2.25</v>
      </c>
      <c r="T27" s="78">
        <f>ROUNDUP((R5*R27)+(R6*S27)+(R7*(R27*2)),2)</f>
        <v>0</v>
      </c>
    </row>
    <row r="28" spans="1:20" ht="18.75" customHeight="1" thickBot="1" x14ac:dyDescent="0.2">
      <c r="A28" s="240"/>
      <c r="B28" s="83"/>
      <c r="C28" s="67"/>
      <c r="D28" s="68"/>
      <c r="E28" s="69"/>
      <c r="F28" s="70"/>
      <c r="G28" s="87"/>
      <c r="H28" s="91"/>
      <c r="I28" s="68"/>
      <c r="J28" s="70"/>
      <c r="K28" s="70"/>
      <c r="L28" s="70"/>
      <c r="M28" s="70"/>
      <c r="N28" s="95"/>
      <c r="O28" s="83"/>
      <c r="P28" s="71"/>
      <c r="Q28" s="68"/>
      <c r="R28" s="72"/>
      <c r="S28" s="69"/>
      <c r="T28" s="79"/>
    </row>
  </sheetData>
  <mergeCells count="5">
    <mergeCell ref="H1:O1"/>
    <mergeCell ref="A2:T2"/>
    <mergeCell ref="Q3:T3"/>
    <mergeCell ref="A8:F8"/>
    <mergeCell ref="A10:A28"/>
  </mergeCells>
  <phoneticPr fontId="18"/>
  <printOptions horizontalCentered="1" verticalCentered="1"/>
  <pageMargins left="0.39370078740157483" right="0.39370078740157483" top="0.39370078740157483" bottom="0.39370078740157483" header="0.39370078740157483" footer="0.39370078740157483"/>
  <pageSetup paperSize="12" scale="5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E6433-3709-4D57-B6EF-59B6028A836E}">
  <sheetPr>
    <pageSetUpPr fitToPage="1"/>
  </sheetPr>
  <dimension ref="A1:U55"/>
  <sheetViews>
    <sheetView showZeros="0" zoomScale="60" zoomScaleNormal="60" zoomScaleSheetLayoutView="90" workbookViewId="0"/>
  </sheetViews>
  <sheetFormatPr defaultRowHeight="13.5" x14ac:dyDescent="0.15"/>
  <cols>
    <col min="1" max="1" width="4.5" style="104" customWidth="1"/>
    <col min="2" max="2" width="24.375" style="104" customWidth="1"/>
    <col min="3" max="3" width="28.25" style="104" customWidth="1"/>
    <col min="4" max="4" width="12.5" style="104" hidden="1" customWidth="1"/>
    <col min="5" max="6" width="10.375" style="35" customWidth="1"/>
    <col min="7" max="7" width="10" style="104" customWidth="1"/>
    <col min="8" max="8" width="18.75" style="104" customWidth="1"/>
    <col min="9" max="9" width="22.5" style="104" customWidth="1"/>
    <col min="10" max="10" width="21.25" style="104" customWidth="1"/>
    <col min="11" max="11" width="11.125" style="104" customWidth="1"/>
    <col min="12" max="12" width="22.375" style="104" customWidth="1"/>
    <col min="13" max="13" width="21.25" style="104" customWidth="1"/>
    <col min="14" max="14" width="11.25" style="104" customWidth="1"/>
    <col min="15" max="15" width="12.5" hidden="1" customWidth="1"/>
    <col min="257" max="257" width="4.5" customWidth="1"/>
    <col min="258" max="258" width="24.375" customWidth="1"/>
    <col min="259" max="259" width="28.25" customWidth="1"/>
    <col min="260" max="260" width="0" hidden="1" customWidth="1"/>
    <col min="261" max="262" width="10.375" customWidth="1"/>
    <col min="263" max="263" width="10" customWidth="1"/>
    <col min="264" max="264" width="18.75" customWidth="1"/>
    <col min="265" max="265" width="22.5" customWidth="1"/>
    <col min="266" max="266" width="21.25" customWidth="1"/>
    <col min="267" max="267" width="11.125" customWidth="1"/>
    <col min="268" max="268" width="22.375" customWidth="1"/>
    <col min="269" max="269" width="21.25" customWidth="1"/>
    <col min="270" max="270" width="11.25" customWidth="1"/>
    <col min="271" max="271" width="0" hidden="1" customWidth="1"/>
    <col min="513" max="513" width="4.5" customWidth="1"/>
    <col min="514" max="514" width="24.375" customWidth="1"/>
    <col min="515" max="515" width="28.25" customWidth="1"/>
    <col min="516" max="516" width="0" hidden="1" customWidth="1"/>
    <col min="517" max="518" width="10.375" customWidth="1"/>
    <col min="519" max="519" width="10" customWidth="1"/>
    <col min="520" max="520" width="18.75" customWidth="1"/>
    <col min="521" max="521" width="22.5" customWidth="1"/>
    <col min="522" max="522" width="21.25" customWidth="1"/>
    <col min="523" max="523" width="11.125" customWidth="1"/>
    <col min="524" max="524" width="22.375" customWidth="1"/>
    <col min="525" max="525" width="21.25" customWidth="1"/>
    <col min="526" max="526" width="11.25" customWidth="1"/>
    <col min="527" max="527" width="0" hidden="1" customWidth="1"/>
    <col min="769" max="769" width="4.5" customWidth="1"/>
    <col min="770" max="770" width="24.375" customWidth="1"/>
    <col min="771" max="771" width="28.25" customWidth="1"/>
    <col min="772" max="772" width="0" hidden="1" customWidth="1"/>
    <col min="773" max="774" width="10.375" customWidth="1"/>
    <col min="775" max="775" width="10" customWidth="1"/>
    <col min="776" max="776" width="18.75" customWidth="1"/>
    <col min="777" max="777" width="22.5" customWidth="1"/>
    <col min="778" max="778" width="21.25" customWidth="1"/>
    <col min="779" max="779" width="11.125" customWidth="1"/>
    <col min="780" max="780" width="22.375" customWidth="1"/>
    <col min="781" max="781" width="21.25" customWidth="1"/>
    <col min="782" max="782" width="11.25" customWidth="1"/>
    <col min="783" max="783" width="0" hidden="1" customWidth="1"/>
    <col min="1025" max="1025" width="4.5" customWidth="1"/>
    <col min="1026" max="1026" width="24.375" customWidth="1"/>
    <col min="1027" max="1027" width="28.25" customWidth="1"/>
    <col min="1028" max="1028" width="0" hidden="1" customWidth="1"/>
    <col min="1029" max="1030" width="10.375" customWidth="1"/>
    <col min="1031" max="1031" width="10" customWidth="1"/>
    <col min="1032" max="1032" width="18.75" customWidth="1"/>
    <col min="1033" max="1033" width="22.5" customWidth="1"/>
    <col min="1034" max="1034" width="21.25" customWidth="1"/>
    <col min="1035" max="1035" width="11.125" customWidth="1"/>
    <col min="1036" max="1036" width="22.375" customWidth="1"/>
    <col min="1037" max="1037" width="21.25" customWidth="1"/>
    <col min="1038" max="1038" width="11.25" customWidth="1"/>
    <col min="1039" max="1039" width="0" hidden="1" customWidth="1"/>
    <col min="1281" max="1281" width="4.5" customWidth="1"/>
    <col min="1282" max="1282" width="24.375" customWidth="1"/>
    <col min="1283" max="1283" width="28.25" customWidth="1"/>
    <col min="1284" max="1284" width="0" hidden="1" customWidth="1"/>
    <col min="1285" max="1286" width="10.375" customWidth="1"/>
    <col min="1287" max="1287" width="10" customWidth="1"/>
    <col min="1288" max="1288" width="18.75" customWidth="1"/>
    <col min="1289" max="1289" width="22.5" customWidth="1"/>
    <col min="1290" max="1290" width="21.25" customWidth="1"/>
    <col min="1291" max="1291" width="11.125" customWidth="1"/>
    <col min="1292" max="1292" width="22.375" customWidth="1"/>
    <col min="1293" max="1293" width="21.25" customWidth="1"/>
    <col min="1294" max="1294" width="11.25" customWidth="1"/>
    <col min="1295" max="1295" width="0" hidden="1" customWidth="1"/>
    <col min="1537" max="1537" width="4.5" customWidth="1"/>
    <col min="1538" max="1538" width="24.375" customWidth="1"/>
    <col min="1539" max="1539" width="28.25" customWidth="1"/>
    <col min="1540" max="1540" width="0" hidden="1" customWidth="1"/>
    <col min="1541" max="1542" width="10.375" customWidth="1"/>
    <col min="1543" max="1543" width="10" customWidth="1"/>
    <col min="1544" max="1544" width="18.75" customWidth="1"/>
    <col min="1545" max="1545" width="22.5" customWidth="1"/>
    <col min="1546" max="1546" width="21.25" customWidth="1"/>
    <col min="1547" max="1547" width="11.125" customWidth="1"/>
    <col min="1548" max="1548" width="22.375" customWidth="1"/>
    <col min="1549" max="1549" width="21.25" customWidth="1"/>
    <col min="1550" max="1550" width="11.25" customWidth="1"/>
    <col min="1551" max="1551" width="0" hidden="1" customWidth="1"/>
    <col min="1793" max="1793" width="4.5" customWidth="1"/>
    <col min="1794" max="1794" width="24.375" customWidth="1"/>
    <col min="1795" max="1795" width="28.25" customWidth="1"/>
    <col min="1796" max="1796" width="0" hidden="1" customWidth="1"/>
    <col min="1797" max="1798" width="10.375" customWidth="1"/>
    <col min="1799" max="1799" width="10" customWidth="1"/>
    <col min="1800" max="1800" width="18.75" customWidth="1"/>
    <col min="1801" max="1801" width="22.5" customWidth="1"/>
    <col min="1802" max="1802" width="21.25" customWidth="1"/>
    <col min="1803" max="1803" width="11.125" customWidth="1"/>
    <col min="1804" max="1804" width="22.375" customWidth="1"/>
    <col min="1805" max="1805" width="21.25" customWidth="1"/>
    <col min="1806" max="1806" width="11.25" customWidth="1"/>
    <col min="1807" max="1807" width="0" hidden="1" customWidth="1"/>
    <col min="2049" max="2049" width="4.5" customWidth="1"/>
    <col min="2050" max="2050" width="24.375" customWidth="1"/>
    <col min="2051" max="2051" width="28.25" customWidth="1"/>
    <col min="2052" max="2052" width="0" hidden="1" customWidth="1"/>
    <col min="2053" max="2054" width="10.375" customWidth="1"/>
    <col min="2055" max="2055" width="10" customWidth="1"/>
    <col min="2056" max="2056" width="18.75" customWidth="1"/>
    <col min="2057" max="2057" width="22.5" customWidth="1"/>
    <col min="2058" max="2058" width="21.25" customWidth="1"/>
    <col min="2059" max="2059" width="11.125" customWidth="1"/>
    <col min="2060" max="2060" width="22.375" customWidth="1"/>
    <col min="2061" max="2061" width="21.25" customWidth="1"/>
    <col min="2062" max="2062" width="11.25" customWidth="1"/>
    <col min="2063" max="2063" width="0" hidden="1" customWidth="1"/>
    <col min="2305" max="2305" width="4.5" customWidth="1"/>
    <col min="2306" max="2306" width="24.375" customWidth="1"/>
    <col min="2307" max="2307" width="28.25" customWidth="1"/>
    <col min="2308" max="2308" width="0" hidden="1" customWidth="1"/>
    <col min="2309" max="2310" width="10.375" customWidth="1"/>
    <col min="2311" max="2311" width="10" customWidth="1"/>
    <col min="2312" max="2312" width="18.75" customWidth="1"/>
    <col min="2313" max="2313" width="22.5" customWidth="1"/>
    <col min="2314" max="2314" width="21.25" customWidth="1"/>
    <col min="2315" max="2315" width="11.125" customWidth="1"/>
    <col min="2316" max="2316" width="22.375" customWidth="1"/>
    <col min="2317" max="2317" width="21.25" customWidth="1"/>
    <col min="2318" max="2318" width="11.25" customWidth="1"/>
    <col min="2319" max="2319" width="0" hidden="1" customWidth="1"/>
    <col min="2561" max="2561" width="4.5" customWidth="1"/>
    <col min="2562" max="2562" width="24.375" customWidth="1"/>
    <col min="2563" max="2563" width="28.25" customWidth="1"/>
    <col min="2564" max="2564" width="0" hidden="1" customWidth="1"/>
    <col min="2565" max="2566" width="10.375" customWidth="1"/>
    <col min="2567" max="2567" width="10" customWidth="1"/>
    <col min="2568" max="2568" width="18.75" customWidth="1"/>
    <col min="2569" max="2569" width="22.5" customWidth="1"/>
    <col min="2570" max="2570" width="21.25" customWidth="1"/>
    <col min="2571" max="2571" width="11.125" customWidth="1"/>
    <col min="2572" max="2572" width="22.375" customWidth="1"/>
    <col min="2573" max="2573" width="21.25" customWidth="1"/>
    <col min="2574" max="2574" width="11.25" customWidth="1"/>
    <col min="2575" max="2575" width="0" hidden="1" customWidth="1"/>
    <col min="2817" max="2817" width="4.5" customWidth="1"/>
    <col min="2818" max="2818" width="24.375" customWidth="1"/>
    <col min="2819" max="2819" width="28.25" customWidth="1"/>
    <col min="2820" max="2820" width="0" hidden="1" customWidth="1"/>
    <col min="2821" max="2822" width="10.375" customWidth="1"/>
    <col min="2823" max="2823" width="10" customWidth="1"/>
    <col min="2824" max="2824" width="18.75" customWidth="1"/>
    <col min="2825" max="2825" width="22.5" customWidth="1"/>
    <col min="2826" max="2826" width="21.25" customWidth="1"/>
    <col min="2827" max="2827" width="11.125" customWidth="1"/>
    <col min="2828" max="2828" width="22.375" customWidth="1"/>
    <col min="2829" max="2829" width="21.25" customWidth="1"/>
    <col min="2830" max="2830" width="11.25" customWidth="1"/>
    <col min="2831" max="2831" width="0" hidden="1" customWidth="1"/>
    <col min="3073" max="3073" width="4.5" customWidth="1"/>
    <col min="3074" max="3074" width="24.375" customWidth="1"/>
    <col min="3075" max="3075" width="28.25" customWidth="1"/>
    <col min="3076" max="3076" width="0" hidden="1" customWidth="1"/>
    <col min="3077" max="3078" width="10.375" customWidth="1"/>
    <col min="3079" max="3079" width="10" customWidth="1"/>
    <col min="3080" max="3080" width="18.75" customWidth="1"/>
    <col min="3081" max="3081" width="22.5" customWidth="1"/>
    <col min="3082" max="3082" width="21.25" customWidth="1"/>
    <col min="3083" max="3083" width="11.125" customWidth="1"/>
    <col min="3084" max="3084" width="22.375" customWidth="1"/>
    <col min="3085" max="3085" width="21.25" customWidth="1"/>
    <col min="3086" max="3086" width="11.25" customWidth="1"/>
    <col min="3087" max="3087" width="0" hidden="1" customWidth="1"/>
    <col min="3329" max="3329" width="4.5" customWidth="1"/>
    <col min="3330" max="3330" width="24.375" customWidth="1"/>
    <col min="3331" max="3331" width="28.25" customWidth="1"/>
    <col min="3332" max="3332" width="0" hidden="1" customWidth="1"/>
    <col min="3333" max="3334" width="10.375" customWidth="1"/>
    <col min="3335" max="3335" width="10" customWidth="1"/>
    <col min="3336" max="3336" width="18.75" customWidth="1"/>
    <col min="3337" max="3337" width="22.5" customWidth="1"/>
    <col min="3338" max="3338" width="21.25" customWidth="1"/>
    <col min="3339" max="3339" width="11.125" customWidth="1"/>
    <col min="3340" max="3340" width="22.375" customWidth="1"/>
    <col min="3341" max="3341" width="21.25" customWidth="1"/>
    <col min="3342" max="3342" width="11.25" customWidth="1"/>
    <col min="3343" max="3343" width="0" hidden="1" customWidth="1"/>
    <col min="3585" max="3585" width="4.5" customWidth="1"/>
    <col min="3586" max="3586" width="24.375" customWidth="1"/>
    <col min="3587" max="3587" width="28.25" customWidth="1"/>
    <col min="3588" max="3588" width="0" hidden="1" customWidth="1"/>
    <col min="3589" max="3590" width="10.375" customWidth="1"/>
    <col min="3591" max="3591" width="10" customWidth="1"/>
    <col min="3592" max="3592" width="18.75" customWidth="1"/>
    <col min="3593" max="3593" width="22.5" customWidth="1"/>
    <col min="3594" max="3594" width="21.25" customWidth="1"/>
    <col min="3595" max="3595" width="11.125" customWidth="1"/>
    <col min="3596" max="3596" width="22.375" customWidth="1"/>
    <col min="3597" max="3597" width="21.25" customWidth="1"/>
    <col min="3598" max="3598" width="11.25" customWidth="1"/>
    <col min="3599" max="3599" width="0" hidden="1" customWidth="1"/>
    <col min="3841" max="3841" width="4.5" customWidth="1"/>
    <col min="3842" max="3842" width="24.375" customWidth="1"/>
    <col min="3843" max="3843" width="28.25" customWidth="1"/>
    <col min="3844" max="3844" width="0" hidden="1" customWidth="1"/>
    <col min="3845" max="3846" width="10.375" customWidth="1"/>
    <col min="3847" max="3847" width="10" customWidth="1"/>
    <col min="3848" max="3848" width="18.75" customWidth="1"/>
    <col min="3849" max="3849" width="22.5" customWidth="1"/>
    <col min="3850" max="3850" width="21.25" customWidth="1"/>
    <col min="3851" max="3851" width="11.125" customWidth="1"/>
    <col min="3852" max="3852" width="22.375" customWidth="1"/>
    <col min="3853" max="3853" width="21.25" customWidth="1"/>
    <col min="3854" max="3854" width="11.25" customWidth="1"/>
    <col min="3855" max="3855" width="0" hidden="1" customWidth="1"/>
    <col min="4097" max="4097" width="4.5" customWidth="1"/>
    <col min="4098" max="4098" width="24.375" customWidth="1"/>
    <col min="4099" max="4099" width="28.25" customWidth="1"/>
    <col min="4100" max="4100" width="0" hidden="1" customWidth="1"/>
    <col min="4101" max="4102" width="10.375" customWidth="1"/>
    <col min="4103" max="4103" width="10" customWidth="1"/>
    <col min="4104" max="4104" width="18.75" customWidth="1"/>
    <col min="4105" max="4105" width="22.5" customWidth="1"/>
    <col min="4106" max="4106" width="21.25" customWidth="1"/>
    <col min="4107" max="4107" width="11.125" customWidth="1"/>
    <col min="4108" max="4108" width="22.375" customWidth="1"/>
    <col min="4109" max="4109" width="21.25" customWidth="1"/>
    <col min="4110" max="4110" width="11.25" customWidth="1"/>
    <col min="4111" max="4111" width="0" hidden="1" customWidth="1"/>
    <col min="4353" max="4353" width="4.5" customWidth="1"/>
    <col min="4354" max="4354" width="24.375" customWidth="1"/>
    <col min="4355" max="4355" width="28.25" customWidth="1"/>
    <col min="4356" max="4356" width="0" hidden="1" customWidth="1"/>
    <col min="4357" max="4358" width="10.375" customWidth="1"/>
    <col min="4359" max="4359" width="10" customWidth="1"/>
    <col min="4360" max="4360" width="18.75" customWidth="1"/>
    <col min="4361" max="4361" width="22.5" customWidth="1"/>
    <col min="4362" max="4362" width="21.25" customWidth="1"/>
    <col min="4363" max="4363" width="11.125" customWidth="1"/>
    <col min="4364" max="4364" width="22.375" customWidth="1"/>
    <col min="4365" max="4365" width="21.25" customWidth="1"/>
    <col min="4366" max="4366" width="11.25" customWidth="1"/>
    <col min="4367" max="4367" width="0" hidden="1" customWidth="1"/>
    <col min="4609" max="4609" width="4.5" customWidth="1"/>
    <col min="4610" max="4610" width="24.375" customWidth="1"/>
    <col min="4611" max="4611" width="28.25" customWidth="1"/>
    <col min="4612" max="4612" width="0" hidden="1" customWidth="1"/>
    <col min="4613" max="4614" width="10.375" customWidth="1"/>
    <col min="4615" max="4615" width="10" customWidth="1"/>
    <col min="4616" max="4616" width="18.75" customWidth="1"/>
    <col min="4617" max="4617" width="22.5" customWidth="1"/>
    <col min="4618" max="4618" width="21.25" customWidth="1"/>
    <col min="4619" max="4619" width="11.125" customWidth="1"/>
    <col min="4620" max="4620" width="22.375" customWidth="1"/>
    <col min="4621" max="4621" width="21.25" customWidth="1"/>
    <col min="4622" max="4622" width="11.25" customWidth="1"/>
    <col min="4623" max="4623" width="0" hidden="1" customWidth="1"/>
    <col min="4865" max="4865" width="4.5" customWidth="1"/>
    <col min="4866" max="4866" width="24.375" customWidth="1"/>
    <col min="4867" max="4867" width="28.25" customWidth="1"/>
    <col min="4868" max="4868" width="0" hidden="1" customWidth="1"/>
    <col min="4869" max="4870" width="10.375" customWidth="1"/>
    <col min="4871" max="4871" width="10" customWidth="1"/>
    <col min="4872" max="4872" width="18.75" customWidth="1"/>
    <col min="4873" max="4873" width="22.5" customWidth="1"/>
    <col min="4874" max="4874" width="21.25" customWidth="1"/>
    <col min="4875" max="4875" width="11.125" customWidth="1"/>
    <col min="4876" max="4876" width="22.375" customWidth="1"/>
    <col min="4877" max="4877" width="21.25" customWidth="1"/>
    <col min="4878" max="4878" width="11.25" customWidth="1"/>
    <col min="4879" max="4879" width="0" hidden="1" customWidth="1"/>
    <col min="5121" max="5121" width="4.5" customWidth="1"/>
    <col min="5122" max="5122" width="24.375" customWidth="1"/>
    <col min="5123" max="5123" width="28.25" customWidth="1"/>
    <col min="5124" max="5124" width="0" hidden="1" customWidth="1"/>
    <col min="5125" max="5126" width="10.375" customWidth="1"/>
    <col min="5127" max="5127" width="10" customWidth="1"/>
    <col min="5128" max="5128" width="18.75" customWidth="1"/>
    <col min="5129" max="5129" width="22.5" customWidth="1"/>
    <col min="5130" max="5130" width="21.25" customWidth="1"/>
    <col min="5131" max="5131" width="11.125" customWidth="1"/>
    <col min="5132" max="5132" width="22.375" customWidth="1"/>
    <col min="5133" max="5133" width="21.25" customWidth="1"/>
    <col min="5134" max="5134" width="11.25" customWidth="1"/>
    <col min="5135" max="5135" width="0" hidden="1" customWidth="1"/>
    <col min="5377" max="5377" width="4.5" customWidth="1"/>
    <col min="5378" max="5378" width="24.375" customWidth="1"/>
    <col min="5379" max="5379" width="28.25" customWidth="1"/>
    <col min="5380" max="5380" width="0" hidden="1" customWidth="1"/>
    <col min="5381" max="5382" width="10.375" customWidth="1"/>
    <col min="5383" max="5383" width="10" customWidth="1"/>
    <col min="5384" max="5384" width="18.75" customWidth="1"/>
    <col min="5385" max="5385" width="22.5" customWidth="1"/>
    <col min="5386" max="5386" width="21.25" customWidth="1"/>
    <col min="5387" max="5387" width="11.125" customWidth="1"/>
    <col min="5388" max="5388" width="22.375" customWidth="1"/>
    <col min="5389" max="5389" width="21.25" customWidth="1"/>
    <col min="5390" max="5390" width="11.25" customWidth="1"/>
    <col min="5391" max="5391" width="0" hidden="1" customWidth="1"/>
    <col min="5633" max="5633" width="4.5" customWidth="1"/>
    <col min="5634" max="5634" width="24.375" customWidth="1"/>
    <col min="5635" max="5635" width="28.25" customWidth="1"/>
    <col min="5636" max="5636" width="0" hidden="1" customWidth="1"/>
    <col min="5637" max="5638" width="10.375" customWidth="1"/>
    <col min="5639" max="5639" width="10" customWidth="1"/>
    <col min="5640" max="5640" width="18.75" customWidth="1"/>
    <col min="5641" max="5641" width="22.5" customWidth="1"/>
    <col min="5642" max="5642" width="21.25" customWidth="1"/>
    <col min="5643" max="5643" width="11.125" customWidth="1"/>
    <col min="5644" max="5644" width="22.375" customWidth="1"/>
    <col min="5645" max="5645" width="21.25" customWidth="1"/>
    <col min="5646" max="5646" width="11.25" customWidth="1"/>
    <col min="5647" max="5647" width="0" hidden="1" customWidth="1"/>
    <col min="5889" max="5889" width="4.5" customWidth="1"/>
    <col min="5890" max="5890" width="24.375" customWidth="1"/>
    <col min="5891" max="5891" width="28.25" customWidth="1"/>
    <col min="5892" max="5892" width="0" hidden="1" customWidth="1"/>
    <col min="5893" max="5894" width="10.375" customWidth="1"/>
    <col min="5895" max="5895" width="10" customWidth="1"/>
    <col min="5896" max="5896" width="18.75" customWidth="1"/>
    <col min="5897" max="5897" width="22.5" customWidth="1"/>
    <col min="5898" max="5898" width="21.25" customWidth="1"/>
    <col min="5899" max="5899" width="11.125" customWidth="1"/>
    <col min="5900" max="5900" width="22.375" customWidth="1"/>
    <col min="5901" max="5901" width="21.25" customWidth="1"/>
    <col min="5902" max="5902" width="11.25" customWidth="1"/>
    <col min="5903" max="5903" width="0" hidden="1" customWidth="1"/>
    <col min="6145" max="6145" width="4.5" customWidth="1"/>
    <col min="6146" max="6146" width="24.375" customWidth="1"/>
    <col min="6147" max="6147" width="28.25" customWidth="1"/>
    <col min="6148" max="6148" width="0" hidden="1" customWidth="1"/>
    <col min="6149" max="6150" width="10.375" customWidth="1"/>
    <col min="6151" max="6151" width="10" customWidth="1"/>
    <col min="6152" max="6152" width="18.75" customWidth="1"/>
    <col min="6153" max="6153" width="22.5" customWidth="1"/>
    <col min="6154" max="6154" width="21.25" customWidth="1"/>
    <col min="6155" max="6155" width="11.125" customWidth="1"/>
    <col min="6156" max="6156" width="22.375" customWidth="1"/>
    <col min="6157" max="6157" width="21.25" customWidth="1"/>
    <col min="6158" max="6158" width="11.25" customWidth="1"/>
    <col min="6159" max="6159" width="0" hidden="1" customWidth="1"/>
    <col min="6401" max="6401" width="4.5" customWidth="1"/>
    <col min="6402" max="6402" width="24.375" customWidth="1"/>
    <col min="6403" max="6403" width="28.25" customWidth="1"/>
    <col min="6404" max="6404" width="0" hidden="1" customWidth="1"/>
    <col min="6405" max="6406" width="10.375" customWidth="1"/>
    <col min="6407" max="6407" width="10" customWidth="1"/>
    <col min="6408" max="6408" width="18.75" customWidth="1"/>
    <col min="6409" max="6409" width="22.5" customWidth="1"/>
    <col min="6410" max="6410" width="21.25" customWidth="1"/>
    <col min="6411" max="6411" width="11.125" customWidth="1"/>
    <col min="6412" max="6412" width="22.375" customWidth="1"/>
    <col min="6413" max="6413" width="21.25" customWidth="1"/>
    <col min="6414" max="6414" width="11.25" customWidth="1"/>
    <col min="6415" max="6415" width="0" hidden="1" customWidth="1"/>
    <col min="6657" max="6657" width="4.5" customWidth="1"/>
    <col min="6658" max="6658" width="24.375" customWidth="1"/>
    <col min="6659" max="6659" width="28.25" customWidth="1"/>
    <col min="6660" max="6660" width="0" hidden="1" customWidth="1"/>
    <col min="6661" max="6662" width="10.375" customWidth="1"/>
    <col min="6663" max="6663" width="10" customWidth="1"/>
    <col min="6664" max="6664" width="18.75" customWidth="1"/>
    <col min="6665" max="6665" width="22.5" customWidth="1"/>
    <col min="6666" max="6666" width="21.25" customWidth="1"/>
    <col min="6667" max="6667" width="11.125" customWidth="1"/>
    <col min="6668" max="6668" width="22.375" customWidth="1"/>
    <col min="6669" max="6669" width="21.25" customWidth="1"/>
    <col min="6670" max="6670" width="11.25" customWidth="1"/>
    <col min="6671" max="6671" width="0" hidden="1" customWidth="1"/>
    <col min="6913" max="6913" width="4.5" customWidth="1"/>
    <col min="6914" max="6914" width="24.375" customWidth="1"/>
    <col min="6915" max="6915" width="28.25" customWidth="1"/>
    <col min="6916" max="6916" width="0" hidden="1" customWidth="1"/>
    <col min="6917" max="6918" width="10.375" customWidth="1"/>
    <col min="6919" max="6919" width="10" customWidth="1"/>
    <col min="6920" max="6920" width="18.75" customWidth="1"/>
    <col min="6921" max="6921" width="22.5" customWidth="1"/>
    <col min="6922" max="6922" width="21.25" customWidth="1"/>
    <col min="6923" max="6923" width="11.125" customWidth="1"/>
    <col min="6924" max="6924" width="22.375" customWidth="1"/>
    <col min="6925" max="6925" width="21.25" customWidth="1"/>
    <col min="6926" max="6926" width="11.25" customWidth="1"/>
    <col min="6927" max="6927" width="0" hidden="1" customWidth="1"/>
    <col min="7169" max="7169" width="4.5" customWidth="1"/>
    <col min="7170" max="7170" width="24.375" customWidth="1"/>
    <col min="7171" max="7171" width="28.25" customWidth="1"/>
    <col min="7172" max="7172" width="0" hidden="1" customWidth="1"/>
    <col min="7173" max="7174" width="10.375" customWidth="1"/>
    <col min="7175" max="7175" width="10" customWidth="1"/>
    <col min="7176" max="7176" width="18.75" customWidth="1"/>
    <col min="7177" max="7177" width="22.5" customWidth="1"/>
    <col min="7178" max="7178" width="21.25" customWidth="1"/>
    <col min="7179" max="7179" width="11.125" customWidth="1"/>
    <col min="7180" max="7180" width="22.375" customWidth="1"/>
    <col min="7181" max="7181" width="21.25" customWidth="1"/>
    <col min="7182" max="7182" width="11.25" customWidth="1"/>
    <col min="7183" max="7183" width="0" hidden="1" customWidth="1"/>
    <col min="7425" max="7425" width="4.5" customWidth="1"/>
    <col min="7426" max="7426" width="24.375" customWidth="1"/>
    <col min="7427" max="7427" width="28.25" customWidth="1"/>
    <col min="7428" max="7428" width="0" hidden="1" customWidth="1"/>
    <col min="7429" max="7430" width="10.375" customWidth="1"/>
    <col min="7431" max="7431" width="10" customWidth="1"/>
    <col min="7432" max="7432" width="18.75" customWidth="1"/>
    <col min="7433" max="7433" width="22.5" customWidth="1"/>
    <col min="7434" max="7434" width="21.25" customWidth="1"/>
    <col min="7435" max="7435" width="11.125" customWidth="1"/>
    <col min="7436" max="7436" width="22.375" customWidth="1"/>
    <col min="7437" max="7437" width="21.25" customWidth="1"/>
    <col min="7438" max="7438" width="11.25" customWidth="1"/>
    <col min="7439" max="7439" width="0" hidden="1" customWidth="1"/>
    <col min="7681" max="7681" width="4.5" customWidth="1"/>
    <col min="7682" max="7682" width="24.375" customWidth="1"/>
    <col min="7683" max="7683" width="28.25" customWidth="1"/>
    <col min="7684" max="7684" width="0" hidden="1" customWidth="1"/>
    <col min="7685" max="7686" width="10.375" customWidth="1"/>
    <col min="7687" max="7687" width="10" customWidth="1"/>
    <col min="7688" max="7688" width="18.75" customWidth="1"/>
    <col min="7689" max="7689" width="22.5" customWidth="1"/>
    <col min="7690" max="7690" width="21.25" customWidth="1"/>
    <col min="7691" max="7691" width="11.125" customWidth="1"/>
    <col min="7692" max="7692" width="22.375" customWidth="1"/>
    <col min="7693" max="7693" width="21.25" customWidth="1"/>
    <col min="7694" max="7694" width="11.25" customWidth="1"/>
    <col min="7695" max="7695" width="0" hidden="1" customWidth="1"/>
    <col min="7937" max="7937" width="4.5" customWidth="1"/>
    <col min="7938" max="7938" width="24.375" customWidth="1"/>
    <col min="7939" max="7939" width="28.25" customWidth="1"/>
    <col min="7940" max="7940" width="0" hidden="1" customWidth="1"/>
    <col min="7941" max="7942" width="10.375" customWidth="1"/>
    <col min="7943" max="7943" width="10" customWidth="1"/>
    <col min="7944" max="7944" width="18.75" customWidth="1"/>
    <col min="7945" max="7945" width="22.5" customWidth="1"/>
    <col min="7946" max="7946" width="21.25" customWidth="1"/>
    <col min="7947" max="7947" width="11.125" customWidth="1"/>
    <col min="7948" max="7948" width="22.375" customWidth="1"/>
    <col min="7949" max="7949" width="21.25" customWidth="1"/>
    <col min="7950" max="7950" width="11.25" customWidth="1"/>
    <col min="7951" max="7951" width="0" hidden="1" customWidth="1"/>
    <col min="8193" max="8193" width="4.5" customWidth="1"/>
    <col min="8194" max="8194" width="24.375" customWidth="1"/>
    <col min="8195" max="8195" width="28.25" customWidth="1"/>
    <col min="8196" max="8196" width="0" hidden="1" customWidth="1"/>
    <col min="8197" max="8198" width="10.375" customWidth="1"/>
    <col min="8199" max="8199" width="10" customWidth="1"/>
    <col min="8200" max="8200" width="18.75" customWidth="1"/>
    <col min="8201" max="8201" width="22.5" customWidth="1"/>
    <col min="8202" max="8202" width="21.25" customWidth="1"/>
    <col min="8203" max="8203" width="11.125" customWidth="1"/>
    <col min="8204" max="8204" width="22.375" customWidth="1"/>
    <col min="8205" max="8205" width="21.25" customWidth="1"/>
    <col min="8206" max="8206" width="11.25" customWidth="1"/>
    <col min="8207" max="8207" width="0" hidden="1" customWidth="1"/>
    <col min="8449" max="8449" width="4.5" customWidth="1"/>
    <col min="8450" max="8450" width="24.375" customWidth="1"/>
    <col min="8451" max="8451" width="28.25" customWidth="1"/>
    <col min="8452" max="8452" width="0" hidden="1" customWidth="1"/>
    <col min="8453" max="8454" width="10.375" customWidth="1"/>
    <col min="8455" max="8455" width="10" customWidth="1"/>
    <col min="8456" max="8456" width="18.75" customWidth="1"/>
    <col min="8457" max="8457" width="22.5" customWidth="1"/>
    <col min="8458" max="8458" width="21.25" customWidth="1"/>
    <col min="8459" max="8459" width="11.125" customWidth="1"/>
    <col min="8460" max="8460" width="22.375" customWidth="1"/>
    <col min="8461" max="8461" width="21.25" customWidth="1"/>
    <col min="8462" max="8462" width="11.25" customWidth="1"/>
    <col min="8463" max="8463" width="0" hidden="1" customWidth="1"/>
    <col min="8705" max="8705" width="4.5" customWidth="1"/>
    <col min="8706" max="8706" width="24.375" customWidth="1"/>
    <col min="8707" max="8707" width="28.25" customWidth="1"/>
    <col min="8708" max="8708" width="0" hidden="1" customWidth="1"/>
    <col min="8709" max="8710" width="10.375" customWidth="1"/>
    <col min="8711" max="8711" width="10" customWidth="1"/>
    <col min="8712" max="8712" width="18.75" customWidth="1"/>
    <col min="8713" max="8713" width="22.5" customWidth="1"/>
    <col min="8714" max="8714" width="21.25" customWidth="1"/>
    <col min="8715" max="8715" width="11.125" customWidth="1"/>
    <col min="8716" max="8716" width="22.375" customWidth="1"/>
    <col min="8717" max="8717" width="21.25" customWidth="1"/>
    <col min="8718" max="8718" width="11.25" customWidth="1"/>
    <col min="8719" max="8719" width="0" hidden="1" customWidth="1"/>
    <col min="8961" max="8961" width="4.5" customWidth="1"/>
    <col min="8962" max="8962" width="24.375" customWidth="1"/>
    <col min="8963" max="8963" width="28.25" customWidth="1"/>
    <col min="8964" max="8964" width="0" hidden="1" customWidth="1"/>
    <col min="8965" max="8966" width="10.375" customWidth="1"/>
    <col min="8967" max="8967" width="10" customWidth="1"/>
    <col min="8968" max="8968" width="18.75" customWidth="1"/>
    <col min="8969" max="8969" width="22.5" customWidth="1"/>
    <col min="8970" max="8970" width="21.25" customWidth="1"/>
    <col min="8971" max="8971" width="11.125" customWidth="1"/>
    <col min="8972" max="8972" width="22.375" customWidth="1"/>
    <col min="8973" max="8973" width="21.25" customWidth="1"/>
    <col min="8974" max="8974" width="11.25" customWidth="1"/>
    <col min="8975" max="8975" width="0" hidden="1" customWidth="1"/>
    <col min="9217" max="9217" width="4.5" customWidth="1"/>
    <col min="9218" max="9218" width="24.375" customWidth="1"/>
    <col min="9219" max="9219" width="28.25" customWidth="1"/>
    <col min="9220" max="9220" width="0" hidden="1" customWidth="1"/>
    <col min="9221" max="9222" width="10.375" customWidth="1"/>
    <col min="9223" max="9223" width="10" customWidth="1"/>
    <col min="9224" max="9224" width="18.75" customWidth="1"/>
    <col min="9225" max="9225" width="22.5" customWidth="1"/>
    <col min="9226" max="9226" width="21.25" customWidth="1"/>
    <col min="9227" max="9227" width="11.125" customWidth="1"/>
    <col min="9228" max="9228" width="22.375" customWidth="1"/>
    <col min="9229" max="9229" width="21.25" customWidth="1"/>
    <col min="9230" max="9230" width="11.25" customWidth="1"/>
    <col min="9231" max="9231" width="0" hidden="1" customWidth="1"/>
    <col min="9473" max="9473" width="4.5" customWidth="1"/>
    <col min="9474" max="9474" width="24.375" customWidth="1"/>
    <col min="9475" max="9475" width="28.25" customWidth="1"/>
    <col min="9476" max="9476" width="0" hidden="1" customWidth="1"/>
    <col min="9477" max="9478" width="10.375" customWidth="1"/>
    <col min="9479" max="9479" width="10" customWidth="1"/>
    <col min="9480" max="9480" width="18.75" customWidth="1"/>
    <col min="9481" max="9481" width="22.5" customWidth="1"/>
    <col min="9482" max="9482" width="21.25" customWidth="1"/>
    <col min="9483" max="9483" width="11.125" customWidth="1"/>
    <col min="9484" max="9484" width="22.375" customWidth="1"/>
    <col min="9485" max="9485" width="21.25" customWidth="1"/>
    <col min="9486" max="9486" width="11.25" customWidth="1"/>
    <col min="9487" max="9487" width="0" hidden="1" customWidth="1"/>
    <col min="9729" max="9729" width="4.5" customWidth="1"/>
    <col min="9730" max="9730" width="24.375" customWidth="1"/>
    <col min="9731" max="9731" width="28.25" customWidth="1"/>
    <col min="9732" max="9732" width="0" hidden="1" customWidth="1"/>
    <col min="9733" max="9734" width="10.375" customWidth="1"/>
    <col min="9735" max="9735" width="10" customWidth="1"/>
    <col min="9736" max="9736" width="18.75" customWidth="1"/>
    <col min="9737" max="9737" width="22.5" customWidth="1"/>
    <col min="9738" max="9738" width="21.25" customWidth="1"/>
    <col min="9739" max="9739" width="11.125" customWidth="1"/>
    <col min="9740" max="9740" width="22.375" customWidth="1"/>
    <col min="9741" max="9741" width="21.25" customWidth="1"/>
    <col min="9742" max="9742" width="11.25" customWidth="1"/>
    <col min="9743" max="9743" width="0" hidden="1" customWidth="1"/>
    <col min="9985" max="9985" width="4.5" customWidth="1"/>
    <col min="9986" max="9986" width="24.375" customWidth="1"/>
    <col min="9987" max="9987" width="28.25" customWidth="1"/>
    <col min="9988" max="9988" width="0" hidden="1" customWidth="1"/>
    <col min="9989" max="9990" width="10.375" customWidth="1"/>
    <col min="9991" max="9991" width="10" customWidth="1"/>
    <col min="9992" max="9992" width="18.75" customWidth="1"/>
    <col min="9993" max="9993" width="22.5" customWidth="1"/>
    <col min="9994" max="9994" width="21.25" customWidth="1"/>
    <col min="9995" max="9995" width="11.125" customWidth="1"/>
    <col min="9996" max="9996" width="22.375" customWidth="1"/>
    <col min="9997" max="9997" width="21.25" customWidth="1"/>
    <col min="9998" max="9998" width="11.25" customWidth="1"/>
    <col min="9999" max="9999" width="0" hidden="1" customWidth="1"/>
    <col min="10241" max="10241" width="4.5" customWidth="1"/>
    <col min="10242" max="10242" width="24.375" customWidth="1"/>
    <col min="10243" max="10243" width="28.25" customWidth="1"/>
    <col min="10244" max="10244" width="0" hidden="1" customWidth="1"/>
    <col min="10245" max="10246" width="10.375" customWidth="1"/>
    <col min="10247" max="10247" width="10" customWidth="1"/>
    <col min="10248" max="10248" width="18.75" customWidth="1"/>
    <col min="10249" max="10249" width="22.5" customWidth="1"/>
    <col min="10250" max="10250" width="21.25" customWidth="1"/>
    <col min="10251" max="10251" width="11.125" customWidth="1"/>
    <col min="10252" max="10252" width="22.375" customWidth="1"/>
    <col min="10253" max="10253" width="21.25" customWidth="1"/>
    <col min="10254" max="10254" width="11.25" customWidth="1"/>
    <col min="10255" max="10255" width="0" hidden="1" customWidth="1"/>
    <col min="10497" max="10497" width="4.5" customWidth="1"/>
    <col min="10498" max="10498" width="24.375" customWidth="1"/>
    <col min="10499" max="10499" width="28.25" customWidth="1"/>
    <col min="10500" max="10500" width="0" hidden="1" customWidth="1"/>
    <col min="10501" max="10502" width="10.375" customWidth="1"/>
    <col min="10503" max="10503" width="10" customWidth="1"/>
    <col min="10504" max="10504" width="18.75" customWidth="1"/>
    <col min="10505" max="10505" width="22.5" customWidth="1"/>
    <col min="10506" max="10506" width="21.25" customWidth="1"/>
    <col min="10507" max="10507" width="11.125" customWidth="1"/>
    <col min="10508" max="10508" width="22.375" customWidth="1"/>
    <col min="10509" max="10509" width="21.25" customWidth="1"/>
    <col min="10510" max="10510" width="11.25" customWidth="1"/>
    <col min="10511" max="10511" width="0" hidden="1" customWidth="1"/>
    <col min="10753" max="10753" width="4.5" customWidth="1"/>
    <col min="10754" max="10754" width="24.375" customWidth="1"/>
    <col min="10755" max="10755" width="28.25" customWidth="1"/>
    <col min="10756" max="10756" width="0" hidden="1" customWidth="1"/>
    <col min="10757" max="10758" width="10.375" customWidth="1"/>
    <col min="10759" max="10759" width="10" customWidth="1"/>
    <col min="10760" max="10760" width="18.75" customWidth="1"/>
    <col min="10761" max="10761" width="22.5" customWidth="1"/>
    <col min="10762" max="10762" width="21.25" customWidth="1"/>
    <col min="10763" max="10763" width="11.125" customWidth="1"/>
    <col min="10764" max="10764" width="22.375" customWidth="1"/>
    <col min="10765" max="10765" width="21.25" customWidth="1"/>
    <col min="10766" max="10766" width="11.25" customWidth="1"/>
    <col min="10767" max="10767" width="0" hidden="1" customWidth="1"/>
    <col min="11009" max="11009" width="4.5" customWidth="1"/>
    <col min="11010" max="11010" width="24.375" customWidth="1"/>
    <col min="11011" max="11011" width="28.25" customWidth="1"/>
    <col min="11012" max="11012" width="0" hidden="1" customWidth="1"/>
    <col min="11013" max="11014" width="10.375" customWidth="1"/>
    <col min="11015" max="11015" width="10" customWidth="1"/>
    <col min="11016" max="11016" width="18.75" customWidth="1"/>
    <col min="11017" max="11017" width="22.5" customWidth="1"/>
    <col min="11018" max="11018" width="21.25" customWidth="1"/>
    <col min="11019" max="11019" width="11.125" customWidth="1"/>
    <col min="11020" max="11020" width="22.375" customWidth="1"/>
    <col min="11021" max="11021" width="21.25" customWidth="1"/>
    <col min="11022" max="11022" width="11.25" customWidth="1"/>
    <col min="11023" max="11023" width="0" hidden="1" customWidth="1"/>
    <col min="11265" max="11265" width="4.5" customWidth="1"/>
    <col min="11266" max="11266" width="24.375" customWidth="1"/>
    <col min="11267" max="11267" width="28.25" customWidth="1"/>
    <col min="11268" max="11268" width="0" hidden="1" customWidth="1"/>
    <col min="11269" max="11270" width="10.375" customWidth="1"/>
    <col min="11271" max="11271" width="10" customWidth="1"/>
    <col min="11272" max="11272" width="18.75" customWidth="1"/>
    <col min="11273" max="11273" width="22.5" customWidth="1"/>
    <col min="11274" max="11274" width="21.25" customWidth="1"/>
    <col min="11275" max="11275" width="11.125" customWidth="1"/>
    <col min="11276" max="11276" width="22.375" customWidth="1"/>
    <col min="11277" max="11277" width="21.25" customWidth="1"/>
    <col min="11278" max="11278" width="11.25" customWidth="1"/>
    <col min="11279" max="11279" width="0" hidden="1" customWidth="1"/>
    <col min="11521" max="11521" width="4.5" customWidth="1"/>
    <col min="11522" max="11522" width="24.375" customWidth="1"/>
    <col min="11523" max="11523" width="28.25" customWidth="1"/>
    <col min="11524" max="11524" width="0" hidden="1" customWidth="1"/>
    <col min="11525" max="11526" width="10.375" customWidth="1"/>
    <col min="11527" max="11527" width="10" customWidth="1"/>
    <col min="11528" max="11528" width="18.75" customWidth="1"/>
    <col min="11529" max="11529" width="22.5" customWidth="1"/>
    <col min="11530" max="11530" width="21.25" customWidth="1"/>
    <col min="11531" max="11531" width="11.125" customWidth="1"/>
    <col min="11532" max="11532" width="22.375" customWidth="1"/>
    <col min="11533" max="11533" width="21.25" customWidth="1"/>
    <col min="11534" max="11534" width="11.25" customWidth="1"/>
    <col min="11535" max="11535" width="0" hidden="1" customWidth="1"/>
    <col min="11777" max="11777" width="4.5" customWidth="1"/>
    <col min="11778" max="11778" width="24.375" customWidth="1"/>
    <col min="11779" max="11779" width="28.25" customWidth="1"/>
    <col min="11780" max="11780" width="0" hidden="1" customWidth="1"/>
    <col min="11781" max="11782" width="10.375" customWidth="1"/>
    <col min="11783" max="11783" width="10" customWidth="1"/>
    <col min="11784" max="11784" width="18.75" customWidth="1"/>
    <col min="11785" max="11785" width="22.5" customWidth="1"/>
    <col min="11786" max="11786" width="21.25" customWidth="1"/>
    <col min="11787" max="11787" width="11.125" customWidth="1"/>
    <col min="11788" max="11788" width="22.375" customWidth="1"/>
    <col min="11789" max="11789" width="21.25" customWidth="1"/>
    <col min="11790" max="11790" width="11.25" customWidth="1"/>
    <col min="11791" max="11791" width="0" hidden="1" customWidth="1"/>
    <col min="12033" max="12033" width="4.5" customWidth="1"/>
    <col min="12034" max="12034" width="24.375" customWidth="1"/>
    <col min="12035" max="12035" width="28.25" customWidth="1"/>
    <col min="12036" max="12036" width="0" hidden="1" customWidth="1"/>
    <col min="12037" max="12038" width="10.375" customWidth="1"/>
    <col min="12039" max="12039" width="10" customWidth="1"/>
    <col min="12040" max="12040" width="18.75" customWidth="1"/>
    <col min="12041" max="12041" width="22.5" customWidth="1"/>
    <col min="12042" max="12042" width="21.25" customWidth="1"/>
    <col min="12043" max="12043" width="11.125" customWidth="1"/>
    <col min="12044" max="12044" width="22.375" customWidth="1"/>
    <col min="12045" max="12045" width="21.25" customWidth="1"/>
    <col min="12046" max="12046" width="11.25" customWidth="1"/>
    <col min="12047" max="12047" width="0" hidden="1" customWidth="1"/>
    <col min="12289" max="12289" width="4.5" customWidth="1"/>
    <col min="12290" max="12290" width="24.375" customWidth="1"/>
    <col min="12291" max="12291" width="28.25" customWidth="1"/>
    <col min="12292" max="12292" width="0" hidden="1" customWidth="1"/>
    <col min="12293" max="12294" width="10.375" customWidth="1"/>
    <col min="12295" max="12295" width="10" customWidth="1"/>
    <col min="12296" max="12296" width="18.75" customWidth="1"/>
    <col min="12297" max="12297" width="22.5" customWidth="1"/>
    <col min="12298" max="12298" width="21.25" customWidth="1"/>
    <col min="12299" max="12299" width="11.125" customWidth="1"/>
    <col min="12300" max="12300" width="22.375" customWidth="1"/>
    <col min="12301" max="12301" width="21.25" customWidth="1"/>
    <col min="12302" max="12302" width="11.25" customWidth="1"/>
    <col min="12303" max="12303" width="0" hidden="1" customWidth="1"/>
    <col min="12545" max="12545" width="4.5" customWidth="1"/>
    <col min="12546" max="12546" width="24.375" customWidth="1"/>
    <col min="12547" max="12547" width="28.25" customWidth="1"/>
    <col min="12548" max="12548" width="0" hidden="1" customWidth="1"/>
    <col min="12549" max="12550" width="10.375" customWidth="1"/>
    <col min="12551" max="12551" width="10" customWidth="1"/>
    <col min="12552" max="12552" width="18.75" customWidth="1"/>
    <col min="12553" max="12553" width="22.5" customWidth="1"/>
    <col min="12554" max="12554" width="21.25" customWidth="1"/>
    <col min="12555" max="12555" width="11.125" customWidth="1"/>
    <col min="12556" max="12556" width="22.375" customWidth="1"/>
    <col min="12557" max="12557" width="21.25" customWidth="1"/>
    <col min="12558" max="12558" width="11.25" customWidth="1"/>
    <col min="12559" max="12559" width="0" hidden="1" customWidth="1"/>
    <col min="12801" max="12801" width="4.5" customWidth="1"/>
    <col min="12802" max="12802" width="24.375" customWidth="1"/>
    <col min="12803" max="12803" width="28.25" customWidth="1"/>
    <col min="12804" max="12804" width="0" hidden="1" customWidth="1"/>
    <col min="12805" max="12806" width="10.375" customWidth="1"/>
    <col min="12807" max="12807" width="10" customWidth="1"/>
    <col min="12808" max="12808" width="18.75" customWidth="1"/>
    <col min="12809" max="12809" width="22.5" customWidth="1"/>
    <col min="12810" max="12810" width="21.25" customWidth="1"/>
    <col min="12811" max="12811" width="11.125" customWidth="1"/>
    <col min="12812" max="12812" width="22.375" customWidth="1"/>
    <col min="12813" max="12813" width="21.25" customWidth="1"/>
    <col min="12814" max="12814" width="11.25" customWidth="1"/>
    <col min="12815" max="12815" width="0" hidden="1" customWidth="1"/>
    <col min="13057" max="13057" width="4.5" customWidth="1"/>
    <col min="13058" max="13058" width="24.375" customWidth="1"/>
    <col min="13059" max="13059" width="28.25" customWidth="1"/>
    <col min="13060" max="13060" width="0" hidden="1" customWidth="1"/>
    <col min="13061" max="13062" width="10.375" customWidth="1"/>
    <col min="13063" max="13063" width="10" customWidth="1"/>
    <col min="13064" max="13064" width="18.75" customWidth="1"/>
    <col min="13065" max="13065" width="22.5" customWidth="1"/>
    <col min="13066" max="13066" width="21.25" customWidth="1"/>
    <col min="13067" max="13067" width="11.125" customWidth="1"/>
    <col min="13068" max="13068" width="22.375" customWidth="1"/>
    <col min="13069" max="13069" width="21.25" customWidth="1"/>
    <col min="13070" max="13070" width="11.25" customWidth="1"/>
    <col min="13071" max="13071" width="0" hidden="1" customWidth="1"/>
    <col min="13313" max="13313" width="4.5" customWidth="1"/>
    <col min="13314" max="13314" width="24.375" customWidth="1"/>
    <col min="13315" max="13315" width="28.25" customWidth="1"/>
    <col min="13316" max="13316" width="0" hidden="1" customWidth="1"/>
    <col min="13317" max="13318" width="10.375" customWidth="1"/>
    <col min="13319" max="13319" width="10" customWidth="1"/>
    <col min="13320" max="13320" width="18.75" customWidth="1"/>
    <col min="13321" max="13321" width="22.5" customWidth="1"/>
    <col min="13322" max="13322" width="21.25" customWidth="1"/>
    <col min="13323" max="13323" width="11.125" customWidth="1"/>
    <col min="13324" max="13324" width="22.375" customWidth="1"/>
    <col min="13325" max="13325" width="21.25" customWidth="1"/>
    <col min="13326" max="13326" width="11.25" customWidth="1"/>
    <col min="13327" max="13327" width="0" hidden="1" customWidth="1"/>
    <col min="13569" max="13569" width="4.5" customWidth="1"/>
    <col min="13570" max="13570" width="24.375" customWidth="1"/>
    <col min="13571" max="13571" width="28.25" customWidth="1"/>
    <col min="13572" max="13572" width="0" hidden="1" customWidth="1"/>
    <col min="13573" max="13574" width="10.375" customWidth="1"/>
    <col min="13575" max="13575" width="10" customWidth="1"/>
    <col min="13576" max="13576" width="18.75" customWidth="1"/>
    <col min="13577" max="13577" width="22.5" customWidth="1"/>
    <col min="13578" max="13578" width="21.25" customWidth="1"/>
    <col min="13579" max="13579" width="11.125" customWidth="1"/>
    <col min="13580" max="13580" width="22.375" customWidth="1"/>
    <col min="13581" max="13581" width="21.25" customWidth="1"/>
    <col min="13582" max="13582" width="11.25" customWidth="1"/>
    <col min="13583" max="13583" width="0" hidden="1" customWidth="1"/>
    <col min="13825" max="13825" width="4.5" customWidth="1"/>
    <col min="13826" max="13826" width="24.375" customWidth="1"/>
    <col min="13827" max="13827" width="28.25" customWidth="1"/>
    <col min="13828" max="13828" width="0" hidden="1" customWidth="1"/>
    <col min="13829" max="13830" width="10.375" customWidth="1"/>
    <col min="13831" max="13831" width="10" customWidth="1"/>
    <col min="13832" max="13832" width="18.75" customWidth="1"/>
    <col min="13833" max="13833" width="22.5" customWidth="1"/>
    <col min="13834" max="13834" width="21.25" customWidth="1"/>
    <col min="13835" max="13835" width="11.125" customWidth="1"/>
    <col min="13836" max="13836" width="22.375" customWidth="1"/>
    <col min="13837" max="13837" width="21.25" customWidth="1"/>
    <col min="13838" max="13838" width="11.25" customWidth="1"/>
    <col min="13839" max="13839" width="0" hidden="1" customWidth="1"/>
    <col min="14081" max="14081" width="4.5" customWidth="1"/>
    <col min="14082" max="14082" width="24.375" customWidth="1"/>
    <col min="14083" max="14083" width="28.25" customWidth="1"/>
    <col min="14084" max="14084" width="0" hidden="1" customWidth="1"/>
    <col min="14085" max="14086" width="10.375" customWidth="1"/>
    <col min="14087" max="14087" width="10" customWidth="1"/>
    <col min="14088" max="14088" width="18.75" customWidth="1"/>
    <col min="14089" max="14089" width="22.5" customWidth="1"/>
    <col min="14090" max="14090" width="21.25" customWidth="1"/>
    <col min="14091" max="14091" width="11.125" customWidth="1"/>
    <col min="14092" max="14092" width="22.375" customWidth="1"/>
    <col min="14093" max="14093" width="21.25" customWidth="1"/>
    <col min="14094" max="14094" width="11.25" customWidth="1"/>
    <col min="14095" max="14095" width="0" hidden="1" customWidth="1"/>
    <col min="14337" max="14337" width="4.5" customWidth="1"/>
    <col min="14338" max="14338" width="24.375" customWidth="1"/>
    <col min="14339" max="14339" width="28.25" customWidth="1"/>
    <col min="14340" max="14340" width="0" hidden="1" customWidth="1"/>
    <col min="14341" max="14342" width="10.375" customWidth="1"/>
    <col min="14343" max="14343" width="10" customWidth="1"/>
    <col min="14344" max="14344" width="18.75" customWidth="1"/>
    <col min="14345" max="14345" width="22.5" customWidth="1"/>
    <col min="14346" max="14346" width="21.25" customWidth="1"/>
    <col min="14347" max="14347" width="11.125" customWidth="1"/>
    <col min="14348" max="14348" width="22.375" customWidth="1"/>
    <col min="14349" max="14349" width="21.25" customWidth="1"/>
    <col min="14350" max="14350" width="11.25" customWidth="1"/>
    <col min="14351" max="14351" width="0" hidden="1" customWidth="1"/>
    <col min="14593" max="14593" width="4.5" customWidth="1"/>
    <col min="14594" max="14594" width="24.375" customWidth="1"/>
    <col min="14595" max="14595" width="28.25" customWidth="1"/>
    <col min="14596" max="14596" width="0" hidden="1" customWidth="1"/>
    <col min="14597" max="14598" width="10.375" customWidth="1"/>
    <col min="14599" max="14599" width="10" customWidth="1"/>
    <col min="14600" max="14600" width="18.75" customWidth="1"/>
    <col min="14601" max="14601" width="22.5" customWidth="1"/>
    <col min="14602" max="14602" width="21.25" customWidth="1"/>
    <col min="14603" max="14603" width="11.125" customWidth="1"/>
    <col min="14604" max="14604" width="22.375" customWidth="1"/>
    <col min="14605" max="14605" width="21.25" customWidth="1"/>
    <col min="14606" max="14606" width="11.25" customWidth="1"/>
    <col min="14607" max="14607" width="0" hidden="1" customWidth="1"/>
    <col min="14849" max="14849" width="4.5" customWidth="1"/>
    <col min="14850" max="14850" width="24.375" customWidth="1"/>
    <col min="14851" max="14851" width="28.25" customWidth="1"/>
    <col min="14852" max="14852" width="0" hidden="1" customWidth="1"/>
    <col min="14853" max="14854" width="10.375" customWidth="1"/>
    <col min="14855" max="14855" width="10" customWidth="1"/>
    <col min="14856" max="14856" width="18.75" customWidth="1"/>
    <col min="14857" max="14857" width="22.5" customWidth="1"/>
    <col min="14858" max="14858" width="21.25" customWidth="1"/>
    <col min="14859" max="14859" width="11.125" customWidth="1"/>
    <col min="14860" max="14860" width="22.375" customWidth="1"/>
    <col min="14861" max="14861" width="21.25" customWidth="1"/>
    <col min="14862" max="14862" width="11.25" customWidth="1"/>
    <col min="14863" max="14863" width="0" hidden="1" customWidth="1"/>
    <col min="15105" max="15105" width="4.5" customWidth="1"/>
    <col min="15106" max="15106" width="24.375" customWidth="1"/>
    <col min="15107" max="15107" width="28.25" customWidth="1"/>
    <col min="15108" max="15108" width="0" hidden="1" customWidth="1"/>
    <col min="15109" max="15110" width="10.375" customWidth="1"/>
    <col min="15111" max="15111" width="10" customWidth="1"/>
    <col min="15112" max="15112" width="18.75" customWidth="1"/>
    <col min="15113" max="15113" width="22.5" customWidth="1"/>
    <col min="15114" max="15114" width="21.25" customWidth="1"/>
    <col min="15115" max="15115" width="11.125" customWidth="1"/>
    <col min="15116" max="15116" width="22.375" customWidth="1"/>
    <col min="15117" max="15117" width="21.25" customWidth="1"/>
    <col min="15118" max="15118" width="11.25" customWidth="1"/>
    <col min="15119" max="15119" width="0" hidden="1" customWidth="1"/>
    <col min="15361" max="15361" width="4.5" customWidth="1"/>
    <col min="15362" max="15362" width="24.375" customWidth="1"/>
    <col min="15363" max="15363" width="28.25" customWidth="1"/>
    <col min="15364" max="15364" width="0" hidden="1" customWidth="1"/>
    <col min="15365" max="15366" width="10.375" customWidth="1"/>
    <col min="15367" max="15367" width="10" customWidth="1"/>
    <col min="15368" max="15368" width="18.75" customWidth="1"/>
    <col min="15369" max="15369" width="22.5" customWidth="1"/>
    <col min="15370" max="15370" width="21.25" customWidth="1"/>
    <col min="15371" max="15371" width="11.125" customWidth="1"/>
    <col min="15372" max="15372" width="22.375" customWidth="1"/>
    <col min="15373" max="15373" width="21.25" customWidth="1"/>
    <col min="15374" max="15374" width="11.25" customWidth="1"/>
    <col min="15375" max="15375" width="0" hidden="1" customWidth="1"/>
    <col min="15617" max="15617" width="4.5" customWidth="1"/>
    <col min="15618" max="15618" width="24.375" customWidth="1"/>
    <col min="15619" max="15619" width="28.25" customWidth="1"/>
    <col min="15620" max="15620" width="0" hidden="1" customWidth="1"/>
    <col min="15621" max="15622" width="10.375" customWidth="1"/>
    <col min="15623" max="15623" width="10" customWidth="1"/>
    <col min="15624" max="15624" width="18.75" customWidth="1"/>
    <col min="15625" max="15625" width="22.5" customWidth="1"/>
    <col min="15626" max="15626" width="21.25" customWidth="1"/>
    <col min="15627" max="15627" width="11.125" customWidth="1"/>
    <col min="15628" max="15628" width="22.375" customWidth="1"/>
    <col min="15629" max="15629" width="21.25" customWidth="1"/>
    <col min="15630" max="15630" width="11.25" customWidth="1"/>
    <col min="15631" max="15631" width="0" hidden="1" customWidth="1"/>
    <col min="15873" max="15873" width="4.5" customWidth="1"/>
    <col min="15874" max="15874" width="24.375" customWidth="1"/>
    <col min="15875" max="15875" width="28.25" customWidth="1"/>
    <col min="15876" max="15876" width="0" hidden="1" customWidth="1"/>
    <col min="15877" max="15878" width="10.375" customWidth="1"/>
    <col min="15879" max="15879" width="10" customWidth="1"/>
    <col min="15880" max="15880" width="18.75" customWidth="1"/>
    <col min="15881" max="15881" width="22.5" customWidth="1"/>
    <col min="15882" max="15882" width="21.25" customWidth="1"/>
    <col min="15883" max="15883" width="11.125" customWidth="1"/>
    <col min="15884" max="15884" width="22.375" customWidth="1"/>
    <col min="15885" max="15885" width="21.25" customWidth="1"/>
    <col min="15886" max="15886" width="11.25" customWidth="1"/>
    <col min="15887" max="15887" width="0" hidden="1" customWidth="1"/>
    <col min="16129" max="16129" width="4.5" customWidth="1"/>
    <col min="16130" max="16130" width="24.375" customWidth="1"/>
    <col min="16131" max="16131" width="28.25" customWidth="1"/>
    <col min="16132" max="16132" width="0" hidden="1" customWidth="1"/>
    <col min="16133" max="16134" width="10.375" customWidth="1"/>
    <col min="16135" max="16135" width="10" customWidth="1"/>
    <col min="16136" max="16136" width="18.75" customWidth="1"/>
    <col min="16137" max="16137" width="22.5" customWidth="1"/>
    <col min="16138" max="16138" width="21.25" customWidth="1"/>
    <col min="16139" max="16139" width="11.125" customWidth="1"/>
    <col min="16140" max="16140" width="22.375" customWidth="1"/>
    <col min="16141" max="16141" width="21.25" customWidth="1"/>
    <col min="16142" max="16142" width="11.25" customWidth="1"/>
    <col min="16143" max="16143" width="0" hidden="1" customWidth="1"/>
  </cols>
  <sheetData>
    <row r="1" spans="1:21" s="104" customFormat="1" ht="37.5" customHeight="1" x14ac:dyDescent="0.15">
      <c r="A1" s="103" t="s">
        <v>256</v>
      </c>
      <c r="B1" s="5"/>
      <c r="C1" s="103"/>
      <c r="D1" s="103"/>
      <c r="E1" s="256"/>
      <c r="F1" s="257"/>
      <c r="G1" s="257"/>
      <c r="H1" s="257"/>
      <c r="I1" s="257"/>
      <c r="J1" s="257"/>
      <c r="K1" s="257"/>
      <c r="L1" s="257"/>
      <c r="M1" s="257"/>
      <c r="N1" s="257"/>
      <c r="O1"/>
      <c r="P1"/>
      <c r="Q1"/>
      <c r="R1"/>
      <c r="S1"/>
      <c r="T1"/>
      <c r="U1"/>
    </row>
    <row r="2" spans="1:21" s="104" customFormat="1" ht="36" customHeight="1" x14ac:dyDescent="0.15">
      <c r="A2" s="231" t="s">
        <v>0</v>
      </c>
      <c r="B2" s="232"/>
      <c r="C2" s="232"/>
      <c r="D2" s="232"/>
      <c r="E2" s="232"/>
      <c r="F2" s="232"/>
      <c r="G2" s="232"/>
      <c r="H2" s="232"/>
      <c r="I2" s="232"/>
      <c r="J2" s="232"/>
      <c r="K2" s="232"/>
      <c r="L2" s="232"/>
      <c r="M2" s="232"/>
      <c r="N2" s="232"/>
      <c r="O2" s="257"/>
      <c r="P2"/>
      <c r="Q2"/>
      <c r="R2"/>
      <c r="S2"/>
      <c r="T2"/>
      <c r="U2"/>
    </row>
    <row r="3" spans="1:21" s="104" customFormat="1" ht="18.75" customHeight="1" x14ac:dyDescent="0.15">
      <c r="A3" s="103"/>
      <c r="B3" s="5"/>
      <c r="C3" s="103"/>
      <c r="D3" s="103"/>
      <c r="G3" s="103"/>
      <c r="H3" s="103"/>
      <c r="I3" s="5"/>
      <c r="J3" s="103"/>
      <c r="K3" s="103"/>
      <c r="L3" s="5"/>
      <c r="M3" s="103"/>
      <c r="N3" s="103"/>
      <c r="O3"/>
      <c r="P3"/>
      <c r="Q3"/>
      <c r="R3"/>
      <c r="S3"/>
      <c r="T3"/>
      <c r="U3"/>
    </row>
    <row r="4" spans="1:21" s="104" customFormat="1" ht="23.25" customHeight="1" x14ac:dyDescent="0.15">
      <c r="A4" s="105"/>
      <c r="B4" s="106"/>
      <c r="C4" s="105"/>
      <c r="D4" s="105"/>
      <c r="G4" s="105"/>
      <c r="H4" s="105"/>
      <c r="I4" s="106"/>
      <c r="J4" s="105"/>
      <c r="K4" s="105"/>
      <c r="L4" s="107"/>
      <c r="M4" s="107"/>
      <c r="N4" s="108"/>
      <c r="O4" s="102"/>
      <c r="P4"/>
      <c r="Q4"/>
      <c r="R4"/>
      <c r="S4"/>
      <c r="T4"/>
      <c r="U4"/>
    </row>
    <row r="5" spans="1:21" s="104" customFormat="1" ht="31.5" customHeight="1" x14ac:dyDescent="0.15">
      <c r="A5" s="105"/>
      <c r="B5" s="106"/>
      <c r="C5" s="105"/>
      <c r="D5" s="105"/>
      <c r="G5" s="105"/>
      <c r="H5" s="105"/>
      <c r="I5" s="106"/>
      <c r="J5" s="105"/>
      <c r="K5" s="105"/>
      <c r="L5" s="106"/>
      <c r="M5" s="109"/>
      <c r="N5" s="105"/>
      <c r="O5" s="105"/>
      <c r="P5"/>
      <c r="Q5"/>
      <c r="R5"/>
      <c r="S5"/>
      <c r="T5"/>
      <c r="U5"/>
    </row>
    <row r="6" spans="1:21" ht="31.5" customHeight="1" thickBot="1" x14ac:dyDescent="0.2">
      <c r="A6" s="105"/>
      <c r="B6" s="105"/>
      <c r="C6" s="105"/>
      <c r="D6" s="105"/>
      <c r="E6" s="258"/>
      <c r="F6" s="259"/>
      <c r="G6" s="105"/>
      <c r="H6" s="105"/>
      <c r="I6" s="105"/>
      <c r="J6" s="105"/>
      <c r="K6" s="105"/>
      <c r="L6" s="105"/>
      <c r="M6" s="109"/>
      <c r="N6" s="105"/>
      <c r="O6" s="105"/>
    </row>
    <row r="7" spans="1:21" ht="33.75" customHeight="1" thickBot="1" x14ac:dyDescent="0.3">
      <c r="A7" s="260" t="s">
        <v>141</v>
      </c>
      <c r="B7" s="261"/>
      <c r="C7" s="261"/>
      <c r="D7" s="110"/>
      <c r="E7" s="262" t="s">
        <v>257</v>
      </c>
      <c r="F7" s="263"/>
      <c r="G7" s="111"/>
      <c r="H7" s="111"/>
      <c r="I7" s="111"/>
      <c r="J7" s="111"/>
      <c r="K7" s="112"/>
      <c r="L7" s="111"/>
      <c r="M7" s="111"/>
    </row>
    <row r="8" spans="1:21" ht="18.75" customHeight="1" x14ac:dyDescent="0.15">
      <c r="A8" s="264"/>
      <c r="B8" s="265"/>
      <c r="C8" s="266"/>
      <c r="D8" s="244" t="s">
        <v>13</v>
      </c>
      <c r="E8" s="270" t="s">
        <v>258</v>
      </c>
      <c r="F8" s="273" t="s">
        <v>259</v>
      </c>
      <c r="G8" s="113" t="s">
        <v>260</v>
      </c>
      <c r="H8" s="114" t="s">
        <v>261</v>
      </c>
      <c r="I8" s="276" t="s">
        <v>262</v>
      </c>
      <c r="J8" s="277"/>
      <c r="K8" s="278"/>
      <c r="L8" s="241" t="s">
        <v>263</v>
      </c>
      <c r="M8" s="242"/>
      <c r="N8" s="243"/>
      <c r="O8" s="244" t="s">
        <v>13</v>
      </c>
    </row>
    <row r="9" spans="1:21" ht="18.75" customHeight="1" x14ac:dyDescent="0.15">
      <c r="A9" s="267"/>
      <c r="B9" s="268"/>
      <c r="C9" s="269"/>
      <c r="D9" s="245"/>
      <c r="E9" s="271"/>
      <c r="F9" s="274"/>
      <c r="G9" s="12" t="s">
        <v>264</v>
      </c>
      <c r="H9" s="115" t="s">
        <v>265</v>
      </c>
      <c r="I9" s="247" t="s">
        <v>266</v>
      </c>
      <c r="J9" s="248"/>
      <c r="K9" s="249"/>
      <c r="L9" s="250" t="s">
        <v>267</v>
      </c>
      <c r="M9" s="251"/>
      <c r="N9" s="252"/>
      <c r="O9" s="245"/>
    </row>
    <row r="10" spans="1:21" ht="18.75" customHeight="1" thickBot="1" x14ac:dyDescent="0.2">
      <c r="A10" s="116"/>
      <c r="B10" s="117" t="s">
        <v>8</v>
      </c>
      <c r="C10" s="118" t="s">
        <v>268</v>
      </c>
      <c r="D10" s="246"/>
      <c r="E10" s="272"/>
      <c r="F10" s="275"/>
      <c r="G10" s="119" t="s">
        <v>259</v>
      </c>
      <c r="H10" s="120" t="s">
        <v>269</v>
      </c>
      <c r="I10" s="121" t="s">
        <v>8</v>
      </c>
      <c r="J10" s="118" t="s">
        <v>268</v>
      </c>
      <c r="K10" s="122" t="s">
        <v>269</v>
      </c>
      <c r="L10" s="121" t="s">
        <v>8</v>
      </c>
      <c r="M10" s="120" t="s">
        <v>268</v>
      </c>
      <c r="N10" s="122" t="s">
        <v>269</v>
      </c>
      <c r="O10" s="246"/>
    </row>
    <row r="11" spans="1:21" ht="14.25" x14ac:dyDescent="0.15">
      <c r="A11" s="253" t="s">
        <v>63</v>
      </c>
      <c r="B11" s="123" t="s">
        <v>270</v>
      </c>
      <c r="C11" s="123" t="s">
        <v>271</v>
      </c>
      <c r="D11" s="123"/>
      <c r="E11" s="49"/>
      <c r="F11" s="49"/>
      <c r="G11" s="123"/>
      <c r="H11" s="124" t="s">
        <v>272</v>
      </c>
      <c r="I11" s="123" t="s">
        <v>270</v>
      </c>
      <c r="J11" s="123" t="s">
        <v>271</v>
      </c>
      <c r="K11" s="124" t="s">
        <v>273</v>
      </c>
      <c r="L11" s="123" t="s">
        <v>274</v>
      </c>
      <c r="M11" s="123" t="s">
        <v>271</v>
      </c>
      <c r="N11" s="124">
        <v>30</v>
      </c>
      <c r="O11" s="125"/>
    </row>
    <row r="12" spans="1:21" ht="14.25" x14ac:dyDescent="0.15">
      <c r="A12" s="254"/>
      <c r="B12" s="126"/>
      <c r="C12" s="126"/>
      <c r="D12" s="126"/>
      <c r="E12" s="55"/>
      <c r="F12" s="55"/>
      <c r="G12" s="126"/>
      <c r="H12" s="127"/>
      <c r="I12" s="126"/>
      <c r="J12" s="126"/>
      <c r="K12" s="127"/>
      <c r="L12" s="126"/>
      <c r="M12" s="126"/>
      <c r="N12" s="127"/>
      <c r="O12" s="128"/>
    </row>
    <row r="13" spans="1:21" ht="14.25" x14ac:dyDescent="0.15">
      <c r="A13" s="254"/>
      <c r="B13" s="129" t="s">
        <v>311</v>
      </c>
      <c r="C13" s="129" t="s">
        <v>108</v>
      </c>
      <c r="D13" s="129"/>
      <c r="E13" s="61"/>
      <c r="F13" s="61"/>
      <c r="G13" s="129"/>
      <c r="H13" s="133">
        <v>20</v>
      </c>
      <c r="I13" s="129" t="s">
        <v>312</v>
      </c>
      <c r="J13" s="140" t="s">
        <v>285</v>
      </c>
      <c r="K13" s="133">
        <v>15</v>
      </c>
      <c r="L13" s="129" t="s">
        <v>313</v>
      </c>
      <c r="M13" s="129" t="s">
        <v>37</v>
      </c>
      <c r="N13" s="133">
        <v>5</v>
      </c>
      <c r="O13" s="132"/>
    </row>
    <row r="14" spans="1:21" ht="14.25" x14ac:dyDescent="0.15">
      <c r="A14" s="254"/>
      <c r="B14" s="129"/>
      <c r="C14" s="129" t="s">
        <v>128</v>
      </c>
      <c r="D14" s="129"/>
      <c r="E14" s="61"/>
      <c r="F14" s="61"/>
      <c r="G14" s="129"/>
      <c r="H14" s="133">
        <v>10</v>
      </c>
      <c r="I14" s="129"/>
      <c r="J14" s="129" t="s">
        <v>128</v>
      </c>
      <c r="K14" s="133">
        <v>10</v>
      </c>
      <c r="L14" s="129"/>
      <c r="M14" s="129" t="s">
        <v>128</v>
      </c>
      <c r="N14" s="133">
        <v>10</v>
      </c>
      <c r="O14" s="132"/>
    </row>
    <row r="15" spans="1:21" ht="14.25" x14ac:dyDescent="0.15">
      <c r="A15" s="254"/>
      <c r="B15" s="129"/>
      <c r="C15" s="129" t="s">
        <v>37</v>
      </c>
      <c r="D15" s="129"/>
      <c r="E15" s="61"/>
      <c r="F15" s="61"/>
      <c r="G15" s="129"/>
      <c r="H15" s="133">
        <v>10</v>
      </c>
      <c r="I15" s="129"/>
      <c r="J15" s="129" t="s">
        <v>37</v>
      </c>
      <c r="K15" s="133">
        <v>10</v>
      </c>
      <c r="L15" s="126"/>
      <c r="M15" s="126"/>
      <c r="N15" s="127"/>
      <c r="O15" s="128"/>
    </row>
    <row r="16" spans="1:21" ht="14.25" x14ac:dyDescent="0.15">
      <c r="A16" s="254"/>
      <c r="B16" s="129"/>
      <c r="C16" s="129"/>
      <c r="D16" s="129"/>
      <c r="E16" s="61"/>
      <c r="F16" s="61"/>
      <c r="G16" s="129" t="s">
        <v>54</v>
      </c>
      <c r="H16" s="133" t="s">
        <v>278</v>
      </c>
      <c r="I16" s="129"/>
      <c r="J16" s="129"/>
      <c r="K16" s="133"/>
      <c r="L16" s="129" t="s">
        <v>314</v>
      </c>
      <c r="M16" s="129" t="s">
        <v>51</v>
      </c>
      <c r="N16" s="133">
        <v>10</v>
      </c>
      <c r="O16" s="132"/>
    </row>
    <row r="17" spans="1:15" ht="14.25" x14ac:dyDescent="0.15">
      <c r="A17" s="254"/>
      <c r="B17" s="129"/>
      <c r="C17" s="129"/>
      <c r="D17" s="129"/>
      <c r="E17" s="61"/>
      <c r="F17" s="61"/>
      <c r="G17" s="129" t="s">
        <v>41</v>
      </c>
      <c r="H17" s="133" t="s">
        <v>282</v>
      </c>
      <c r="I17" s="129"/>
      <c r="J17" s="129"/>
      <c r="K17" s="133"/>
      <c r="L17" s="129"/>
      <c r="M17" s="129"/>
      <c r="N17" s="133"/>
      <c r="O17" s="132"/>
    </row>
    <row r="18" spans="1:15" ht="14.25" x14ac:dyDescent="0.15">
      <c r="A18" s="254"/>
      <c r="B18" s="129"/>
      <c r="C18" s="129"/>
      <c r="D18" s="129"/>
      <c r="E18" s="61"/>
      <c r="F18" s="61" t="s">
        <v>35</v>
      </c>
      <c r="G18" s="129" t="s">
        <v>44</v>
      </c>
      <c r="H18" s="133" t="s">
        <v>282</v>
      </c>
      <c r="I18" s="129"/>
      <c r="J18" s="129"/>
      <c r="K18" s="133"/>
      <c r="L18" s="129"/>
      <c r="M18" s="129"/>
      <c r="N18" s="133"/>
      <c r="O18" s="132"/>
    </row>
    <row r="19" spans="1:15" ht="14.25" x14ac:dyDescent="0.15">
      <c r="A19" s="254"/>
      <c r="B19" s="126"/>
      <c r="C19" s="126"/>
      <c r="D19" s="126"/>
      <c r="E19" s="55"/>
      <c r="F19" s="55"/>
      <c r="G19" s="126"/>
      <c r="H19" s="127"/>
      <c r="I19" s="126"/>
      <c r="J19" s="126"/>
      <c r="K19" s="127"/>
      <c r="L19" s="129"/>
      <c r="M19" s="129"/>
      <c r="N19" s="133"/>
      <c r="O19" s="132"/>
    </row>
    <row r="20" spans="1:15" ht="14.25" x14ac:dyDescent="0.15">
      <c r="A20" s="254"/>
      <c r="B20" s="129" t="s">
        <v>315</v>
      </c>
      <c r="C20" s="129" t="s">
        <v>115</v>
      </c>
      <c r="D20" s="129"/>
      <c r="E20" s="61"/>
      <c r="F20" s="61"/>
      <c r="G20" s="129"/>
      <c r="H20" s="133">
        <v>10</v>
      </c>
      <c r="I20" s="129" t="s">
        <v>316</v>
      </c>
      <c r="J20" s="129" t="s">
        <v>288</v>
      </c>
      <c r="K20" s="134">
        <v>0.13</v>
      </c>
      <c r="L20" s="129"/>
      <c r="M20" s="129"/>
      <c r="N20" s="133"/>
      <c r="O20" s="132"/>
    </row>
    <row r="21" spans="1:15" ht="14.25" x14ac:dyDescent="0.15">
      <c r="A21" s="254"/>
      <c r="B21" s="129"/>
      <c r="C21" s="129" t="s">
        <v>70</v>
      </c>
      <c r="D21" s="129"/>
      <c r="E21" s="61" t="s">
        <v>71</v>
      </c>
      <c r="F21" s="61"/>
      <c r="G21" s="129"/>
      <c r="H21" s="134">
        <v>0.13</v>
      </c>
      <c r="I21" s="129"/>
      <c r="J21" s="129" t="s">
        <v>51</v>
      </c>
      <c r="K21" s="133">
        <v>10</v>
      </c>
      <c r="L21" s="129"/>
      <c r="M21" s="129"/>
      <c r="N21" s="133"/>
      <c r="O21" s="132"/>
    </row>
    <row r="22" spans="1:15" ht="14.25" x14ac:dyDescent="0.15">
      <c r="A22" s="254"/>
      <c r="B22" s="129"/>
      <c r="C22" s="129" t="s">
        <v>51</v>
      </c>
      <c r="D22" s="129"/>
      <c r="E22" s="61"/>
      <c r="F22" s="61"/>
      <c r="G22" s="129"/>
      <c r="H22" s="133">
        <v>10</v>
      </c>
      <c r="I22" s="126"/>
      <c r="J22" s="126"/>
      <c r="K22" s="127"/>
      <c r="L22" s="129"/>
      <c r="M22" s="129"/>
      <c r="N22" s="133"/>
      <c r="O22" s="132"/>
    </row>
    <row r="23" spans="1:15" ht="14.25" x14ac:dyDescent="0.15">
      <c r="A23" s="254"/>
      <c r="B23" s="126"/>
      <c r="C23" s="126"/>
      <c r="D23" s="126"/>
      <c r="E23" s="55"/>
      <c r="F23" s="135"/>
      <c r="G23" s="126"/>
      <c r="H23" s="127"/>
      <c r="I23" s="129" t="s">
        <v>55</v>
      </c>
      <c r="J23" s="129" t="s">
        <v>123</v>
      </c>
      <c r="K23" s="133">
        <v>0.5</v>
      </c>
      <c r="L23" s="129"/>
      <c r="M23" s="129"/>
      <c r="N23" s="133"/>
      <c r="O23" s="132"/>
    </row>
    <row r="24" spans="1:15" ht="14.25" x14ac:dyDescent="0.15">
      <c r="A24" s="254"/>
      <c r="B24" s="129" t="s">
        <v>55</v>
      </c>
      <c r="C24" s="129" t="s">
        <v>88</v>
      </c>
      <c r="D24" s="129"/>
      <c r="E24" s="61"/>
      <c r="F24" s="61"/>
      <c r="G24" s="129"/>
      <c r="H24" s="133">
        <v>5</v>
      </c>
      <c r="I24" s="129"/>
      <c r="J24" s="129"/>
      <c r="K24" s="133"/>
      <c r="L24" s="129"/>
      <c r="M24" s="129"/>
      <c r="N24" s="133"/>
      <c r="O24" s="132"/>
    </row>
    <row r="25" spans="1:15" ht="14.25" x14ac:dyDescent="0.15">
      <c r="A25" s="254"/>
      <c r="B25" s="129"/>
      <c r="C25" s="129" t="s">
        <v>123</v>
      </c>
      <c r="D25" s="129"/>
      <c r="E25" s="61"/>
      <c r="F25" s="61"/>
      <c r="G25" s="129"/>
      <c r="H25" s="133">
        <v>0.5</v>
      </c>
      <c r="I25" s="129"/>
      <c r="J25" s="129"/>
      <c r="K25" s="133"/>
      <c r="L25" s="129"/>
      <c r="M25" s="129"/>
      <c r="N25" s="133"/>
      <c r="O25" s="132"/>
    </row>
    <row r="26" spans="1:15" ht="14.25" x14ac:dyDescent="0.15">
      <c r="A26" s="254"/>
      <c r="B26" s="129"/>
      <c r="C26" s="129"/>
      <c r="D26" s="129"/>
      <c r="E26" s="61"/>
      <c r="F26" s="61"/>
      <c r="G26" s="129" t="s">
        <v>54</v>
      </c>
      <c r="H26" s="133" t="s">
        <v>278</v>
      </c>
      <c r="I26" s="129"/>
      <c r="J26" s="129"/>
      <c r="K26" s="133"/>
      <c r="L26" s="129"/>
      <c r="M26" s="129"/>
      <c r="N26" s="133"/>
      <c r="O26" s="132"/>
    </row>
    <row r="27" spans="1:15" ht="14.25" x14ac:dyDescent="0.15">
      <c r="A27" s="254"/>
      <c r="B27" s="129"/>
      <c r="C27" s="129"/>
      <c r="D27" s="129"/>
      <c r="E27" s="61"/>
      <c r="F27" s="61"/>
      <c r="G27" s="129" t="s">
        <v>58</v>
      </c>
      <c r="H27" s="133" t="s">
        <v>282</v>
      </c>
      <c r="I27" s="129"/>
      <c r="J27" s="129"/>
      <c r="K27" s="133"/>
      <c r="L27" s="129"/>
      <c r="M27" s="129"/>
      <c r="N27" s="133"/>
      <c r="O27" s="132"/>
    </row>
    <row r="28" spans="1:15" ht="15" thickBot="1" x14ac:dyDescent="0.2">
      <c r="A28" s="255"/>
      <c r="B28" s="136"/>
      <c r="C28" s="136"/>
      <c r="D28" s="136"/>
      <c r="E28" s="68"/>
      <c r="F28" s="68"/>
      <c r="G28" s="136"/>
      <c r="H28" s="137"/>
      <c r="I28" s="136"/>
      <c r="J28" s="136"/>
      <c r="K28" s="137"/>
      <c r="L28" s="136"/>
      <c r="M28" s="136"/>
      <c r="N28" s="137"/>
      <c r="O28" s="138"/>
    </row>
    <row r="29" spans="1:15" ht="14.25" x14ac:dyDescent="0.15">
      <c r="B29" s="106"/>
      <c r="C29" s="106"/>
      <c r="D29" s="106"/>
      <c r="G29" s="106"/>
      <c r="H29" s="139"/>
      <c r="I29" s="106"/>
      <c r="J29" s="106"/>
      <c r="K29" s="139"/>
      <c r="L29" s="106"/>
      <c r="M29" s="106"/>
      <c r="N29" s="139"/>
    </row>
    <row r="30" spans="1:15" ht="14.25" x14ac:dyDescent="0.15">
      <c r="B30" s="106"/>
      <c r="C30" s="106"/>
      <c r="D30" s="106"/>
      <c r="G30" s="106"/>
      <c r="H30" s="139"/>
      <c r="I30" s="106"/>
      <c r="J30" s="106"/>
      <c r="K30" s="139"/>
      <c r="L30" s="106"/>
      <c r="M30" s="106"/>
      <c r="N30" s="139"/>
    </row>
    <row r="31" spans="1:15" ht="14.25" x14ac:dyDescent="0.15">
      <c r="B31" s="106"/>
      <c r="C31" s="106"/>
      <c r="D31" s="106"/>
      <c r="G31" s="106"/>
      <c r="H31" s="139"/>
      <c r="I31" s="106"/>
      <c r="J31" s="106"/>
      <c r="K31" s="139"/>
      <c r="L31" s="106"/>
      <c r="M31" s="106"/>
      <c r="N31" s="139"/>
    </row>
    <row r="32" spans="1:15" ht="14.25" x14ac:dyDescent="0.15">
      <c r="B32" s="106"/>
      <c r="C32" s="106"/>
      <c r="D32" s="106"/>
      <c r="G32" s="106"/>
      <c r="H32" s="139"/>
      <c r="I32" s="106"/>
      <c r="J32" s="106"/>
      <c r="K32" s="139"/>
      <c r="L32" s="106"/>
      <c r="M32" s="106"/>
      <c r="N32" s="139"/>
    </row>
    <row r="33" spans="2:14" ht="14.25" x14ac:dyDescent="0.15">
      <c r="B33" s="106"/>
      <c r="C33" s="106"/>
      <c r="D33" s="106"/>
      <c r="G33" s="106"/>
      <c r="H33" s="139"/>
      <c r="I33" s="106"/>
      <c r="J33" s="106"/>
      <c r="K33" s="139"/>
      <c r="L33" s="106"/>
      <c r="M33" s="106"/>
      <c r="N33" s="139"/>
    </row>
    <row r="34" spans="2:14" ht="14.25" x14ac:dyDescent="0.15">
      <c r="B34" s="106"/>
      <c r="C34" s="106"/>
      <c r="D34" s="106"/>
      <c r="G34" s="106"/>
      <c r="H34" s="139"/>
      <c r="I34" s="106"/>
      <c r="J34" s="106"/>
      <c r="K34" s="139"/>
      <c r="L34" s="106"/>
      <c r="M34" s="106"/>
      <c r="N34" s="139"/>
    </row>
    <row r="35" spans="2:14" ht="14.25" x14ac:dyDescent="0.15">
      <c r="B35" s="106"/>
      <c r="C35" s="106"/>
      <c r="D35" s="106"/>
      <c r="G35" s="106"/>
      <c r="H35" s="139"/>
      <c r="I35" s="106"/>
      <c r="J35" s="106"/>
      <c r="K35" s="139"/>
      <c r="L35" s="106"/>
      <c r="M35" s="106"/>
      <c r="N35" s="139"/>
    </row>
    <row r="36" spans="2:14" ht="14.25" x14ac:dyDescent="0.15">
      <c r="B36" s="106"/>
      <c r="C36" s="106"/>
      <c r="D36" s="106"/>
      <c r="G36" s="106"/>
      <c r="H36" s="139"/>
      <c r="I36" s="106"/>
      <c r="J36" s="106"/>
      <c r="K36" s="139"/>
      <c r="L36" s="106"/>
      <c r="M36" s="106"/>
      <c r="N36" s="139"/>
    </row>
    <row r="37" spans="2:14" ht="14.25" x14ac:dyDescent="0.15">
      <c r="B37" s="106"/>
      <c r="C37" s="106"/>
      <c r="D37" s="106"/>
      <c r="G37" s="106"/>
      <c r="H37" s="139"/>
      <c r="I37" s="106"/>
      <c r="J37" s="106"/>
      <c r="K37" s="139"/>
      <c r="L37" s="106"/>
      <c r="M37" s="106"/>
      <c r="N37" s="139"/>
    </row>
    <row r="38" spans="2:14" ht="14.25" x14ac:dyDescent="0.15">
      <c r="B38" s="106"/>
      <c r="C38" s="106"/>
      <c r="D38" s="106"/>
      <c r="G38" s="106"/>
      <c r="H38" s="139"/>
      <c r="I38" s="106"/>
      <c r="J38" s="106"/>
      <c r="K38" s="139"/>
      <c r="L38" s="106"/>
      <c r="M38" s="106"/>
      <c r="N38" s="139"/>
    </row>
    <row r="39" spans="2:14" ht="14.25" x14ac:dyDescent="0.15">
      <c r="B39" s="106"/>
      <c r="C39" s="106"/>
      <c r="D39" s="106"/>
      <c r="G39" s="106"/>
      <c r="H39" s="139"/>
      <c r="I39" s="106"/>
      <c r="J39" s="106"/>
      <c r="K39" s="139"/>
      <c r="L39" s="106"/>
      <c r="M39" s="106"/>
      <c r="N39" s="139"/>
    </row>
    <row r="40" spans="2:14" ht="14.25" x14ac:dyDescent="0.15">
      <c r="B40" s="106"/>
      <c r="C40" s="106"/>
      <c r="D40" s="106"/>
      <c r="G40" s="106"/>
      <c r="H40" s="139"/>
      <c r="I40" s="106"/>
      <c r="J40" s="106"/>
      <c r="K40" s="139"/>
      <c r="L40" s="106"/>
      <c r="M40" s="106"/>
      <c r="N40" s="139"/>
    </row>
    <row r="41" spans="2:14" ht="14.25" x14ac:dyDescent="0.15">
      <c r="B41" s="106"/>
      <c r="C41" s="106"/>
      <c r="D41" s="106"/>
      <c r="G41" s="106"/>
      <c r="H41" s="139"/>
      <c r="I41" s="106"/>
      <c r="J41" s="106"/>
      <c r="K41" s="139"/>
      <c r="L41" s="106"/>
      <c r="M41" s="106"/>
      <c r="N41" s="139"/>
    </row>
    <row r="42" spans="2:14" ht="14.25" x14ac:dyDescent="0.15">
      <c r="B42" s="106"/>
      <c r="C42" s="106"/>
      <c r="D42" s="106"/>
      <c r="G42" s="106"/>
      <c r="H42" s="139"/>
      <c r="I42" s="106"/>
      <c r="J42" s="106"/>
      <c r="K42" s="139"/>
      <c r="L42" s="106"/>
      <c r="M42" s="106"/>
      <c r="N42" s="139"/>
    </row>
    <row r="43" spans="2:14" ht="14.25" x14ac:dyDescent="0.15">
      <c r="B43" s="106"/>
      <c r="C43" s="106"/>
      <c r="D43" s="106"/>
      <c r="G43" s="106"/>
      <c r="H43" s="139"/>
      <c r="I43" s="106"/>
      <c r="J43" s="106"/>
      <c r="K43" s="139"/>
      <c r="L43" s="106"/>
      <c r="M43" s="106"/>
      <c r="N43" s="139"/>
    </row>
    <row r="44" spans="2:14" ht="14.25" x14ac:dyDescent="0.15">
      <c r="B44" s="106"/>
      <c r="C44" s="106"/>
      <c r="D44" s="106"/>
      <c r="G44" s="106"/>
      <c r="H44" s="139"/>
      <c r="I44" s="106"/>
      <c r="J44" s="106"/>
      <c r="K44" s="139"/>
      <c r="L44" s="106"/>
      <c r="M44" s="106"/>
      <c r="N44" s="139"/>
    </row>
    <row r="45" spans="2:14" ht="14.25" x14ac:dyDescent="0.15">
      <c r="B45" s="106"/>
      <c r="C45" s="106"/>
      <c r="D45" s="106"/>
      <c r="G45" s="106"/>
      <c r="H45" s="139"/>
      <c r="I45" s="106"/>
      <c r="J45" s="106"/>
      <c r="K45" s="139"/>
      <c r="L45" s="106"/>
      <c r="M45" s="106"/>
      <c r="N45" s="139"/>
    </row>
    <row r="46" spans="2:14" ht="14.25" x14ac:dyDescent="0.15">
      <c r="B46" s="106"/>
      <c r="C46" s="106"/>
      <c r="D46" s="106"/>
      <c r="G46" s="106"/>
      <c r="H46" s="139"/>
      <c r="I46" s="106"/>
      <c r="J46" s="106"/>
      <c r="K46" s="139"/>
      <c r="L46" s="106"/>
      <c r="M46" s="106"/>
      <c r="N46" s="139"/>
    </row>
    <row r="47" spans="2:14" ht="14.25" x14ac:dyDescent="0.15">
      <c r="B47" s="106"/>
      <c r="C47" s="106"/>
      <c r="D47" s="106"/>
      <c r="G47" s="106"/>
      <c r="H47" s="139"/>
      <c r="I47" s="106"/>
      <c r="J47" s="106"/>
      <c r="K47" s="139"/>
      <c r="L47" s="106"/>
      <c r="M47" s="106"/>
      <c r="N47" s="139"/>
    </row>
    <row r="48" spans="2:14" ht="14.25" x14ac:dyDescent="0.15">
      <c r="B48" s="106"/>
      <c r="C48" s="106"/>
      <c r="D48" s="106"/>
      <c r="G48" s="106"/>
      <c r="H48" s="139"/>
      <c r="I48" s="106"/>
      <c r="J48" s="106"/>
      <c r="K48" s="139"/>
      <c r="L48" s="106"/>
      <c r="M48" s="106"/>
      <c r="N48" s="139"/>
    </row>
    <row r="49" spans="2:14" ht="14.25" x14ac:dyDescent="0.15">
      <c r="B49" s="106"/>
      <c r="C49" s="106"/>
      <c r="D49" s="106"/>
      <c r="G49" s="106"/>
      <c r="H49" s="139"/>
      <c r="I49" s="106"/>
      <c r="J49" s="106"/>
      <c r="K49" s="139"/>
      <c r="L49" s="106"/>
      <c r="M49" s="106"/>
      <c r="N49" s="139"/>
    </row>
    <row r="50" spans="2:14" ht="14.25" x14ac:dyDescent="0.15">
      <c r="B50" s="106"/>
      <c r="C50" s="106"/>
      <c r="D50" s="106"/>
      <c r="G50" s="106"/>
      <c r="H50" s="139"/>
      <c r="I50" s="106"/>
      <c r="J50" s="106"/>
      <c r="K50" s="139"/>
      <c r="L50" s="106"/>
      <c r="M50" s="106"/>
      <c r="N50" s="139"/>
    </row>
    <row r="51" spans="2:14" ht="14.25" x14ac:dyDescent="0.15">
      <c r="B51" s="106"/>
      <c r="C51" s="106"/>
      <c r="D51" s="106"/>
      <c r="G51" s="106"/>
      <c r="H51" s="139"/>
      <c r="I51" s="106"/>
      <c r="J51" s="106"/>
      <c r="K51" s="139"/>
      <c r="L51" s="106"/>
      <c r="M51" s="106"/>
      <c r="N51" s="139"/>
    </row>
    <row r="52" spans="2:14" ht="14.25" x14ac:dyDescent="0.15">
      <c r="B52" s="106"/>
      <c r="C52" s="106"/>
      <c r="D52" s="106"/>
      <c r="G52" s="106"/>
      <c r="H52" s="139"/>
      <c r="I52" s="106"/>
      <c r="J52" s="106"/>
      <c r="K52" s="139"/>
      <c r="L52" s="106"/>
      <c r="M52" s="106"/>
      <c r="N52" s="139"/>
    </row>
    <row r="53" spans="2:14" ht="14.25" x14ac:dyDescent="0.15">
      <c r="B53" s="106"/>
      <c r="C53" s="106"/>
      <c r="D53" s="106"/>
      <c r="G53" s="106"/>
      <c r="H53" s="139"/>
      <c r="I53" s="106"/>
      <c r="J53" s="106"/>
      <c r="K53" s="139"/>
      <c r="L53" s="106"/>
      <c r="M53" s="106"/>
      <c r="N53" s="139"/>
    </row>
    <row r="54" spans="2:14" ht="14.25" x14ac:dyDescent="0.15">
      <c r="B54" s="106"/>
      <c r="C54" s="106"/>
      <c r="D54" s="106"/>
      <c r="G54" s="106"/>
      <c r="H54" s="139"/>
      <c r="I54" s="106"/>
      <c r="J54" s="106"/>
      <c r="K54" s="139"/>
      <c r="L54" s="106"/>
      <c r="M54" s="106"/>
      <c r="N54" s="139"/>
    </row>
    <row r="55" spans="2:14" ht="14.25" x14ac:dyDescent="0.15">
      <c r="B55" s="106"/>
      <c r="C55" s="106"/>
      <c r="D55" s="106"/>
      <c r="G55" s="106"/>
      <c r="H55" s="139"/>
      <c r="I55" s="106"/>
      <c r="J55" s="106"/>
      <c r="K55" s="139"/>
      <c r="L55" s="106"/>
      <c r="M55" s="106"/>
      <c r="N55" s="139"/>
    </row>
  </sheetData>
  <mergeCells count="15">
    <mergeCell ref="E1:N1"/>
    <mergeCell ref="A2:O2"/>
    <mergeCell ref="E6:F6"/>
    <mergeCell ref="A7:C7"/>
    <mergeCell ref="E7:F7"/>
    <mergeCell ref="L8:N8"/>
    <mergeCell ref="O8:O10"/>
    <mergeCell ref="I9:K9"/>
    <mergeCell ref="L9:N9"/>
    <mergeCell ref="A11:A28"/>
    <mergeCell ref="A8:C9"/>
    <mergeCell ref="D8:D10"/>
    <mergeCell ref="E8:E10"/>
    <mergeCell ref="F8:F10"/>
    <mergeCell ref="I8:K8"/>
  </mergeCells>
  <phoneticPr fontId="2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pageSetUpPr fitToPage="1"/>
  </sheetPr>
  <dimension ref="A1:AB29"/>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31"/>
      <c r="I1" s="231"/>
      <c r="J1" s="232"/>
      <c r="K1" s="232"/>
      <c r="L1" s="232"/>
      <c r="M1" s="232"/>
      <c r="N1" s="232"/>
      <c r="O1" s="232"/>
      <c r="P1" s="2"/>
      <c r="Q1" s="2"/>
      <c r="R1" s="4"/>
      <c r="S1" s="4"/>
      <c r="T1" s="3"/>
      <c r="U1" s="3"/>
    </row>
    <row r="2" spans="1:21" ht="36.75" customHeight="1" x14ac:dyDescent="0.15">
      <c r="A2" s="231" t="s">
        <v>0</v>
      </c>
      <c r="B2" s="231"/>
      <c r="C2" s="232"/>
      <c r="D2" s="232"/>
      <c r="E2" s="232"/>
      <c r="F2" s="232"/>
      <c r="G2" s="232"/>
      <c r="H2" s="232"/>
      <c r="I2" s="232"/>
      <c r="J2" s="232"/>
      <c r="K2" s="232"/>
      <c r="L2" s="232"/>
      <c r="M2" s="232"/>
      <c r="N2" s="232"/>
      <c r="O2" s="232"/>
      <c r="P2" s="232"/>
      <c r="Q2" s="232"/>
      <c r="R2" s="232"/>
      <c r="S2" s="232"/>
      <c r="T2" s="232"/>
      <c r="U2" s="3"/>
    </row>
    <row r="3" spans="1:21" ht="18.75" customHeight="1" x14ac:dyDescent="0.15">
      <c r="A3" s="5"/>
      <c r="B3" s="5"/>
      <c r="C3" s="2"/>
      <c r="D3" s="3"/>
      <c r="E3" s="6"/>
      <c r="F3" s="2"/>
      <c r="G3" s="2"/>
      <c r="H3" s="2"/>
      <c r="I3" s="3"/>
      <c r="J3" s="2"/>
      <c r="K3" s="7"/>
      <c r="L3" s="7"/>
      <c r="M3" s="7"/>
      <c r="N3" s="7"/>
      <c r="O3" s="2"/>
      <c r="P3" s="8"/>
      <c r="Q3" s="233" t="s">
        <v>1</v>
      </c>
      <c r="R3" s="234"/>
      <c r="S3" s="234"/>
      <c r="T3" s="235"/>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36" t="s">
        <v>150</v>
      </c>
      <c r="B8" s="237"/>
      <c r="C8" s="237"/>
      <c r="D8" s="237"/>
      <c r="E8" s="237"/>
      <c r="F8" s="237"/>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38" t="s">
        <v>63</v>
      </c>
      <c r="B10" s="80" t="s">
        <v>173</v>
      </c>
      <c r="C10" s="48" t="s">
        <v>67</v>
      </c>
      <c r="D10" s="49"/>
      <c r="E10" s="50">
        <v>10</v>
      </c>
      <c r="F10" s="51" t="s">
        <v>38</v>
      </c>
      <c r="G10" s="84" t="s">
        <v>68</v>
      </c>
      <c r="H10" s="88" t="s">
        <v>67</v>
      </c>
      <c r="I10" s="49"/>
      <c r="J10" s="51">
        <f>ROUNDUP(E10*0.75,2)</f>
        <v>7.5</v>
      </c>
      <c r="K10" s="51" t="s">
        <v>38</v>
      </c>
      <c r="L10" s="51" t="s">
        <v>68</v>
      </c>
      <c r="M10" s="51">
        <f>ROUNDUP((R5*E10)+(R6*J10)+(R7*(E10*2)),2)</f>
        <v>0</v>
      </c>
      <c r="N10" s="92">
        <f>M10</f>
        <v>0</v>
      </c>
      <c r="O10" s="80" t="s">
        <v>151</v>
      </c>
      <c r="P10" s="52" t="s">
        <v>24</v>
      </c>
      <c r="Q10" s="49"/>
      <c r="R10" s="53">
        <v>110</v>
      </c>
      <c r="S10" s="50">
        <f t="shared" ref="S10:S17" si="0">ROUNDUP(R10*0.75,2)</f>
        <v>82.5</v>
      </c>
      <c r="T10" s="76">
        <f>ROUNDUP((R5*R10)+(R6*S10)+(R7*(R10*2)),2)</f>
        <v>0</v>
      </c>
    </row>
    <row r="11" spans="1:21" ht="18.75" customHeight="1" x14ac:dyDescent="0.15">
      <c r="A11" s="239"/>
      <c r="B11" s="82" t="s">
        <v>174</v>
      </c>
      <c r="C11" s="60" t="s">
        <v>37</v>
      </c>
      <c r="D11" s="61"/>
      <c r="E11" s="62">
        <v>20</v>
      </c>
      <c r="F11" s="63" t="s">
        <v>38</v>
      </c>
      <c r="G11" s="86"/>
      <c r="H11" s="90" t="s">
        <v>37</v>
      </c>
      <c r="I11" s="61"/>
      <c r="J11" s="63">
        <f>ROUNDUP(E11*0.75,2)</f>
        <v>15</v>
      </c>
      <c r="K11" s="63" t="s">
        <v>38</v>
      </c>
      <c r="L11" s="63"/>
      <c r="M11" s="63">
        <f>ROUNDUP((R5*E11)+(R6*J11)+(R7*(E11*2)),2)</f>
        <v>0</v>
      </c>
      <c r="N11" s="94">
        <f>ROUND(M11+(M11*6/100),2)</f>
        <v>0</v>
      </c>
      <c r="O11" s="82" t="s">
        <v>152</v>
      </c>
      <c r="P11" s="64" t="s">
        <v>124</v>
      </c>
      <c r="Q11" s="61" t="s">
        <v>65</v>
      </c>
      <c r="R11" s="65">
        <v>2</v>
      </c>
      <c r="S11" s="62">
        <f t="shared" si="0"/>
        <v>1.5</v>
      </c>
      <c r="T11" s="78">
        <f>ROUNDUP((R5*R11)+(R6*S11)+(R7*(R11*2)),2)</f>
        <v>0</v>
      </c>
    </row>
    <row r="12" spans="1:21" ht="18.75" customHeight="1" x14ac:dyDescent="0.15">
      <c r="A12" s="239"/>
      <c r="B12" s="82"/>
      <c r="C12" s="60" t="s">
        <v>130</v>
      </c>
      <c r="D12" s="61"/>
      <c r="E12" s="62">
        <v>5</v>
      </c>
      <c r="F12" s="63" t="s">
        <v>38</v>
      </c>
      <c r="G12" s="86"/>
      <c r="H12" s="90" t="s">
        <v>130</v>
      </c>
      <c r="I12" s="61"/>
      <c r="J12" s="63">
        <f>ROUNDUP(E12*0.75,2)</f>
        <v>3.75</v>
      </c>
      <c r="K12" s="63" t="s">
        <v>38</v>
      </c>
      <c r="L12" s="63"/>
      <c r="M12" s="63">
        <f>ROUNDUP((R5*E12)+(R6*J12)+(R7*(E12*2)),2)</f>
        <v>0</v>
      </c>
      <c r="N12" s="94">
        <f>M12</f>
        <v>0</v>
      </c>
      <c r="O12" s="82" t="s">
        <v>153</v>
      </c>
      <c r="P12" s="64" t="s">
        <v>90</v>
      </c>
      <c r="Q12" s="61"/>
      <c r="R12" s="65">
        <v>0.05</v>
      </c>
      <c r="S12" s="62">
        <f t="shared" si="0"/>
        <v>0.04</v>
      </c>
      <c r="T12" s="78">
        <f>ROUNDUP((R5*R12)+(R6*S12)+(R7*(R12*2)),2)</f>
        <v>0</v>
      </c>
    </row>
    <row r="13" spans="1:21" ht="18.75" customHeight="1" x14ac:dyDescent="0.15">
      <c r="A13" s="239"/>
      <c r="B13" s="82"/>
      <c r="C13" s="60" t="s">
        <v>70</v>
      </c>
      <c r="D13" s="61" t="s">
        <v>71</v>
      </c>
      <c r="E13" s="62">
        <v>1</v>
      </c>
      <c r="F13" s="63" t="s">
        <v>72</v>
      </c>
      <c r="G13" s="86"/>
      <c r="H13" s="90" t="s">
        <v>70</v>
      </c>
      <c r="I13" s="61" t="s">
        <v>71</v>
      </c>
      <c r="J13" s="63">
        <f>ROUNDUP(E13*0.75,2)</f>
        <v>0.75</v>
      </c>
      <c r="K13" s="63" t="s">
        <v>72</v>
      </c>
      <c r="L13" s="63"/>
      <c r="M13" s="63">
        <f>ROUNDUP((R5*E13)+(R6*J13)+(R7*(E13*2)),2)</f>
        <v>0</v>
      </c>
      <c r="N13" s="94">
        <f>M13</f>
        <v>0</v>
      </c>
      <c r="O13" s="82" t="s">
        <v>154</v>
      </c>
      <c r="P13" s="64" t="s">
        <v>97</v>
      </c>
      <c r="Q13" s="61"/>
      <c r="R13" s="65">
        <v>8</v>
      </c>
      <c r="S13" s="62">
        <f t="shared" si="0"/>
        <v>6</v>
      </c>
      <c r="T13" s="78">
        <f>ROUNDUP((R5*R13)+(R6*S13)+(R7*(R13*2)),2)</f>
        <v>0</v>
      </c>
    </row>
    <row r="14" spans="1:21" ht="18.75" customHeight="1" x14ac:dyDescent="0.15">
      <c r="A14" s="239"/>
      <c r="B14" s="82"/>
      <c r="C14" s="60"/>
      <c r="D14" s="61"/>
      <c r="E14" s="62"/>
      <c r="F14" s="63"/>
      <c r="G14" s="86"/>
      <c r="H14" s="90"/>
      <c r="I14" s="61"/>
      <c r="J14" s="63"/>
      <c r="K14" s="63"/>
      <c r="L14" s="63"/>
      <c r="M14" s="63"/>
      <c r="N14" s="94"/>
      <c r="O14" s="82" t="s">
        <v>155</v>
      </c>
      <c r="P14" s="64" t="s">
        <v>90</v>
      </c>
      <c r="Q14" s="61"/>
      <c r="R14" s="65">
        <v>0.05</v>
      </c>
      <c r="S14" s="62">
        <f t="shared" si="0"/>
        <v>0.04</v>
      </c>
      <c r="T14" s="78">
        <f>ROUNDUP((R5*R14)+(R6*S14)+(R7*(R14*2)),2)</f>
        <v>0</v>
      </c>
    </row>
    <row r="15" spans="1:21" ht="18.75" customHeight="1" x14ac:dyDescent="0.15">
      <c r="A15" s="239"/>
      <c r="B15" s="82"/>
      <c r="C15" s="60"/>
      <c r="D15" s="61"/>
      <c r="E15" s="62"/>
      <c r="F15" s="63"/>
      <c r="G15" s="86"/>
      <c r="H15" s="90"/>
      <c r="I15" s="61"/>
      <c r="J15" s="63"/>
      <c r="K15" s="63"/>
      <c r="L15" s="63"/>
      <c r="M15" s="63"/>
      <c r="N15" s="94"/>
      <c r="O15" s="82" t="s">
        <v>48</v>
      </c>
      <c r="P15" s="64" t="s">
        <v>112</v>
      </c>
      <c r="Q15" s="61"/>
      <c r="R15" s="65">
        <v>0.01</v>
      </c>
      <c r="S15" s="62">
        <f t="shared" si="0"/>
        <v>0.01</v>
      </c>
      <c r="T15" s="78">
        <f>ROUNDUP((R5*R15)+(R6*S15)+(R7*(R15*2)),2)</f>
        <v>0</v>
      </c>
    </row>
    <row r="16" spans="1:21" ht="18.75" customHeight="1" x14ac:dyDescent="0.15">
      <c r="A16" s="239"/>
      <c r="B16" s="82"/>
      <c r="C16" s="60"/>
      <c r="D16" s="61"/>
      <c r="E16" s="62"/>
      <c r="F16" s="63"/>
      <c r="G16" s="86"/>
      <c r="H16" s="90"/>
      <c r="I16" s="61"/>
      <c r="J16" s="63"/>
      <c r="K16" s="63"/>
      <c r="L16" s="63"/>
      <c r="M16" s="63"/>
      <c r="N16" s="94"/>
      <c r="O16" s="82" t="s">
        <v>156</v>
      </c>
      <c r="P16" s="64" t="s">
        <v>36</v>
      </c>
      <c r="Q16" s="61"/>
      <c r="R16" s="65">
        <v>1</v>
      </c>
      <c r="S16" s="62">
        <f t="shared" si="0"/>
        <v>0.75</v>
      </c>
      <c r="T16" s="78">
        <f>ROUNDUP((R5*R16)+(R6*S16)+(R7*(R16*2)),2)</f>
        <v>0</v>
      </c>
    </row>
    <row r="17" spans="1:20" ht="18.75" customHeight="1" x14ac:dyDescent="0.15">
      <c r="A17" s="239"/>
      <c r="B17" s="82"/>
      <c r="C17" s="60"/>
      <c r="D17" s="61"/>
      <c r="E17" s="62"/>
      <c r="F17" s="63"/>
      <c r="G17" s="86"/>
      <c r="H17" s="90"/>
      <c r="I17" s="61"/>
      <c r="J17" s="63"/>
      <c r="K17" s="63"/>
      <c r="L17" s="63"/>
      <c r="M17" s="63"/>
      <c r="N17" s="94"/>
      <c r="O17" s="82" t="s">
        <v>30</v>
      </c>
      <c r="P17" s="64" t="s">
        <v>97</v>
      </c>
      <c r="Q17" s="61"/>
      <c r="R17" s="65">
        <v>3</v>
      </c>
      <c r="S17" s="62">
        <f t="shared" si="0"/>
        <v>2.25</v>
      </c>
      <c r="T17" s="78">
        <f>ROUNDUP((R5*R17)+(R6*S17)+(R7*(R17*2)),2)</f>
        <v>0</v>
      </c>
    </row>
    <row r="18" spans="1:20" ht="18.75" customHeight="1" x14ac:dyDescent="0.15">
      <c r="A18" s="239"/>
      <c r="B18" s="81"/>
      <c r="C18" s="54"/>
      <c r="D18" s="55"/>
      <c r="E18" s="56"/>
      <c r="F18" s="57"/>
      <c r="G18" s="85"/>
      <c r="H18" s="89"/>
      <c r="I18" s="55"/>
      <c r="J18" s="57"/>
      <c r="K18" s="57"/>
      <c r="L18" s="57"/>
      <c r="M18" s="57"/>
      <c r="N18" s="93"/>
      <c r="O18" s="81"/>
      <c r="P18" s="58"/>
      <c r="Q18" s="55"/>
      <c r="R18" s="59"/>
      <c r="S18" s="56"/>
      <c r="T18" s="77"/>
    </row>
    <row r="19" spans="1:20" ht="18.75" customHeight="1" x14ac:dyDescent="0.15">
      <c r="A19" s="239"/>
      <c r="B19" s="82" t="s">
        <v>157</v>
      </c>
      <c r="C19" s="60" t="s">
        <v>69</v>
      </c>
      <c r="D19" s="61"/>
      <c r="E19" s="62">
        <v>30</v>
      </c>
      <c r="F19" s="63" t="s">
        <v>38</v>
      </c>
      <c r="G19" s="86"/>
      <c r="H19" s="90" t="s">
        <v>69</v>
      </c>
      <c r="I19" s="61"/>
      <c r="J19" s="63">
        <f>ROUNDUP(E19*0.75,2)</f>
        <v>22.5</v>
      </c>
      <c r="K19" s="63" t="s">
        <v>38</v>
      </c>
      <c r="L19" s="63"/>
      <c r="M19" s="63">
        <f>ROUNDUP((R5*E19)+(R6*J19)+(R7*(E19*2)),2)</f>
        <v>0</v>
      </c>
      <c r="N19" s="94">
        <f>ROUND(M19+(M19*15/100),2)</f>
        <v>0</v>
      </c>
      <c r="O19" s="82" t="s">
        <v>129</v>
      </c>
      <c r="P19" s="64" t="s">
        <v>41</v>
      </c>
      <c r="Q19" s="61"/>
      <c r="R19" s="65">
        <v>1</v>
      </c>
      <c r="S19" s="62">
        <f>ROUNDUP(R19*0.75,2)</f>
        <v>0.75</v>
      </c>
      <c r="T19" s="78">
        <f>ROUNDUP((R5*R19)+(R6*S19)+(R7*(R19*2)),2)</f>
        <v>0</v>
      </c>
    </row>
    <row r="20" spans="1:20" ht="18.75" customHeight="1" x14ac:dyDescent="0.15">
      <c r="A20" s="239"/>
      <c r="B20" s="82"/>
      <c r="C20" s="60" t="s">
        <v>131</v>
      </c>
      <c r="D20" s="61"/>
      <c r="E20" s="62">
        <v>10</v>
      </c>
      <c r="F20" s="63" t="s">
        <v>38</v>
      </c>
      <c r="G20" s="86"/>
      <c r="H20" s="90" t="s">
        <v>131</v>
      </c>
      <c r="I20" s="61"/>
      <c r="J20" s="63">
        <f>ROUNDUP(E20*0.75,2)</f>
        <v>7.5</v>
      </c>
      <c r="K20" s="63" t="s">
        <v>38</v>
      </c>
      <c r="L20" s="63"/>
      <c r="M20" s="63">
        <f>ROUNDUP((R5*E20)+(R6*J20)+(R7*(E20*2)),2)</f>
        <v>0</v>
      </c>
      <c r="N20" s="94">
        <f>ROUND(M20+(M20*2/100),2)</f>
        <v>0</v>
      </c>
      <c r="O20" s="82" t="s">
        <v>139</v>
      </c>
      <c r="P20" s="64" t="s">
        <v>90</v>
      </c>
      <c r="Q20" s="61"/>
      <c r="R20" s="65">
        <v>0.1</v>
      </c>
      <c r="S20" s="62">
        <f>ROUNDUP(R20*0.75,2)</f>
        <v>0.08</v>
      </c>
      <c r="T20" s="78">
        <f>ROUNDUP((R5*R20)+(R6*S20)+(R7*(R20*2)),2)</f>
        <v>0</v>
      </c>
    </row>
    <row r="21" spans="1:20" ht="18.75" customHeight="1" x14ac:dyDescent="0.15">
      <c r="A21" s="239"/>
      <c r="B21" s="82"/>
      <c r="C21" s="60" t="s">
        <v>51</v>
      </c>
      <c r="D21" s="61"/>
      <c r="E21" s="62">
        <v>5</v>
      </c>
      <c r="F21" s="63" t="s">
        <v>38</v>
      </c>
      <c r="G21" s="86"/>
      <c r="H21" s="90" t="s">
        <v>51</v>
      </c>
      <c r="I21" s="61"/>
      <c r="J21" s="63">
        <f>ROUNDUP(E21*0.75,2)</f>
        <v>3.75</v>
      </c>
      <c r="K21" s="63" t="s">
        <v>38</v>
      </c>
      <c r="L21" s="63"/>
      <c r="M21" s="63">
        <f>ROUNDUP((R5*E21)+(R6*J21)+(R7*(E21*2)),2)</f>
        <v>0</v>
      </c>
      <c r="N21" s="94">
        <f>ROUND(M21+(M21*10/100),2)</f>
        <v>0</v>
      </c>
      <c r="O21" s="82" t="s">
        <v>30</v>
      </c>
      <c r="P21" s="64" t="s">
        <v>42</v>
      </c>
      <c r="Q21" s="61"/>
      <c r="R21" s="65">
        <v>2</v>
      </c>
      <c r="S21" s="62">
        <f>ROUNDUP(R21*0.75,2)</f>
        <v>1.5</v>
      </c>
      <c r="T21" s="78">
        <f>ROUNDUP((R5*R21)+(R6*S21)+(R7*(R21*2)),2)</f>
        <v>0</v>
      </c>
    </row>
    <row r="22" spans="1:20" ht="18.75" customHeight="1" x14ac:dyDescent="0.15">
      <c r="A22" s="239"/>
      <c r="B22" s="82"/>
      <c r="C22" s="60"/>
      <c r="D22" s="61"/>
      <c r="E22" s="62"/>
      <c r="F22" s="63"/>
      <c r="G22" s="86"/>
      <c r="H22" s="90"/>
      <c r="I22" s="61"/>
      <c r="J22" s="63"/>
      <c r="K22" s="63"/>
      <c r="L22" s="63"/>
      <c r="M22" s="63"/>
      <c r="N22" s="94"/>
      <c r="O22" s="82"/>
      <c r="P22" s="64" t="s">
        <v>36</v>
      </c>
      <c r="Q22" s="61"/>
      <c r="R22" s="65">
        <v>2</v>
      </c>
      <c r="S22" s="62">
        <f>ROUNDUP(R22*0.75,2)</f>
        <v>1.5</v>
      </c>
      <c r="T22" s="78">
        <f>ROUNDUP((R5*R22)+(R6*S22)+(R7*(R22*2)),2)</f>
        <v>0</v>
      </c>
    </row>
    <row r="23" spans="1:20" ht="18.75" customHeight="1" x14ac:dyDescent="0.15">
      <c r="A23" s="239"/>
      <c r="B23" s="81"/>
      <c r="C23" s="54"/>
      <c r="D23" s="55"/>
      <c r="E23" s="56"/>
      <c r="F23" s="57"/>
      <c r="G23" s="85"/>
      <c r="H23" s="89"/>
      <c r="I23" s="55"/>
      <c r="J23" s="57"/>
      <c r="K23" s="57"/>
      <c r="L23" s="57"/>
      <c r="M23" s="57"/>
      <c r="N23" s="93"/>
      <c r="O23" s="81"/>
      <c r="P23" s="58"/>
      <c r="Q23" s="55"/>
      <c r="R23" s="59"/>
      <c r="S23" s="56"/>
      <c r="T23" s="77"/>
    </row>
    <row r="24" spans="1:20" ht="18.75" customHeight="1" x14ac:dyDescent="0.15">
      <c r="A24" s="239"/>
      <c r="B24" s="82" t="s">
        <v>132</v>
      </c>
      <c r="C24" s="60" t="s">
        <v>140</v>
      </c>
      <c r="D24" s="61"/>
      <c r="E24" s="62">
        <v>20</v>
      </c>
      <c r="F24" s="63" t="s">
        <v>38</v>
      </c>
      <c r="G24" s="86"/>
      <c r="H24" s="90" t="s">
        <v>140</v>
      </c>
      <c r="I24" s="61"/>
      <c r="J24" s="63">
        <f>ROUNDUP(E24*0.75,2)</f>
        <v>15</v>
      </c>
      <c r="K24" s="63" t="s">
        <v>38</v>
      </c>
      <c r="L24" s="63"/>
      <c r="M24" s="63">
        <f>ROUNDUP((R5*E24)+(R6*J24)+(R7*(E24*2)),2)</f>
        <v>0</v>
      </c>
      <c r="N24" s="94">
        <f>M24</f>
        <v>0</v>
      </c>
      <c r="O24" s="82" t="s">
        <v>49</v>
      </c>
      <c r="P24" s="64" t="s">
        <v>103</v>
      </c>
      <c r="Q24" s="61"/>
      <c r="R24" s="65">
        <v>100</v>
      </c>
      <c r="S24" s="62">
        <f>ROUNDUP(R24*0.75,2)</f>
        <v>75</v>
      </c>
      <c r="T24" s="78">
        <f>ROUNDUP((R5*R24)+(R6*S24)+(R7*(R24*2)),2)</f>
        <v>0</v>
      </c>
    </row>
    <row r="25" spans="1:20" ht="18.75" customHeight="1" x14ac:dyDescent="0.15">
      <c r="A25" s="239"/>
      <c r="B25" s="82"/>
      <c r="C25" s="60" t="s">
        <v>125</v>
      </c>
      <c r="D25" s="61"/>
      <c r="E25" s="62">
        <v>5</v>
      </c>
      <c r="F25" s="63" t="s">
        <v>38</v>
      </c>
      <c r="G25" s="86"/>
      <c r="H25" s="90" t="s">
        <v>125</v>
      </c>
      <c r="I25" s="61"/>
      <c r="J25" s="63">
        <f>ROUNDUP(E25*0.75,2)</f>
        <v>3.75</v>
      </c>
      <c r="K25" s="63" t="s">
        <v>38</v>
      </c>
      <c r="L25" s="63"/>
      <c r="M25" s="63">
        <f>ROUNDUP((R5*E25)+(R6*J25)+(R7*(E25*2)),2)</f>
        <v>0</v>
      </c>
      <c r="N25" s="94">
        <f>M25</f>
        <v>0</v>
      </c>
      <c r="O25" s="82"/>
      <c r="P25" s="64" t="s">
        <v>133</v>
      </c>
      <c r="Q25" s="61" t="s">
        <v>134</v>
      </c>
      <c r="R25" s="65">
        <v>0.5</v>
      </c>
      <c r="S25" s="62">
        <f>ROUNDUP(R25*0.75,2)</f>
        <v>0.38</v>
      </c>
      <c r="T25" s="78">
        <f>ROUNDUP((R5*R25)+(R6*S25)+(R7*(R25*2)),2)</f>
        <v>0</v>
      </c>
    </row>
    <row r="26" spans="1:20" ht="18.75" customHeight="1" x14ac:dyDescent="0.15">
      <c r="A26" s="239"/>
      <c r="B26" s="82"/>
      <c r="C26" s="60"/>
      <c r="D26" s="61"/>
      <c r="E26" s="62"/>
      <c r="F26" s="63"/>
      <c r="G26" s="86"/>
      <c r="H26" s="90"/>
      <c r="I26" s="61"/>
      <c r="J26" s="63"/>
      <c r="K26" s="63"/>
      <c r="L26" s="63"/>
      <c r="M26" s="63"/>
      <c r="N26" s="94"/>
      <c r="O26" s="82"/>
      <c r="P26" s="64" t="s">
        <v>90</v>
      </c>
      <c r="Q26" s="61"/>
      <c r="R26" s="65">
        <v>0.1</v>
      </c>
      <c r="S26" s="62">
        <f>ROUNDUP(R26*0.75,2)</f>
        <v>0.08</v>
      </c>
      <c r="T26" s="78">
        <f>ROUNDUP((R5*R26)+(R6*S26)+(R7*(R26*2)),2)</f>
        <v>0</v>
      </c>
    </row>
    <row r="27" spans="1:20" ht="18.75" customHeight="1" x14ac:dyDescent="0.15">
      <c r="A27" s="239"/>
      <c r="B27" s="81"/>
      <c r="C27" s="54"/>
      <c r="D27" s="55"/>
      <c r="E27" s="56"/>
      <c r="F27" s="57"/>
      <c r="G27" s="85"/>
      <c r="H27" s="89"/>
      <c r="I27" s="55"/>
      <c r="J27" s="57"/>
      <c r="K27" s="57"/>
      <c r="L27" s="57"/>
      <c r="M27" s="57"/>
      <c r="N27" s="93"/>
      <c r="O27" s="81"/>
      <c r="P27" s="58"/>
      <c r="Q27" s="55"/>
      <c r="R27" s="59"/>
      <c r="S27" s="56"/>
      <c r="T27" s="77"/>
    </row>
    <row r="28" spans="1:20" ht="18.75" customHeight="1" x14ac:dyDescent="0.15">
      <c r="A28" s="239"/>
      <c r="B28" s="82" t="s">
        <v>80</v>
      </c>
      <c r="C28" s="60" t="s">
        <v>81</v>
      </c>
      <c r="D28" s="61"/>
      <c r="E28" s="74">
        <v>0.125</v>
      </c>
      <c r="F28" s="63" t="s">
        <v>72</v>
      </c>
      <c r="G28" s="86"/>
      <c r="H28" s="90" t="s">
        <v>81</v>
      </c>
      <c r="I28" s="61"/>
      <c r="J28" s="63">
        <f>ROUNDUP(E28*0.75,2)</f>
        <v>9.9999999999999992E-2</v>
      </c>
      <c r="K28" s="63" t="s">
        <v>72</v>
      </c>
      <c r="L28" s="63"/>
      <c r="M28" s="63">
        <f>ROUNDUP((R5*E28)+(R6*J28)+(R7*(E28*2)),2)</f>
        <v>0</v>
      </c>
      <c r="N28" s="94">
        <f>M28</f>
        <v>0</v>
      </c>
      <c r="O28" s="82" t="s">
        <v>60</v>
      </c>
      <c r="P28" s="64"/>
      <c r="Q28" s="61"/>
      <c r="R28" s="65"/>
      <c r="S28" s="62"/>
      <c r="T28" s="78"/>
    </row>
    <row r="29" spans="1:20" ht="18.75" customHeight="1" thickBot="1" x14ac:dyDescent="0.2">
      <c r="A29" s="240"/>
      <c r="B29" s="83"/>
      <c r="C29" s="67"/>
      <c r="D29" s="68"/>
      <c r="E29" s="69"/>
      <c r="F29" s="70"/>
      <c r="G29" s="87"/>
      <c r="H29" s="91"/>
      <c r="I29" s="68"/>
      <c r="J29" s="70"/>
      <c r="K29" s="70"/>
      <c r="L29" s="70"/>
      <c r="M29" s="70"/>
      <c r="N29" s="95"/>
      <c r="O29" s="83"/>
      <c r="P29" s="71"/>
      <c r="Q29" s="68"/>
      <c r="R29" s="72"/>
      <c r="S29" s="69"/>
      <c r="T29" s="79"/>
    </row>
  </sheetData>
  <mergeCells count="5">
    <mergeCell ref="H1:O1"/>
    <mergeCell ref="A2:T2"/>
    <mergeCell ref="Q3:T3"/>
    <mergeCell ref="A8:F8"/>
    <mergeCell ref="A10:A29"/>
  </mergeCells>
  <phoneticPr fontId="18"/>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CEF8F-F87D-42C7-9FC5-D325CED09F31}">
  <dimension ref="A1:P57"/>
  <sheetViews>
    <sheetView zoomScale="60" zoomScaleNormal="60" zoomScaleSheetLayoutView="100" workbookViewId="0"/>
  </sheetViews>
  <sheetFormatPr defaultColWidth="9" defaultRowHeight="13.5" x14ac:dyDescent="0.15"/>
  <cols>
    <col min="1" max="1" width="4.5" style="148" bestFit="1" customWidth="1"/>
    <col min="2" max="2" width="3.375" style="146" bestFit="1" customWidth="1"/>
    <col min="3" max="8" width="17.625" style="146" customWidth="1"/>
    <col min="9" max="9" width="4.5" style="148" bestFit="1" customWidth="1"/>
    <col min="10" max="10" width="3.375" style="146" bestFit="1" customWidth="1"/>
    <col min="11" max="16" width="17.625" style="146" customWidth="1"/>
    <col min="17" max="16384" width="9" style="146"/>
  </cols>
  <sheetData>
    <row r="1" spans="1:16" ht="65.25" customHeight="1" x14ac:dyDescent="0.15">
      <c r="A1" s="145"/>
      <c r="I1" s="145"/>
    </row>
    <row r="2" spans="1:16" s="148" customFormat="1" ht="21.75" customHeight="1" x14ac:dyDescent="0.15">
      <c r="A2" s="217" t="s">
        <v>256</v>
      </c>
      <c r="B2" s="204" t="s">
        <v>325</v>
      </c>
      <c r="C2" s="218" t="s">
        <v>326</v>
      </c>
      <c r="D2" s="219"/>
      <c r="E2" s="205" t="s">
        <v>327</v>
      </c>
      <c r="F2" s="206"/>
      <c r="G2" s="205" t="s">
        <v>328</v>
      </c>
      <c r="H2" s="228"/>
      <c r="I2" s="217" t="s">
        <v>256</v>
      </c>
      <c r="J2" s="204" t="s">
        <v>325</v>
      </c>
      <c r="K2" s="205" t="s">
        <v>326</v>
      </c>
      <c r="L2" s="206"/>
      <c r="M2" s="205" t="s">
        <v>327</v>
      </c>
      <c r="N2" s="206"/>
      <c r="O2" s="211" t="s">
        <v>328</v>
      </c>
      <c r="P2" s="212"/>
    </row>
    <row r="3" spans="1:16" s="148" customFormat="1" ht="13.5" customHeight="1" x14ac:dyDescent="0.15">
      <c r="A3" s="217"/>
      <c r="B3" s="204"/>
      <c r="C3" s="220"/>
      <c r="D3" s="221"/>
      <c r="E3" s="224"/>
      <c r="F3" s="225"/>
      <c r="G3" s="224"/>
      <c r="H3" s="229"/>
      <c r="I3" s="217"/>
      <c r="J3" s="204"/>
      <c r="K3" s="207"/>
      <c r="L3" s="208"/>
      <c r="M3" s="207"/>
      <c r="N3" s="208"/>
      <c r="O3" s="213"/>
      <c r="P3" s="214"/>
    </row>
    <row r="4" spans="1:16" s="148" customFormat="1" ht="18.75" customHeight="1" x14ac:dyDescent="0.15">
      <c r="A4" s="217"/>
      <c r="B4" s="204"/>
      <c r="C4" s="222"/>
      <c r="D4" s="223"/>
      <c r="E4" s="226"/>
      <c r="F4" s="227"/>
      <c r="G4" s="226"/>
      <c r="H4" s="230"/>
      <c r="I4" s="217"/>
      <c r="J4" s="204"/>
      <c r="K4" s="209"/>
      <c r="L4" s="210"/>
      <c r="M4" s="209"/>
      <c r="N4" s="210"/>
      <c r="O4" s="215"/>
      <c r="P4" s="216"/>
    </row>
    <row r="5" spans="1:16" s="148" customFormat="1" ht="15.75" customHeight="1" x14ac:dyDescent="0.15">
      <c r="A5" s="217"/>
      <c r="B5" s="204"/>
      <c r="C5" s="149" t="s">
        <v>2</v>
      </c>
      <c r="D5" s="149" t="s">
        <v>329</v>
      </c>
      <c r="E5" s="149" t="s">
        <v>2</v>
      </c>
      <c r="F5" s="149" t="s">
        <v>329</v>
      </c>
      <c r="G5" s="149" t="s">
        <v>2</v>
      </c>
      <c r="H5" s="149" t="s">
        <v>329</v>
      </c>
      <c r="I5" s="217"/>
      <c r="J5" s="204"/>
      <c r="K5" s="149" t="s">
        <v>2</v>
      </c>
      <c r="L5" s="149" t="s">
        <v>329</v>
      </c>
      <c r="M5" s="149" t="s">
        <v>2</v>
      </c>
      <c r="N5" s="149" t="s">
        <v>329</v>
      </c>
      <c r="O5" s="150" t="s">
        <v>2</v>
      </c>
      <c r="P5" s="149" t="s">
        <v>329</v>
      </c>
    </row>
    <row r="6" spans="1:16" s="148" customFormat="1" ht="13.5" customHeight="1" x14ac:dyDescent="0.15">
      <c r="A6" s="177">
        <v>1</v>
      </c>
      <c r="B6" s="178" t="s">
        <v>103</v>
      </c>
      <c r="C6" s="151" t="s">
        <v>270</v>
      </c>
      <c r="D6" s="171" t="s">
        <v>330</v>
      </c>
      <c r="E6" s="151" t="s">
        <v>270</v>
      </c>
      <c r="F6" s="171" t="s">
        <v>331</v>
      </c>
      <c r="G6" s="151" t="s">
        <v>274</v>
      </c>
      <c r="H6" s="174" t="s">
        <v>332</v>
      </c>
      <c r="I6" s="179">
        <v>16</v>
      </c>
      <c r="J6" s="168" t="s">
        <v>333</v>
      </c>
      <c r="K6" s="151" t="s">
        <v>283</v>
      </c>
      <c r="L6" s="163" t="s">
        <v>334</v>
      </c>
      <c r="M6" s="151" t="s">
        <v>283</v>
      </c>
      <c r="N6" s="163" t="s">
        <v>335</v>
      </c>
      <c r="O6" s="151" t="s">
        <v>284</v>
      </c>
      <c r="P6" s="163" t="s">
        <v>336</v>
      </c>
    </row>
    <row r="7" spans="1:16" x14ac:dyDescent="0.15">
      <c r="A7" s="166"/>
      <c r="B7" s="169"/>
      <c r="C7" s="152" t="s">
        <v>275</v>
      </c>
      <c r="D7" s="172"/>
      <c r="E7" s="152" t="s">
        <v>275</v>
      </c>
      <c r="F7" s="172"/>
      <c r="G7" s="152" t="s">
        <v>276</v>
      </c>
      <c r="H7" s="175"/>
      <c r="I7" s="180"/>
      <c r="J7" s="169"/>
      <c r="K7" s="152" t="s">
        <v>92</v>
      </c>
      <c r="L7" s="164"/>
      <c r="M7" s="152" t="s">
        <v>92</v>
      </c>
      <c r="N7" s="164"/>
      <c r="O7" s="152" t="s">
        <v>286</v>
      </c>
      <c r="P7" s="164"/>
    </row>
    <row r="8" spans="1:16" x14ac:dyDescent="0.15">
      <c r="A8" s="166"/>
      <c r="B8" s="169"/>
      <c r="C8" s="152" t="s">
        <v>279</v>
      </c>
      <c r="D8" s="172"/>
      <c r="E8" s="152" t="s">
        <v>280</v>
      </c>
      <c r="F8" s="172"/>
      <c r="G8" s="152" t="s">
        <v>277</v>
      </c>
      <c r="H8" s="175"/>
      <c r="I8" s="180"/>
      <c r="J8" s="169"/>
      <c r="K8" s="152" t="s">
        <v>98</v>
      </c>
      <c r="L8" s="164"/>
      <c r="M8" s="152" t="s">
        <v>98</v>
      </c>
      <c r="N8" s="164"/>
      <c r="O8" s="152" t="s">
        <v>287</v>
      </c>
      <c r="P8" s="164"/>
    </row>
    <row r="9" spans="1:16" x14ac:dyDescent="0.15">
      <c r="A9" s="166"/>
      <c r="B9" s="183"/>
      <c r="C9" s="152" t="s">
        <v>337</v>
      </c>
      <c r="D9" s="173"/>
      <c r="E9" s="152" t="s">
        <v>337</v>
      </c>
      <c r="F9" s="173"/>
      <c r="G9" s="152" t="s">
        <v>281</v>
      </c>
      <c r="H9" s="176"/>
      <c r="I9" s="187"/>
      <c r="J9" s="183"/>
      <c r="K9" s="153"/>
      <c r="L9" s="165"/>
      <c r="M9" s="153"/>
      <c r="N9" s="165"/>
      <c r="O9" s="153" t="s">
        <v>98</v>
      </c>
      <c r="P9" s="165"/>
    </row>
    <row r="10" spans="1:16" ht="13.5" customHeight="1" x14ac:dyDescent="0.15">
      <c r="A10" s="177">
        <v>2</v>
      </c>
      <c r="B10" s="178" t="s">
        <v>333</v>
      </c>
      <c r="C10" s="151" t="s">
        <v>283</v>
      </c>
      <c r="D10" s="171" t="s">
        <v>334</v>
      </c>
      <c r="E10" s="151" t="s">
        <v>283</v>
      </c>
      <c r="F10" s="171" t="s">
        <v>335</v>
      </c>
      <c r="G10" s="151" t="s">
        <v>284</v>
      </c>
      <c r="H10" s="174" t="s">
        <v>336</v>
      </c>
      <c r="I10" s="184">
        <v>17</v>
      </c>
      <c r="J10" s="178" t="s">
        <v>338</v>
      </c>
      <c r="K10" s="152" t="s">
        <v>270</v>
      </c>
      <c r="L10" s="163" t="s">
        <v>339</v>
      </c>
      <c r="M10" s="152" t="s">
        <v>270</v>
      </c>
      <c r="N10" s="163" t="s">
        <v>340</v>
      </c>
      <c r="O10" s="152" t="s">
        <v>274</v>
      </c>
      <c r="P10" s="163" t="s">
        <v>341</v>
      </c>
    </row>
    <row r="11" spans="1:16" x14ac:dyDescent="0.15">
      <c r="A11" s="202"/>
      <c r="B11" s="169"/>
      <c r="C11" s="152" t="s">
        <v>92</v>
      </c>
      <c r="D11" s="172"/>
      <c r="E11" s="152" t="s">
        <v>92</v>
      </c>
      <c r="F11" s="172"/>
      <c r="G11" s="152" t="s">
        <v>286</v>
      </c>
      <c r="H11" s="175"/>
      <c r="I11" s="180"/>
      <c r="J11" s="169"/>
      <c r="K11" s="152" t="s">
        <v>289</v>
      </c>
      <c r="L11" s="164"/>
      <c r="M11" s="152" t="s">
        <v>290</v>
      </c>
      <c r="N11" s="164"/>
      <c r="O11" s="152" t="s">
        <v>291</v>
      </c>
      <c r="P11" s="164"/>
    </row>
    <row r="12" spans="1:16" x14ac:dyDescent="0.15">
      <c r="A12" s="202"/>
      <c r="B12" s="169"/>
      <c r="C12" s="152" t="s">
        <v>98</v>
      </c>
      <c r="D12" s="172"/>
      <c r="E12" s="152" t="s">
        <v>98</v>
      </c>
      <c r="F12" s="172"/>
      <c r="G12" s="152" t="s">
        <v>287</v>
      </c>
      <c r="H12" s="175"/>
      <c r="I12" s="180"/>
      <c r="J12" s="169"/>
      <c r="K12" s="152" t="s">
        <v>132</v>
      </c>
      <c r="L12" s="164"/>
      <c r="M12" s="152" t="s">
        <v>132</v>
      </c>
      <c r="N12" s="164"/>
      <c r="O12" s="152" t="s">
        <v>293</v>
      </c>
      <c r="P12" s="164"/>
    </row>
    <row r="13" spans="1:16" x14ac:dyDescent="0.15">
      <c r="A13" s="203"/>
      <c r="B13" s="170"/>
      <c r="C13" s="153"/>
      <c r="D13" s="173"/>
      <c r="E13" s="153"/>
      <c r="F13" s="173"/>
      <c r="G13" s="153" t="s">
        <v>98</v>
      </c>
      <c r="H13" s="176"/>
      <c r="I13" s="181"/>
      <c r="J13" s="170"/>
      <c r="K13" s="152" t="s">
        <v>80</v>
      </c>
      <c r="L13" s="165"/>
      <c r="M13" s="152" t="s">
        <v>80</v>
      </c>
      <c r="N13" s="165"/>
      <c r="O13" s="152" t="s">
        <v>294</v>
      </c>
      <c r="P13" s="165"/>
    </row>
    <row r="14" spans="1:16" ht="13.5" customHeight="1" x14ac:dyDescent="0.15">
      <c r="A14" s="166">
        <v>3</v>
      </c>
      <c r="B14" s="168" t="s">
        <v>338</v>
      </c>
      <c r="C14" s="152" t="s">
        <v>270</v>
      </c>
      <c r="D14" s="171" t="s">
        <v>339</v>
      </c>
      <c r="E14" s="152" t="s">
        <v>270</v>
      </c>
      <c r="F14" s="171" t="s">
        <v>340</v>
      </c>
      <c r="G14" s="152" t="s">
        <v>274</v>
      </c>
      <c r="H14" s="174" t="s">
        <v>341</v>
      </c>
      <c r="I14" s="185">
        <v>18</v>
      </c>
      <c r="J14" s="185" t="s">
        <v>342</v>
      </c>
      <c r="K14" s="192"/>
      <c r="L14" s="193"/>
      <c r="M14" s="193"/>
      <c r="N14" s="193"/>
      <c r="O14" s="193"/>
      <c r="P14" s="194"/>
    </row>
    <row r="15" spans="1:16" x14ac:dyDescent="0.15">
      <c r="A15" s="166"/>
      <c r="B15" s="169"/>
      <c r="C15" s="152" t="s">
        <v>289</v>
      </c>
      <c r="D15" s="172"/>
      <c r="E15" s="152" t="s">
        <v>290</v>
      </c>
      <c r="F15" s="172"/>
      <c r="G15" s="152" t="s">
        <v>291</v>
      </c>
      <c r="H15" s="175"/>
      <c r="I15" s="188"/>
      <c r="J15" s="188"/>
      <c r="K15" s="195"/>
      <c r="L15" s="196"/>
      <c r="M15" s="196"/>
      <c r="N15" s="196"/>
      <c r="O15" s="196"/>
      <c r="P15" s="197"/>
    </row>
    <row r="16" spans="1:16" x14ac:dyDescent="0.15">
      <c r="A16" s="166"/>
      <c r="B16" s="169"/>
      <c r="C16" s="152" t="s">
        <v>132</v>
      </c>
      <c r="D16" s="172"/>
      <c r="E16" s="152" t="s">
        <v>132</v>
      </c>
      <c r="F16" s="172"/>
      <c r="G16" s="152" t="s">
        <v>293</v>
      </c>
      <c r="H16" s="175"/>
      <c r="I16" s="186"/>
      <c r="J16" s="186"/>
      <c r="K16" s="198"/>
      <c r="L16" s="199"/>
      <c r="M16" s="199"/>
      <c r="N16" s="199"/>
      <c r="O16" s="199"/>
      <c r="P16" s="200"/>
    </row>
    <row r="17" spans="1:16" x14ac:dyDescent="0.15">
      <c r="A17" s="167"/>
      <c r="B17" s="170"/>
      <c r="C17" s="153" t="s">
        <v>80</v>
      </c>
      <c r="D17" s="173"/>
      <c r="E17" s="153" t="s">
        <v>80</v>
      </c>
      <c r="F17" s="173"/>
      <c r="G17" s="153" t="s">
        <v>294</v>
      </c>
      <c r="H17" s="176"/>
      <c r="I17" s="185">
        <v>19</v>
      </c>
      <c r="J17" s="185" t="s">
        <v>343</v>
      </c>
      <c r="K17" s="192"/>
      <c r="L17" s="193"/>
      <c r="M17" s="193"/>
      <c r="N17" s="193"/>
      <c r="O17" s="193"/>
      <c r="P17" s="194"/>
    </row>
    <row r="18" spans="1:16" ht="13.5" customHeight="1" x14ac:dyDescent="0.15">
      <c r="A18" s="188">
        <v>4</v>
      </c>
      <c r="B18" s="190" t="s">
        <v>342</v>
      </c>
      <c r="C18" s="154"/>
      <c r="D18" s="155"/>
      <c r="E18" s="154"/>
      <c r="F18" s="155"/>
      <c r="G18" s="154"/>
      <c r="H18" s="156"/>
      <c r="I18" s="188"/>
      <c r="J18" s="188"/>
      <c r="K18" s="195"/>
      <c r="L18" s="196"/>
      <c r="M18" s="196"/>
      <c r="N18" s="196"/>
      <c r="O18" s="196"/>
      <c r="P18" s="197"/>
    </row>
    <row r="19" spans="1:16" x14ac:dyDescent="0.15">
      <c r="A19" s="186"/>
      <c r="B19" s="201"/>
      <c r="C19" s="157"/>
      <c r="D19" s="158"/>
      <c r="E19" s="157"/>
      <c r="F19" s="158"/>
      <c r="G19" s="157"/>
      <c r="H19" s="159"/>
      <c r="I19" s="186"/>
      <c r="J19" s="186"/>
      <c r="K19" s="198"/>
      <c r="L19" s="199"/>
      <c r="M19" s="199"/>
      <c r="N19" s="199"/>
      <c r="O19" s="199"/>
      <c r="P19" s="200"/>
    </row>
    <row r="20" spans="1:16" ht="13.5" customHeight="1" x14ac:dyDescent="0.15">
      <c r="A20" s="188">
        <v>5</v>
      </c>
      <c r="B20" s="190" t="s">
        <v>343</v>
      </c>
      <c r="C20" s="154"/>
      <c r="D20" s="155"/>
      <c r="E20" s="154"/>
      <c r="F20" s="155"/>
      <c r="G20" s="154"/>
      <c r="H20" s="156"/>
      <c r="I20" s="185">
        <v>20</v>
      </c>
      <c r="J20" s="185" t="s">
        <v>344</v>
      </c>
      <c r="K20" s="192"/>
      <c r="L20" s="193"/>
      <c r="M20" s="193"/>
      <c r="N20" s="193"/>
      <c r="O20" s="193"/>
      <c r="P20" s="194"/>
    </row>
    <row r="21" spans="1:16" x14ac:dyDescent="0.15">
      <c r="A21" s="188"/>
      <c r="B21" s="191"/>
      <c r="C21" s="157"/>
      <c r="D21" s="158"/>
      <c r="E21" s="157"/>
      <c r="F21" s="158"/>
      <c r="G21" s="157"/>
      <c r="H21" s="159"/>
      <c r="I21" s="188"/>
      <c r="J21" s="188"/>
      <c r="K21" s="195"/>
      <c r="L21" s="196"/>
      <c r="M21" s="196"/>
      <c r="N21" s="196"/>
      <c r="O21" s="196"/>
      <c r="P21" s="197"/>
    </row>
    <row r="22" spans="1:16" ht="13.5" customHeight="1" x14ac:dyDescent="0.15">
      <c r="A22" s="177">
        <v>6</v>
      </c>
      <c r="B22" s="178" t="s">
        <v>344</v>
      </c>
      <c r="C22" s="151" t="s">
        <v>270</v>
      </c>
      <c r="D22" s="171" t="s">
        <v>345</v>
      </c>
      <c r="E22" s="151" t="s">
        <v>270</v>
      </c>
      <c r="F22" s="171" t="s">
        <v>345</v>
      </c>
      <c r="G22" s="151" t="s">
        <v>274</v>
      </c>
      <c r="H22" s="174" t="s">
        <v>346</v>
      </c>
      <c r="I22" s="186"/>
      <c r="J22" s="186"/>
      <c r="K22" s="198"/>
      <c r="L22" s="199"/>
      <c r="M22" s="199"/>
      <c r="N22" s="199"/>
      <c r="O22" s="199"/>
      <c r="P22" s="200"/>
    </row>
    <row r="23" spans="1:16" x14ac:dyDescent="0.15">
      <c r="A23" s="166"/>
      <c r="B23" s="169"/>
      <c r="C23" s="152" t="s">
        <v>295</v>
      </c>
      <c r="D23" s="172"/>
      <c r="E23" s="152" t="s">
        <v>295</v>
      </c>
      <c r="F23" s="172"/>
      <c r="G23" s="152" t="s">
        <v>296</v>
      </c>
      <c r="H23" s="175"/>
      <c r="I23" s="184">
        <v>21</v>
      </c>
      <c r="J23" s="178" t="s">
        <v>347</v>
      </c>
      <c r="K23" s="152" t="s">
        <v>270</v>
      </c>
      <c r="L23" s="163" t="s">
        <v>348</v>
      </c>
      <c r="M23" s="152" t="s">
        <v>270</v>
      </c>
      <c r="N23" s="163" t="s">
        <v>349</v>
      </c>
      <c r="O23" s="152" t="s">
        <v>274</v>
      </c>
      <c r="P23" s="163" t="s">
        <v>350</v>
      </c>
    </row>
    <row r="24" spans="1:16" x14ac:dyDescent="0.15">
      <c r="A24" s="166"/>
      <c r="B24" s="169"/>
      <c r="C24" s="152" t="s">
        <v>298</v>
      </c>
      <c r="D24" s="172"/>
      <c r="E24" s="152" t="s">
        <v>298</v>
      </c>
      <c r="F24" s="172"/>
      <c r="G24" s="152" t="s">
        <v>297</v>
      </c>
      <c r="H24" s="175"/>
      <c r="I24" s="180"/>
      <c r="J24" s="169"/>
      <c r="K24" s="152" t="s">
        <v>299</v>
      </c>
      <c r="L24" s="164"/>
      <c r="M24" s="152" t="s">
        <v>300</v>
      </c>
      <c r="N24" s="164"/>
      <c r="O24" s="152" t="s">
        <v>301</v>
      </c>
      <c r="P24" s="164"/>
    </row>
    <row r="25" spans="1:16" x14ac:dyDescent="0.15">
      <c r="A25" s="167"/>
      <c r="B25" s="170"/>
      <c r="C25" s="153" t="s">
        <v>351</v>
      </c>
      <c r="D25" s="173"/>
      <c r="E25" s="153" t="s">
        <v>351</v>
      </c>
      <c r="F25" s="173"/>
      <c r="G25" s="153" t="s">
        <v>116</v>
      </c>
      <c r="H25" s="176"/>
      <c r="I25" s="180"/>
      <c r="J25" s="169"/>
      <c r="K25" s="152" t="s">
        <v>303</v>
      </c>
      <c r="L25" s="164"/>
      <c r="M25" s="152" t="s">
        <v>303</v>
      </c>
      <c r="N25" s="164"/>
      <c r="O25" s="152" t="s">
        <v>302</v>
      </c>
      <c r="P25" s="164"/>
    </row>
    <row r="26" spans="1:16" ht="13.5" customHeight="1" x14ac:dyDescent="0.15">
      <c r="A26" s="166">
        <v>7</v>
      </c>
      <c r="B26" s="168" t="s">
        <v>347</v>
      </c>
      <c r="C26" s="152" t="s">
        <v>270</v>
      </c>
      <c r="D26" s="171" t="s">
        <v>352</v>
      </c>
      <c r="E26" s="152" t="s">
        <v>270</v>
      </c>
      <c r="F26" s="171" t="s">
        <v>353</v>
      </c>
      <c r="G26" s="152" t="s">
        <v>274</v>
      </c>
      <c r="H26" s="174" t="s">
        <v>354</v>
      </c>
      <c r="I26" s="181"/>
      <c r="J26" s="170"/>
      <c r="K26" s="152"/>
      <c r="L26" s="165"/>
      <c r="M26" s="152"/>
      <c r="N26" s="165"/>
      <c r="O26" s="152"/>
      <c r="P26" s="165"/>
    </row>
    <row r="27" spans="1:16" x14ac:dyDescent="0.15">
      <c r="A27" s="166"/>
      <c r="B27" s="169"/>
      <c r="C27" s="152" t="s">
        <v>299</v>
      </c>
      <c r="D27" s="172"/>
      <c r="E27" s="152" t="s">
        <v>300</v>
      </c>
      <c r="F27" s="172"/>
      <c r="G27" s="152" t="s">
        <v>301</v>
      </c>
      <c r="H27" s="175"/>
      <c r="I27" s="179">
        <v>22</v>
      </c>
      <c r="J27" s="168" t="s">
        <v>103</v>
      </c>
      <c r="K27" s="151" t="s">
        <v>270</v>
      </c>
      <c r="L27" s="163" t="s">
        <v>355</v>
      </c>
      <c r="M27" s="151" t="s">
        <v>270</v>
      </c>
      <c r="N27" s="163" t="s">
        <v>356</v>
      </c>
      <c r="O27" s="151" t="s">
        <v>274</v>
      </c>
      <c r="P27" s="163" t="s">
        <v>357</v>
      </c>
    </row>
    <row r="28" spans="1:16" x14ac:dyDescent="0.15">
      <c r="A28" s="166"/>
      <c r="B28" s="169"/>
      <c r="C28" s="152" t="s">
        <v>303</v>
      </c>
      <c r="D28" s="172"/>
      <c r="E28" s="152" t="s">
        <v>303</v>
      </c>
      <c r="F28" s="172"/>
      <c r="G28" s="152" t="s">
        <v>302</v>
      </c>
      <c r="H28" s="175"/>
      <c r="I28" s="180"/>
      <c r="J28" s="169"/>
      <c r="K28" s="152" t="s">
        <v>304</v>
      </c>
      <c r="L28" s="164"/>
      <c r="M28" s="152" t="s">
        <v>304</v>
      </c>
      <c r="N28" s="164"/>
      <c r="O28" s="152" t="s">
        <v>305</v>
      </c>
      <c r="P28" s="164"/>
    </row>
    <row r="29" spans="1:16" x14ac:dyDescent="0.15">
      <c r="A29" s="166"/>
      <c r="B29" s="183"/>
      <c r="C29" s="152" t="s">
        <v>80</v>
      </c>
      <c r="D29" s="173"/>
      <c r="E29" s="152" t="s">
        <v>80</v>
      </c>
      <c r="F29" s="173"/>
      <c r="G29" s="152" t="s">
        <v>294</v>
      </c>
      <c r="H29" s="176"/>
      <c r="I29" s="180"/>
      <c r="J29" s="169"/>
      <c r="K29" s="152" t="s">
        <v>225</v>
      </c>
      <c r="L29" s="164"/>
      <c r="M29" s="152" t="s">
        <v>225</v>
      </c>
      <c r="N29" s="164"/>
      <c r="O29" s="152" t="s">
        <v>306</v>
      </c>
      <c r="P29" s="164"/>
    </row>
    <row r="30" spans="1:16" ht="13.5" customHeight="1" x14ac:dyDescent="0.15">
      <c r="A30" s="177">
        <v>8</v>
      </c>
      <c r="B30" s="178" t="s">
        <v>103</v>
      </c>
      <c r="C30" s="151" t="s">
        <v>270</v>
      </c>
      <c r="D30" s="171" t="s">
        <v>358</v>
      </c>
      <c r="E30" s="151" t="s">
        <v>270</v>
      </c>
      <c r="F30" s="171" t="s">
        <v>359</v>
      </c>
      <c r="G30" s="151" t="s">
        <v>274</v>
      </c>
      <c r="H30" s="174" t="s">
        <v>360</v>
      </c>
      <c r="I30" s="187"/>
      <c r="J30" s="183"/>
      <c r="K30" s="153" t="s">
        <v>132</v>
      </c>
      <c r="L30" s="165"/>
      <c r="M30" s="153" t="s">
        <v>132</v>
      </c>
      <c r="N30" s="165"/>
      <c r="O30" s="153" t="s">
        <v>307</v>
      </c>
      <c r="P30" s="165"/>
    </row>
    <row r="31" spans="1:16" x14ac:dyDescent="0.15">
      <c r="A31" s="166"/>
      <c r="B31" s="169"/>
      <c r="C31" s="152" t="s">
        <v>304</v>
      </c>
      <c r="D31" s="172"/>
      <c r="E31" s="152" t="s">
        <v>304</v>
      </c>
      <c r="F31" s="172"/>
      <c r="G31" s="152" t="s">
        <v>305</v>
      </c>
      <c r="H31" s="175"/>
      <c r="I31" s="185">
        <v>23</v>
      </c>
      <c r="J31" s="185" t="s">
        <v>333</v>
      </c>
      <c r="K31" s="160"/>
      <c r="L31" s="160"/>
      <c r="M31" s="160"/>
      <c r="N31" s="160"/>
      <c r="O31" s="160"/>
      <c r="P31" s="160"/>
    </row>
    <row r="32" spans="1:16" x14ac:dyDescent="0.15">
      <c r="A32" s="166"/>
      <c r="B32" s="169"/>
      <c r="C32" s="152" t="s">
        <v>225</v>
      </c>
      <c r="D32" s="172"/>
      <c r="E32" s="152" t="s">
        <v>225</v>
      </c>
      <c r="F32" s="172"/>
      <c r="G32" s="152" t="s">
        <v>306</v>
      </c>
      <c r="H32" s="175"/>
      <c r="I32" s="186"/>
      <c r="J32" s="186"/>
      <c r="K32" s="157"/>
      <c r="L32" s="157"/>
      <c r="M32" s="157"/>
      <c r="N32" s="157"/>
      <c r="O32" s="157"/>
      <c r="P32" s="157"/>
    </row>
    <row r="33" spans="1:16" x14ac:dyDescent="0.15">
      <c r="A33" s="167"/>
      <c r="B33" s="170"/>
      <c r="C33" s="153" t="s">
        <v>361</v>
      </c>
      <c r="D33" s="173"/>
      <c r="E33" s="153" t="s">
        <v>361</v>
      </c>
      <c r="F33" s="173"/>
      <c r="G33" s="153" t="s">
        <v>362</v>
      </c>
      <c r="H33" s="176"/>
      <c r="I33" s="179">
        <v>24</v>
      </c>
      <c r="J33" s="168" t="s">
        <v>338</v>
      </c>
      <c r="K33" s="152" t="s">
        <v>270</v>
      </c>
      <c r="L33" s="189" t="s">
        <v>363</v>
      </c>
      <c r="M33" s="152" t="s">
        <v>270</v>
      </c>
      <c r="N33" s="189" t="s">
        <v>364</v>
      </c>
      <c r="O33" s="152" t="s">
        <v>274</v>
      </c>
      <c r="P33" s="189" t="s">
        <v>365</v>
      </c>
    </row>
    <row r="34" spans="1:16" ht="13.5" customHeight="1" x14ac:dyDescent="0.15">
      <c r="A34" s="166">
        <v>9</v>
      </c>
      <c r="B34" s="168" t="s">
        <v>333</v>
      </c>
      <c r="C34" s="152" t="s">
        <v>270</v>
      </c>
      <c r="D34" s="171" t="s">
        <v>366</v>
      </c>
      <c r="E34" s="152" t="s">
        <v>270</v>
      </c>
      <c r="F34" s="171" t="s">
        <v>366</v>
      </c>
      <c r="G34" s="152" t="s">
        <v>274</v>
      </c>
      <c r="H34" s="174" t="s">
        <v>367</v>
      </c>
      <c r="I34" s="180"/>
      <c r="J34" s="169"/>
      <c r="K34" s="152" t="s">
        <v>311</v>
      </c>
      <c r="L34" s="164"/>
      <c r="M34" s="152" t="s">
        <v>312</v>
      </c>
      <c r="N34" s="164"/>
      <c r="O34" s="152" t="s">
        <v>313</v>
      </c>
      <c r="P34" s="164"/>
    </row>
    <row r="35" spans="1:16" x14ac:dyDescent="0.15">
      <c r="A35" s="166"/>
      <c r="B35" s="169"/>
      <c r="C35" s="152" t="s">
        <v>308</v>
      </c>
      <c r="D35" s="172"/>
      <c r="E35" s="152" t="s">
        <v>308</v>
      </c>
      <c r="F35" s="172"/>
      <c r="G35" s="152" t="s">
        <v>309</v>
      </c>
      <c r="H35" s="175"/>
      <c r="I35" s="180"/>
      <c r="J35" s="169"/>
      <c r="K35" s="152" t="s">
        <v>315</v>
      </c>
      <c r="L35" s="164"/>
      <c r="M35" s="152" t="s">
        <v>316</v>
      </c>
      <c r="N35" s="164"/>
      <c r="O35" s="152" t="s">
        <v>314</v>
      </c>
      <c r="P35" s="164"/>
    </row>
    <row r="36" spans="1:16" x14ac:dyDescent="0.15">
      <c r="A36" s="166"/>
      <c r="B36" s="169"/>
      <c r="C36" s="152" t="s">
        <v>310</v>
      </c>
      <c r="D36" s="172"/>
      <c r="E36" s="152" t="s">
        <v>310</v>
      </c>
      <c r="F36" s="172"/>
      <c r="G36" s="152" t="s">
        <v>277</v>
      </c>
      <c r="H36" s="175"/>
      <c r="I36" s="187"/>
      <c r="J36" s="183"/>
      <c r="K36" s="153" t="s">
        <v>55</v>
      </c>
      <c r="L36" s="165"/>
      <c r="M36" s="153" t="s">
        <v>55</v>
      </c>
      <c r="N36" s="165"/>
      <c r="O36" s="153"/>
      <c r="P36" s="165"/>
    </row>
    <row r="37" spans="1:16" x14ac:dyDescent="0.15">
      <c r="A37" s="166"/>
      <c r="B37" s="183"/>
      <c r="C37" s="152" t="s">
        <v>368</v>
      </c>
      <c r="D37" s="173"/>
      <c r="E37" s="152" t="s">
        <v>368</v>
      </c>
      <c r="F37" s="173"/>
      <c r="G37" s="152" t="s">
        <v>294</v>
      </c>
      <c r="H37" s="176"/>
      <c r="I37" s="185">
        <v>25</v>
      </c>
      <c r="J37" s="185" t="s">
        <v>342</v>
      </c>
      <c r="K37" s="154"/>
      <c r="L37" s="155"/>
      <c r="M37" s="154"/>
      <c r="N37" s="155"/>
      <c r="O37" s="154"/>
      <c r="P37" s="156"/>
    </row>
    <row r="38" spans="1:16" ht="13.5" customHeight="1" x14ac:dyDescent="0.15">
      <c r="A38" s="177">
        <v>10</v>
      </c>
      <c r="B38" s="178" t="s">
        <v>338</v>
      </c>
      <c r="C38" s="151" t="s">
        <v>270</v>
      </c>
      <c r="D38" s="171" t="s">
        <v>363</v>
      </c>
      <c r="E38" s="151" t="s">
        <v>270</v>
      </c>
      <c r="F38" s="171" t="s">
        <v>364</v>
      </c>
      <c r="G38" s="151" t="s">
        <v>274</v>
      </c>
      <c r="H38" s="174" t="s">
        <v>365</v>
      </c>
      <c r="I38" s="188"/>
      <c r="J38" s="188"/>
      <c r="K38" s="157"/>
      <c r="L38" s="158"/>
      <c r="M38" s="157"/>
      <c r="N38" s="158"/>
      <c r="O38" s="157"/>
      <c r="P38" s="159"/>
    </row>
    <row r="39" spans="1:16" x14ac:dyDescent="0.15">
      <c r="A39" s="166"/>
      <c r="B39" s="169"/>
      <c r="C39" s="152" t="s">
        <v>311</v>
      </c>
      <c r="D39" s="172"/>
      <c r="E39" s="152" t="s">
        <v>312</v>
      </c>
      <c r="F39" s="172"/>
      <c r="G39" s="152" t="s">
        <v>313</v>
      </c>
      <c r="H39" s="175"/>
      <c r="I39" s="185">
        <v>26</v>
      </c>
      <c r="J39" s="185" t="s">
        <v>343</v>
      </c>
      <c r="K39" s="154"/>
      <c r="L39" s="155"/>
      <c r="M39" s="154"/>
      <c r="N39" s="155"/>
      <c r="O39" s="154"/>
      <c r="P39" s="156"/>
    </row>
    <row r="40" spans="1:16" x14ac:dyDescent="0.15">
      <c r="A40" s="166"/>
      <c r="B40" s="169"/>
      <c r="C40" s="152" t="s">
        <v>315</v>
      </c>
      <c r="D40" s="172"/>
      <c r="E40" s="152" t="s">
        <v>316</v>
      </c>
      <c r="F40" s="172"/>
      <c r="G40" s="152" t="s">
        <v>314</v>
      </c>
      <c r="H40" s="175"/>
      <c r="I40" s="188"/>
      <c r="J40" s="188"/>
      <c r="K40" s="157"/>
      <c r="L40" s="158"/>
      <c r="M40" s="157"/>
      <c r="N40" s="158"/>
      <c r="O40" s="157"/>
      <c r="P40" s="159"/>
    </row>
    <row r="41" spans="1:16" x14ac:dyDescent="0.15">
      <c r="A41" s="167"/>
      <c r="B41" s="170"/>
      <c r="C41" s="153" t="s">
        <v>55</v>
      </c>
      <c r="D41" s="173"/>
      <c r="E41" s="153" t="s">
        <v>55</v>
      </c>
      <c r="F41" s="173"/>
      <c r="G41" s="153"/>
      <c r="H41" s="176"/>
      <c r="I41" s="184">
        <v>27</v>
      </c>
      <c r="J41" s="178" t="s">
        <v>344</v>
      </c>
      <c r="K41" s="152" t="s">
        <v>270</v>
      </c>
      <c r="L41" s="163" t="s">
        <v>369</v>
      </c>
      <c r="M41" s="152" t="s">
        <v>270</v>
      </c>
      <c r="N41" s="163" t="s">
        <v>369</v>
      </c>
      <c r="O41" s="152" t="s">
        <v>274</v>
      </c>
      <c r="P41" s="163" t="s">
        <v>370</v>
      </c>
    </row>
    <row r="42" spans="1:16" ht="13.5" customHeight="1" x14ac:dyDescent="0.15">
      <c r="A42" s="185">
        <v>11</v>
      </c>
      <c r="B42" s="185" t="s">
        <v>342</v>
      </c>
      <c r="C42" s="160"/>
      <c r="D42" s="161"/>
      <c r="E42" s="160"/>
      <c r="F42" s="161"/>
      <c r="G42" s="160"/>
      <c r="H42" s="162"/>
      <c r="I42" s="180"/>
      <c r="J42" s="169"/>
      <c r="K42" s="152" t="s">
        <v>317</v>
      </c>
      <c r="L42" s="164"/>
      <c r="M42" s="152" t="s">
        <v>317</v>
      </c>
      <c r="N42" s="164"/>
      <c r="O42" s="152" t="s">
        <v>318</v>
      </c>
      <c r="P42" s="164"/>
    </row>
    <row r="43" spans="1:16" ht="13.5" customHeight="1" x14ac:dyDescent="0.15">
      <c r="A43" s="186"/>
      <c r="B43" s="186"/>
      <c r="C43" s="157"/>
      <c r="D43" s="158"/>
      <c r="E43" s="157"/>
      <c r="F43" s="158"/>
      <c r="G43" s="157"/>
      <c r="H43" s="159"/>
      <c r="I43" s="180"/>
      <c r="J43" s="169"/>
      <c r="K43" s="152" t="s">
        <v>321</v>
      </c>
      <c r="L43" s="164"/>
      <c r="M43" s="152" t="s">
        <v>321</v>
      </c>
      <c r="N43" s="164"/>
      <c r="O43" s="152" t="s">
        <v>319</v>
      </c>
      <c r="P43" s="164"/>
    </row>
    <row r="44" spans="1:16" x14ac:dyDescent="0.15">
      <c r="A44" s="185">
        <v>12</v>
      </c>
      <c r="B44" s="185" t="s">
        <v>343</v>
      </c>
      <c r="C44" s="154"/>
      <c r="D44" s="155"/>
      <c r="E44" s="154"/>
      <c r="F44" s="155"/>
      <c r="G44" s="154"/>
      <c r="H44" s="156"/>
      <c r="I44" s="181"/>
      <c r="J44" s="170"/>
      <c r="K44" s="152" t="s">
        <v>371</v>
      </c>
      <c r="L44" s="165"/>
      <c r="M44" s="152" t="s">
        <v>371</v>
      </c>
      <c r="N44" s="165"/>
      <c r="O44" s="152" t="s">
        <v>372</v>
      </c>
      <c r="P44" s="165"/>
    </row>
    <row r="45" spans="1:16" x14ac:dyDescent="0.15">
      <c r="A45" s="186"/>
      <c r="B45" s="186"/>
      <c r="C45" s="157"/>
      <c r="D45" s="158"/>
      <c r="E45" s="157"/>
      <c r="F45" s="158"/>
      <c r="G45" s="157"/>
      <c r="H45" s="159"/>
      <c r="I45" s="179">
        <v>28</v>
      </c>
      <c r="J45" s="168" t="s">
        <v>347</v>
      </c>
      <c r="K45" s="151" t="s">
        <v>270</v>
      </c>
      <c r="L45" s="163" t="s">
        <v>373</v>
      </c>
      <c r="M45" s="151" t="s">
        <v>270</v>
      </c>
      <c r="N45" s="163" t="s">
        <v>374</v>
      </c>
      <c r="O45" s="151" t="s">
        <v>274</v>
      </c>
      <c r="P45" s="163" t="s">
        <v>375</v>
      </c>
    </row>
    <row r="46" spans="1:16" x14ac:dyDescent="0.15">
      <c r="A46" s="182">
        <v>13</v>
      </c>
      <c r="B46" s="168" t="s">
        <v>344</v>
      </c>
      <c r="C46" s="152" t="s">
        <v>270</v>
      </c>
      <c r="D46" s="171" t="s">
        <v>369</v>
      </c>
      <c r="E46" s="152" t="s">
        <v>270</v>
      </c>
      <c r="F46" s="171" t="s">
        <v>369</v>
      </c>
      <c r="G46" s="152" t="s">
        <v>274</v>
      </c>
      <c r="H46" s="174" t="s">
        <v>370</v>
      </c>
      <c r="I46" s="180"/>
      <c r="J46" s="169"/>
      <c r="K46" s="152" t="s">
        <v>322</v>
      </c>
      <c r="L46" s="164"/>
      <c r="M46" s="152" t="s">
        <v>323</v>
      </c>
      <c r="N46" s="164"/>
      <c r="O46" s="152" t="s">
        <v>301</v>
      </c>
      <c r="P46" s="164"/>
    </row>
    <row r="47" spans="1:16" ht="13.5" customHeight="1" x14ac:dyDescent="0.15">
      <c r="A47" s="166"/>
      <c r="B47" s="169"/>
      <c r="C47" s="152" t="s">
        <v>317</v>
      </c>
      <c r="D47" s="172"/>
      <c r="E47" s="152" t="s">
        <v>317</v>
      </c>
      <c r="F47" s="172"/>
      <c r="G47" s="152" t="s">
        <v>318</v>
      </c>
      <c r="H47" s="175"/>
      <c r="I47" s="180"/>
      <c r="J47" s="169"/>
      <c r="K47" s="152" t="s">
        <v>162</v>
      </c>
      <c r="L47" s="164"/>
      <c r="M47" s="152" t="s">
        <v>162</v>
      </c>
      <c r="N47" s="164"/>
      <c r="O47" s="152" t="s">
        <v>324</v>
      </c>
      <c r="P47" s="164"/>
    </row>
    <row r="48" spans="1:16" x14ac:dyDescent="0.15">
      <c r="A48" s="166"/>
      <c r="B48" s="169"/>
      <c r="C48" s="152" t="s">
        <v>321</v>
      </c>
      <c r="D48" s="172"/>
      <c r="E48" s="152" t="s">
        <v>321</v>
      </c>
      <c r="F48" s="172"/>
      <c r="G48" s="152" t="s">
        <v>319</v>
      </c>
      <c r="H48" s="175"/>
      <c r="I48" s="187"/>
      <c r="J48" s="183"/>
      <c r="K48" s="153" t="s">
        <v>55</v>
      </c>
      <c r="L48" s="165"/>
      <c r="M48" s="153" t="s">
        <v>55</v>
      </c>
      <c r="N48" s="165"/>
      <c r="O48" s="153" t="s">
        <v>307</v>
      </c>
      <c r="P48" s="165"/>
    </row>
    <row r="49" spans="1:16" x14ac:dyDescent="0.15">
      <c r="A49" s="166"/>
      <c r="B49" s="183"/>
      <c r="C49" s="152" t="s">
        <v>371</v>
      </c>
      <c r="D49" s="173"/>
      <c r="E49" s="152" t="s">
        <v>371</v>
      </c>
      <c r="F49" s="173"/>
      <c r="G49" s="152" t="s">
        <v>372</v>
      </c>
      <c r="H49" s="176"/>
      <c r="I49" s="184">
        <v>29</v>
      </c>
      <c r="J49" s="178" t="s">
        <v>103</v>
      </c>
      <c r="K49" s="152" t="s">
        <v>270</v>
      </c>
      <c r="L49" s="163" t="s">
        <v>330</v>
      </c>
      <c r="M49" s="152" t="s">
        <v>270</v>
      </c>
      <c r="N49" s="163" t="s">
        <v>331</v>
      </c>
      <c r="O49" s="152" t="s">
        <v>274</v>
      </c>
      <c r="P49" s="163" t="s">
        <v>332</v>
      </c>
    </row>
    <row r="50" spans="1:16" x14ac:dyDescent="0.15">
      <c r="A50" s="177">
        <v>14</v>
      </c>
      <c r="B50" s="178" t="s">
        <v>347</v>
      </c>
      <c r="C50" s="151" t="s">
        <v>270</v>
      </c>
      <c r="D50" s="171" t="s">
        <v>373</v>
      </c>
      <c r="E50" s="151" t="s">
        <v>270</v>
      </c>
      <c r="F50" s="171" t="s">
        <v>374</v>
      </c>
      <c r="G50" s="151" t="s">
        <v>274</v>
      </c>
      <c r="H50" s="174" t="s">
        <v>375</v>
      </c>
      <c r="I50" s="180"/>
      <c r="J50" s="169"/>
      <c r="K50" s="152" t="s">
        <v>275</v>
      </c>
      <c r="L50" s="164"/>
      <c r="M50" s="152" t="s">
        <v>275</v>
      </c>
      <c r="N50" s="164"/>
      <c r="O50" s="152" t="s">
        <v>276</v>
      </c>
      <c r="P50" s="164"/>
    </row>
    <row r="51" spans="1:16" ht="13.5" customHeight="1" x14ac:dyDescent="0.15">
      <c r="A51" s="166"/>
      <c r="B51" s="169"/>
      <c r="C51" s="152" t="s">
        <v>322</v>
      </c>
      <c r="D51" s="172"/>
      <c r="E51" s="152" t="s">
        <v>323</v>
      </c>
      <c r="F51" s="172"/>
      <c r="G51" s="152" t="s">
        <v>301</v>
      </c>
      <c r="H51" s="175"/>
      <c r="I51" s="180"/>
      <c r="J51" s="169"/>
      <c r="K51" s="152" t="s">
        <v>279</v>
      </c>
      <c r="L51" s="164"/>
      <c r="M51" s="152" t="s">
        <v>280</v>
      </c>
      <c r="N51" s="164"/>
      <c r="O51" s="152" t="s">
        <v>277</v>
      </c>
      <c r="P51" s="164"/>
    </row>
    <row r="52" spans="1:16" x14ac:dyDescent="0.15">
      <c r="A52" s="166"/>
      <c r="B52" s="169"/>
      <c r="C52" s="152" t="s">
        <v>162</v>
      </c>
      <c r="D52" s="172"/>
      <c r="E52" s="152" t="s">
        <v>162</v>
      </c>
      <c r="F52" s="172"/>
      <c r="G52" s="152" t="s">
        <v>324</v>
      </c>
      <c r="H52" s="175"/>
      <c r="I52" s="181"/>
      <c r="J52" s="170"/>
      <c r="K52" s="152" t="s">
        <v>337</v>
      </c>
      <c r="L52" s="165"/>
      <c r="M52" s="152" t="s">
        <v>337</v>
      </c>
      <c r="N52" s="165"/>
      <c r="O52" s="153" t="s">
        <v>281</v>
      </c>
      <c r="P52" s="165"/>
    </row>
    <row r="53" spans="1:16" x14ac:dyDescent="0.15">
      <c r="A53" s="167"/>
      <c r="B53" s="170"/>
      <c r="C53" s="153" t="s">
        <v>55</v>
      </c>
      <c r="D53" s="173"/>
      <c r="E53" s="153" t="s">
        <v>55</v>
      </c>
      <c r="F53" s="173"/>
      <c r="G53" s="153" t="s">
        <v>307</v>
      </c>
      <c r="H53" s="176"/>
      <c r="I53" s="179">
        <v>30</v>
      </c>
      <c r="J53" s="168" t="s">
        <v>333</v>
      </c>
      <c r="K53" s="151" t="s">
        <v>283</v>
      </c>
      <c r="L53" s="163" t="s">
        <v>334</v>
      </c>
      <c r="M53" s="151" t="s">
        <v>283</v>
      </c>
      <c r="N53" s="163" t="s">
        <v>335</v>
      </c>
      <c r="O53" s="151" t="s">
        <v>284</v>
      </c>
      <c r="P53" s="163" t="s">
        <v>336</v>
      </c>
    </row>
    <row r="54" spans="1:16" x14ac:dyDescent="0.15">
      <c r="A54" s="166">
        <v>15</v>
      </c>
      <c r="B54" s="168" t="s">
        <v>103</v>
      </c>
      <c r="C54" s="152" t="s">
        <v>270</v>
      </c>
      <c r="D54" s="171" t="s">
        <v>330</v>
      </c>
      <c r="E54" s="152" t="s">
        <v>270</v>
      </c>
      <c r="F54" s="171" t="s">
        <v>331</v>
      </c>
      <c r="G54" s="152" t="s">
        <v>274</v>
      </c>
      <c r="H54" s="174" t="s">
        <v>332</v>
      </c>
      <c r="I54" s="180"/>
      <c r="J54" s="169"/>
      <c r="K54" s="152" t="s">
        <v>92</v>
      </c>
      <c r="L54" s="164"/>
      <c r="M54" s="152" t="s">
        <v>92</v>
      </c>
      <c r="N54" s="164"/>
      <c r="O54" s="152" t="s">
        <v>286</v>
      </c>
      <c r="P54" s="164"/>
    </row>
    <row r="55" spans="1:16" ht="13.5" customHeight="1" x14ac:dyDescent="0.15">
      <c r="A55" s="166"/>
      <c r="B55" s="169"/>
      <c r="C55" s="152" t="s">
        <v>275</v>
      </c>
      <c r="D55" s="172"/>
      <c r="E55" s="152" t="s">
        <v>275</v>
      </c>
      <c r="F55" s="172"/>
      <c r="G55" s="152" t="s">
        <v>276</v>
      </c>
      <c r="H55" s="175"/>
      <c r="I55" s="180"/>
      <c r="J55" s="169"/>
      <c r="K55" s="152" t="s">
        <v>98</v>
      </c>
      <c r="L55" s="164"/>
      <c r="M55" s="152" t="s">
        <v>98</v>
      </c>
      <c r="N55" s="164"/>
      <c r="O55" s="152" t="s">
        <v>287</v>
      </c>
      <c r="P55" s="164"/>
    </row>
    <row r="56" spans="1:16" x14ac:dyDescent="0.15">
      <c r="A56" s="166"/>
      <c r="B56" s="169"/>
      <c r="C56" s="152" t="s">
        <v>279</v>
      </c>
      <c r="D56" s="172"/>
      <c r="E56" s="152" t="s">
        <v>280</v>
      </c>
      <c r="F56" s="172"/>
      <c r="G56" s="152" t="s">
        <v>277</v>
      </c>
      <c r="H56" s="175"/>
      <c r="I56" s="181"/>
      <c r="J56" s="170"/>
      <c r="K56" s="153"/>
      <c r="L56" s="165"/>
      <c r="M56" s="153"/>
      <c r="N56" s="165"/>
      <c r="O56" s="153" t="s">
        <v>98</v>
      </c>
      <c r="P56" s="165"/>
    </row>
    <row r="57" spans="1:16" x14ac:dyDescent="0.15">
      <c r="A57" s="167"/>
      <c r="B57" s="170"/>
      <c r="C57" s="153" t="s">
        <v>337</v>
      </c>
      <c r="D57" s="173"/>
      <c r="E57" s="153" t="s">
        <v>337</v>
      </c>
      <c r="F57" s="173"/>
      <c r="G57" s="153" t="s">
        <v>281</v>
      </c>
      <c r="H57" s="176"/>
    </row>
  </sheetData>
  <mergeCells count="133">
    <mergeCell ref="J2:J5"/>
    <mergeCell ref="K2:L4"/>
    <mergeCell ref="M2:N4"/>
    <mergeCell ref="O2:P4"/>
    <mergeCell ref="A6:A9"/>
    <mergeCell ref="B6:B9"/>
    <mergeCell ref="D6:D9"/>
    <mergeCell ref="F6:F9"/>
    <mergeCell ref="H6:H9"/>
    <mergeCell ref="I6:I9"/>
    <mergeCell ref="A2:A5"/>
    <mergeCell ref="B2:B5"/>
    <mergeCell ref="C2:D4"/>
    <mergeCell ref="E2:F4"/>
    <mergeCell ref="G2:H4"/>
    <mergeCell ref="I2:I5"/>
    <mergeCell ref="J6:J9"/>
    <mergeCell ref="L6:L9"/>
    <mergeCell ref="N6:N9"/>
    <mergeCell ref="P6:P9"/>
    <mergeCell ref="A10:A13"/>
    <mergeCell ref="B10:B13"/>
    <mergeCell ref="D10:D13"/>
    <mergeCell ref="F10:F13"/>
    <mergeCell ref="H10:H13"/>
    <mergeCell ref="I10:I13"/>
    <mergeCell ref="J14:J16"/>
    <mergeCell ref="K14:P16"/>
    <mergeCell ref="I17:I19"/>
    <mergeCell ref="J17:J19"/>
    <mergeCell ref="K17:P19"/>
    <mergeCell ref="A18:A19"/>
    <mergeCell ref="B18:B19"/>
    <mergeCell ref="J10:J13"/>
    <mergeCell ref="L10:L13"/>
    <mergeCell ref="N10:N13"/>
    <mergeCell ref="P10:P13"/>
    <mergeCell ref="A14:A17"/>
    <mergeCell ref="B14:B17"/>
    <mergeCell ref="D14:D17"/>
    <mergeCell ref="F14:F17"/>
    <mergeCell ref="H14:H17"/>
    <mergeCell ref="I14:I16"/>
    <mergeCell ref="A20:A21"/>
    <mergeCell ref="B20:B21"/>
    <mergeCell ref="I20:I22"/>
    <mergeCell ref="J20:J22"/>
    <mergeCell ref="K20:P22"/>
    <mergeCell ref="A22:A25"/>
    <mergeCell ref="B22:B25"/>
    <mergeCell ref="D22:D25"/>
    <mergeCell ref="F22:F25"/>
    <mergeCell ref="H22:H25"/>
    <mergeCell ref="P27:P30"/>
    <mergeCell ref="A30:A33"/>
    <mergeCell ref="B30:B33"/>
    <mergeCell ref="D30:D33"/>
    <mergeCell ref="F30:F33"/>
    <mergeCell ref="H30:H33"/>
    <mergeCell ref="I23:I26"/>
    <mergeCell ref="J23:J26"/>
    <mergeCell ref="L23:L26"/>
    <mergeCell ref="N23:N26"/>
    <mergeCell ref="P23:P26"/>
    <mergeCell ref="A26:A29"/>
    <mergeCell ref="B26:B29"/>
    <mergeCell ref="D26:D29"/>
    <mergeCell ref="F26:F29"/>
    <mergeCell ref="H26:H29"/>
    <mergeCell ref="I31:I32"/>
    <mergeCell ref="J31:J32"/>
    <mergeCell ref="I33:I36"/>
    <mergeCell ref="J33:J36"/>
    <mergeCell ref="L33:L36"/>
    <mergeCell ref="N33:N36"/>
    <mergeCell ref="I27:I30"/>
    <mergeCell ref="J27:J30"/>
    <mergeCell ref="L27:L30"/>
    <mergeCell ref="N27:N30"/>
    <mergeCell ref="P33:P36"/>
    <mergeCell ref="A34:A37"/>
    <mergeCell ref="B34:B37"/>
    <mergeCell ref="D34:D37"/>
    <mergeCell ref="F34:F37"/>
    <mergeCell ref="H34:H37"/>
    <mergeCell ref="I37:I38"/>
    <mergeCell ref="J37:J38"/>
    <mergeCell ref="A38:A41"/>
    <mergeCell ref="B38:B41"/>
    <mergeCell ref="L41:L44"/>
    <mergeCell ref="N41:N44"/>
    <mergeCell ref="P41:P44"/>
    <mergeCell ref="A42:A43"/>
    <mergeCell ref="B42:B43"/>
    <mergeCell ref="A44:A45"/>
    <mergeCell ref="B44:B45"/>
    <mergeCell ref="I45:I48"/>
    <mergeCell ref="J45:J48"/>
    <mergeCell ref="L45:L48"/>
    <mergeCell ref="D38:D41"/>
    <mergeCell ref="F38:F41"/>
    <mergeCell ref="H38:H41"/>
    <mergeCell ref="I39:I40"/>
    <mergeCell ref="J39:J40"/>
    <mergeCell ref="I41:I44"/>
    <mergeCell ref="J41:J44"/>
    <mergeCell ref="N45:N48"/>
    <mergeCell ref="P45:P48"/>
    <mergeCell ref="A46:A49"/>
    <mergeCell ref="B46:B49"/>
    <mergeCell ref="D46:D49"/>
    <mergeCell ref="F46:F49"/>
    <mergeCell ref="H46:H49"/>
    <mergeCell ref="I49:I52"/>
    <mergeCell ref="J49:J52"/>
    <mergeCell ref="L49:L52"/>
    <mergeCell ref="N53:N56"/>
    <mergeCell ref="P53:P56"/>
    <mergeCell ref="A54:A57"/>
    <mergeCell ref="B54:B57"/>
    <mergeCell ref="D54:D57"/>
    <mergeCell ref="F54:F57"/>
    <mergeCell ref="H54:H57"/>
    <mergeCell ref="N49:N52"/>
    <mergeCell ref="P49:P52"/>
    <mergeCell ref="A50:A53"/>
    <mergeCell ref="B50:B53"/>
    <mergeCell ref="D50:D53"/>
    <mergeCell ref="F50:F53"/>
    <mergeCell ref="H50:H53"/>
    <mergeCell ref="I53:I56"/>
    <mergeCell ref="J53:J56"/>
    <mergeCell ref="L53:L56"/>
  </mergeCells>
  <phoneticPr fontId="21"/>
  <printOptions horizontalCentered="1" verticalCentered="1"/>
  <pageMargins left="0" right="0" top="0" bottom="0" header="0.19685039370078741" footer="0.19685039370078741"/>
  <pageSetup paperSize="12" scale="76" orientation="landscape" r:id="rId1"/>
  <headerFooter alignWithMargins="0"/>
  <colBreaks count="1" manualBreakCount="1">
    <brk id="8"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9ADEA-1724-4265-995C-A53629369B27}">
  <sheetPr>
    <pageSetUpPr fitToPage="1"/>
  </sheetPr>
  <dimension ref="A1:U63"/>
  <sheetViews>
    <sheetView showZeros="0" zoomScale="60" zoomScaleNormal="60" zoomScaleSheetLayoutView="90" workbookViewId="0">
      <selection activeCell="G21" sqref="G21"/>
    </sheetView>
  </sheetViews>
  <sheetFormatPr defaultRowHeight="13.5" x14ac:dyDescent="0.15"/>
  <cols>
    <col min="1" max="1" width="4.5" style="104" customWidth="1"/>
    <col min="2" max="2" width="24.375" style="104" customWidth="1"/>
    <col min="3" max="3" width="28.25" style="104" customWidth="1"/>
    <col min="4" max="4" width="12.5" style="104" hidden="1" customWidth="1"/>
    <col min="5" max="6" width="10.375" style="35" customWidth="1"/>
    <col min="7" max="7" width="10" style="104" customWidth="1"/>
    <col min="8" max="8" width="18.75" style="104" customWidth="1"/>
    <col min="9" max="9" width="22.5" style="104" customWidth="1"/>
    <col min="10" max="10" width="21.25" style="104" customWidth="1"/>
    <col min="11" max="11" width="11.125" style="104" customWidth="1"/>
    <col min="12" max="12" width="22.375" style="104" customWidth="1"/>
    <col min="13" max="13" width="21.25" style="104" customWidth="1"/>
    <col min="14" max="14" width="11.25" style="104" customWidth="1"/>
    <col min="15" max="15" width="12.5" hidden="1" customWidth="1"/>
    <col min="257" max="257" width="4.5" customWidth="1"/>
    <col min="258" max="258" width="24.375" customWidth="1"/>
    <col min="259" max="259" width="28.25" customWidth="1"/>
    <col min="260" max="260" width="0" hidden="1" customWidth="1"/>
    <col min="261" max="262" width="10.375" customWidth="1"/>
    <col min="263" max="263" width="10" customWidth="1"/>
    <col min="264" max="264" width="18.75" customWidth="1"/>
    <col min="265" max="265" width="22.5" customWidth="1"/>
    <col min="266" max="266" width="21.25" customWidth="1"/>
    <col min="267" max="267" width="11.125" customWidth="1"/>
    <col min="268" max="268" width="22.375" customWidth="1"/>
    <col min="269" max="269" width="21.25" customWidth="1"/>
    <col min="270" max="270" width="11.25" customWidth="1"/>
    <col min="271" max="271" width="0" hidden="1" customWidth="1"/>
    <col min="513" max="513" width="4.5" customWidth="1"/>
    <col min="514" max="514" width="24.375" customWidth="1"/>
    <col min="515" max="515" width="28.25" customWidth="1"/>
    <col min="516" max="516" width="0" hidden="1" customWidth="1"/>
    <col min="517" max="518" width="10.375" customWidth="1"/>
    <col min="519" max="519" width="10" customWidth="1"/>
    <col min="520" max="520" width="18.75" customWidth="1"/>
    <col min="521" max="521" width="22.5" customWidth="1"/>
    <col min="522" max="522" width="21.25" customWidth="1"/>
    <col min="523" max="523" width="11.125" customWidth="1"/>
    <col min="524" max="524" width="22.375" customWidth="1"/>
    <col min="525" max="525" width="21.25" customWidth="1"/>
    <col min="526" max="526" width="11.25" customWidth="1"/>
    <col min="527" max="527" width="0" hidden="1" customWidth="1"/>
    <col min="769" max="769" width="4.5" customWidth="1"/>
    <col min="770" max="770" width="24.375" customWidth="1"/>
    <col min="771" max="771" width="28.25" customWidth="1"/>
    <col min="772" max="772" width="0" hidden="1" customWidth="1"/>
    <col min="773" max="774" width="10.375" customWidth="1"/>
    <col min="775" max="775" width="10" customWidth="1"/>
    <col min="776" max="776" width="18.75" customWidth="1"/>
    <col min="777" max="777" width="22.5" customWidth="1"/>
    <col min="778" max="778" width="21.25" customWidth="1"/>
    <col min="779" max="779" width="11.125" customWidth="1"/>
    <col min="780" max="780" width="22.375" customWidth="1"/>
    <col min="781" max="781" width="21.25" customWidth="1"/>
    <col min="782" max="782" width="11.25" customWidth="1"/>
    <col min="783" max="783" width="0" hidden="1" customWidth="1"/>
    <col min="1025" max="1025" width="4.5" customWidth="1"/>
    <col min="1026" max="1026" width="24.375" customWidth="1"/>
    <col min="1027" max="1027" width="28.25" customWidth="1"/>
    <col min="1028" max="1028" width="0" hidden="1" customWidth="1"/>
    <col min="1029" max="1030" width="10.375" customWidth="1"/>
    <col min="1031" max="1031" width="10" customWidth="1"/>
    <col min="1032" max="1032" width="18.75" customWidth="1"/>
    <col min="1033" max="1033" width="22.5" customWidth="1"/>
    <col min="1034" max="1034" width="21.25" customWidth="1"/>
    <col min="1035" max="1035" width="11.125" customWidth="1"/>
    <col min="1036" max="1036" width="22.375" customWidth="1"/>
    <col min="1037" max="1037" width="21.25" customWidth="1"/>
    <col min="1038" max="1038" width="11.25" customWidth="1"/>
    <col min="1039" max="1039" width="0" hidden="1" customWidth="1"/>
    <col min="1281" max="1281" width="4.5" customWidth="1"/>
    <col min="1282" max="1282" width="24.375" customWidth="1"/>
    <col min="1283" max="1283" width="28.25" customWidth="1"/>
    <col min="1284" max="1284" width="0" hidden="1" customWidth="1"/>
    <col min="1285" max="1286" width="10.375" customWidth="1"/>
    <col min="1287" max="1287" width="10" customWidth="1"/>
    <col min="1288" max="1288" width="18.75" customWidth="1"/>
    <col min="1289" max="1289" width="22.5" customWidth="1"/>
    <col min="1290" max="1290" width="21.25" customWidth="1"/>
    <col min="1291" max="1291" width="11.125" customWidth="1"/>
    <col min="1292" max="1292" width="22.375" customWidth="1"/>
    <col min="1293" max="1293" width="21.25" customWidth="1"/>
    <col min="1294" max="1294" width="11.25" customWidth="1"/>
    <col min="1295" max="1295" width="0" hidden="1" customWidth="1"/>
    <col min="1537" max="1537" width="4.5" customWidth="1"/>
    <col min="1538" max="1538" width="24.375" customWidth="1"/>
    <col min="1539" max="1539" width="28.25" customWidth="1"/>
    <col min="1540" max="1540" width="0" hidden="1" customWidth="1"/>
    <col min="1541" max="1542" width="10.375" customWidth="1"/>
    <col min="1543" max="1543" width="10" customWidth="1"/>
    <col min="1544" max="1544" width="18.75" customWidth="1"/>
    <col min="1545" max="1545" width="22.5" customWidth="1"/>
    <col min="1546" max="1546" width="21.25" customWidth="1"/>
    <col min="1547" max="1547" width="11.125" customWidth="1"/>
    <col min="1548" max="1548" width="22.375" customWidth="1"/>
    <col min="1549" max="1549" width="21.25" customWidth="1"/>
    <col min="1550" max="1550" width="11.25" customWidth="1"/>
    <col min="1551" max="1551" width="0" hidden="1" customWidth="1"/>
    <col min="1793" max="1793" width="4.5" customWidth="1"/>
    <col min="1794" max="1794" width="24.375" customWidth="1"/>
    <col min="1795" max="1795" width="28.25" customWidth="1"/>
    <col min="1796" max="1796" width="0" hidden="1" customWidth="1"/>
    <col min="1797" max="1798" width="10.375" customWidth="1"/>
    <col min="1799" max="1799" width="10" customWidth="1"/>
    <col min="1800" max="1800" width="18.75" customWidth="1"/>
    <col min="1801" max="1801" width="22.5" customWidth="1"/>
    <col min="1802" max="1802" width="21.25" customWidth="1"/>
    <col min="1803" max="1803" width="11.125" customWidth="1"/>
    <col min="1804" max="1804" width="22.375" customWidth="1"/>
    <col min="1805" max="1805" width="21.25" customWidth="1"/>
    <col min="1806" max="1806" width="11.25" customWidth="1"/>
    <col min="1807" max="1807" width="0" hidden="1" customWidth="1"/>
    <col min="2049" max="2049" width="4.5" customWidth="1"/>
    <col min="2050" max="2050" width="24.375" customWidth="1"/>
    <col min="2051" max="2051" width="28.25" customWidth="1"/>
    <col min="2052" max="2052" width="0" hidden="1" customWidth="1"/>
    <col min="2053" max="2054" width="10.375" customWidth="1"/>
    <col min="2055" max="2055" width="10" customWidth="1"/>
    <col min="2056" max="2056" width="18.75" customWidth="1"/>
    <col min="2057" max="2057" width="22.5" customWidth="1"/>
    <col min="2058" max="2058" width="21.25" customWidth="1"/>
    <col min="2059" max="2059" width="11.125" customWidth="1"/>
    <col min="2060" max="2060" width="22.375" customWidth="1"/>
    <col min="2061" max="2061" width="21.25" customWidth="1"/>
    <col min="2062" max="2062" width="11.25" customWidth="1"/>
    <col min="2063" max="2063" width="0" hidden="1" customWidth="1"/>
    <col min="2305" max="2305" width="4.5" customWidth="1"/>
    <col min="2306" max="2306" width="24.375" customWidth="1"/>
    <col min="2307" max="2307" width="28.25" customWidth="1"/>
    <col min="2308" max="2308" width="0" hidden="1" customWidth="1"/>
    <col min="2309" max="2310" width="10.375" customWidth="1"/>
    <col min="2311" max="2311" width="10" customWidth="1"/>
    <col min="2312" max="2312" width="18.75" customWidth="1"/>
    <col min="2313" max="2313" width="22.5" customWidth="1"/>
    <col min="2314" max="2314" width="21.25" customWidth="1"/>
    <col min="2315" max="2315" width="11.125" customWidth="1"/>
    <col min="2316" max="2316" width="22.375" customWidth="1"/>
    <col min="2317" max="2317" width="21.25" customWidth="1"/>
    <col min="2318" max="2318" width="11.25" customWidth="1"/>
    <col min="2319" max="2319" width="0" hidden="1" customWidth="1"/>
    <col min="2561" max="2561" width="4.5" customWidth="1"/>
    <col min="2562" max="2562" width="24.375" customWidth="1"/>
    <col min="2563" max="2563" width="28.25" customWidth="1"/>
    <col min="2564" max="2564" width="0" hidden="1" customWidth="1"/>
    <col min="2565" max="2566" width="10.375" customWidth="1"/>
    <col min="2567" max="2567" width="10" customWidth="1"/>
    <col min="2568" max="2568" width="18.75" customWidth="1"/>
    <col min="2569" max="2569" width="22.5" customWidth="1"/>
    <col min="2570" max="2570" width="21.25" customWidth="1"/>
    <col min="2571" max="2571" width="11.125" customWidth="1"/>
    <col min="2572" max="2572" width="22.375" customWidth="1"/>
    <col min="2573" max="2573" width="21.25" customWidth="1"/>
    <col min="2574" max="2574" width="11.25" customWidth="1"/>
    <col min="2575" max="2575" width="0" hidden="1" customWidth="1"/>
    <col min="2817" max="2817" width="4.5" customWidth="1"/>
    <col min="2818" max="2818" width="24.375" customWidth="1"/>
    <col min="2819" max="2819" width="28.25" customWidth="1"/>
    <col min="2820" max="2820" width="0" hidden="1" customWidth="1"/>
    <col min="2821" max="2822" width="10.375" customWidth="1"/>
    <col min="2823" max="2823" width="10" customWidth="1"/>
    <col min="2824" max="2824" width="18.75" customWidth="1"/>
    <col min="2825" max="2825" width="22.5" customWidth="1"/>
    <col min="2826" max="2826" width="21.25" customWidth="1"/>
    <col min="2827" max="2827" width="11.125" customWidth="1"/>
    <col min="2828" max="2828" width="22.375" customWidth="1"/>
    <col min="2829" max="2829" width="21.25" customWidth="1"/>
    <col min="2830" max="2830" width="11.25" customWidth="1"/>
    <col min="2831" max="2831" width="0" hidden="1" customWidth="1"/>
    <col min="3073" max="3073" width="4.5" customWidth="1"/>
    <col min="3074" max="3074" width="24.375" customWidth="1"/>
    <col min="3075" max="3075" width="28.25" customWidth="1"/>
    <col min="3076" max="3076" width="0" hidden="1" customWidth="1"/>
    <col min="3077" max="3078" width="10.375" customWidth="1"/>
    <col min="3079" max="3079" width="10" customWidth="1"/>
    <col min="3080" max="3080" width="18.75" customWidth="1"/>
    <col min="3081" max="3081" width="22.5" customWidth="1"/>
    <col min="3082" max="3082" width="21.25" customWidth="1"/>
    <col min="3083" max="3083" width="11.125" customWidth="1"/>
    <col min="3084" max="3084" width="22.375" customWidth="1"/>
    <col min="3085" max="3085" width="21.25" customWidth="1"/>
    <col min="3086" max="3086" width="11.25" customWidth="1"/>
    <col min="3087" max="3087" width="0" hidden="1" customWidth="1"/>
    <col min="3329" max="3329" width="4.5" customWidth="1"/>
    <col min="3330" max="3330" width="24.375" customWidth="1"/>
    <col min="3331" max="3331" width="28.25" customWidth="1"/>
    <col min="3332" max="3332" width="0" hidden="1" customWidth="1"/>
    <col min="3333" max="3334" width="10.375" customWidth="1"/>
    <col min="3335" max="3335" width="10" customWidth="1"/>
    <col min="3336" max="3336" width="18.75" customWidth="1"/>
    <col min="3337" max="3337" width="22.5" customWidth="1"/>
    <col min="3338" max="3338" width="21.25" customWidth="1"/>
    <col min="3339" max="3339" width="11.125" customWidth="1"/>
    <col min="3340" max="3340" width="22.375" customWidth="1"/>
    <col min="3341" max="3341" width="21.25" customWidth="1"/>
    <col min="3342" max="3342" width="11.25" customWidth="1"/>
    <col min="3343" max="3343" width="0" hidden="1" customWidth="1"/>
    <col min="3585" max="3585" width="4.5" customWidth="1"/>
    <col min="3586" max="3586" width="24.375" customWidth="1"/>
    <col min="3587" max="3587" width="28.25" customWidth="1"/>
    <col min="3588" max="3588" width="0" hidden="1" customWidth="1"/>
    <col min="3589" max="3590" width="10.375" customWidth="1"/>
    <col min="3591" max="3591" width="10" customWidth="1"/>
    <col min="3592" max="3592" width="18.75" customWidth="1"/>
    <col min="3593" max="3593" width="22.5" customWidth="1"/>
    <col min="3594" max="3594" width="21.25" customWidth="1"/>
    <col min="3595" max="3595" width="11.125" customWidth="1"/>
    <col min="3596" max="3596" width="22.375" customWidth="1"/>
    <col min="3597" max="3597" width="21.25" customWidth="1"/>
    <col min="3598" max="3598" width="11.25" customWidth="1"/>
    <col min="3599" max="3599" width="0" hidden="1" customWidth="1"/>
    <col min="3841" max="3841" width="4.5" customWidth="1"/>
    <col min="3842" max="3842" width="24.375" customWidth="1"/>
    <col min="3843" max="3843" width="28.25" customWidth="1"/>
    <col min="3844" max="3844" width="0" hidden="1" customWidth="1"/>
    <col min="3845" max="3846" width="10.375" customWidth="1"/>
    <col min="3847" max="3847" width="10" customWidth="1"/>
    <col min="3848" max="3848" width="18.75" customWidth="1"/>
    <col min="3849" max="3849" width="22.5" customWidth="1"/>
    <col min="3850" max="3850" width="21.25" customWidth="1"/>
    <col min="3851" max="3851" width="11.125" customWidth="1"/>
    <col min="3852" max="3852" width="22.375" customWidth="1"/>
    <col min="3853" max="3853" width="21.25" customWidth="1"/>
    <col min="3854" max="3854" width="11.25" customWidth="1"/>
    <col min="3855" max="3855" width="0" hidden="1" customWidth="1"/>
    <col min="4097" max="4097" width="4.5" customWidth="1"/>
    <col min="4098" max="4098" width="24.375" customWidth="1"/>
    <col min="4099" max="4099" width="28.25" customWidth="1"/>
    <col min="4100" max="4100" width="0" hidden="1" customWidth="1"/>
    <col min="4101" max="4102" width="10.375" customWidth="1"/>
    <col min="4103" max="4103" width="10" customWidth="1"/>
    <col min="4104" max="4104" width="18.75" customWidth="1"/>
    <col min="4105" max="4105" width="22.5" customWidth="1"/>
    <col min="4106" max="4106" width="21.25" customWidth="1"/>
    <col min="4107" max="4107" width="11.125" customWidth="1"/>
    <col min="4108" max="4108" width="22.375" customWidth="1"/>
    <col min="4109" max="4109" width="21.25" customWidth="1"/>
    <col min="4110" max="4110" width="11.25" customWidth="1"/>
    <col min="4111" max="4111" width="0" hidden="1" customWidth="1"/>
    <col min="4353" max="4353" width="4.5" customWidth="1"/>
    <col min="4354" max="4354" width="24.375" customWidth="1"/>
    <col min="4355" max="4355" width="28.25" customWidth="1"/>
    <col min="4356" max="4356" width="0" hidden="1" customWidth="1"/>
    <col min="4357" max="4358" width="10.375" customWidth="1"/>
    <col min="4359" max="4359" width="10" customWidth="1"/>
    <col min="4360" max="4360" width="18.75" customWidth="1"/>
    <col min="4361" max="4361" width="22.5" customWidth="1"/>
    <col min="4362" max="4362" width="21.25" customWidth="1"/>
    <col min="4363" max="4363" width="11.125" customWidth="1"/>
    <col min="4364" max="4364" width="22.375" customWidth="1"/>
    <col min="4365" max="4365" width="21.25" customWidth="1"/>
    <col min="4366" max="4366" width="11.25" customWidth="1"/>
    <col min="4367" max="4367" width="0" hidden="1" customWidth="1"/>
    <col min="4609" max="4609" width="4.5" customWidth="1"/>
    <col min="4610" max="4610" width="24.375" customWidth="1"/>
    <col min="4611" max="4611" width="28.25" customWidth="1"/>
    <col min="4612" max="4612" width="0" hidden="1" customWidth="1"/>
    <col min="4613" max="4614" width="10.375" customWidth="1"/>
    <col min="4615" max="4615" width="10" customWidth="1"/>
    <col min="4616" max="4616" width="18.75" customWidth="1"/>
    <col min="4617" max="4617" width="22.5" customWidth="1"/>
    <col min="4618" max="4618" width="21.25" customWidth="1"/>
    <col min="4619" max="4619" width="11.125" customWidth="1"/>
    <col min="4620" max="4620" width="22.375" customWidth="1"/>
    <col min="4621" max="4621" width="21.25" customWidth="1"/>
    <col min="4622" max="4622" width="11.25" customWidth="1"/>
    <col min="4623" max="4623" width="0" hidden="1" customWidth="1"/>
    <col min="4865" max="4865" width="4.5" customWidth="1"/>
    <col min="4866" max="4866" width="24.375" customWidth="1"/>
    <col min="4867" max="4867" width="28.25" customWidth="1"/>
    <col min="4868" max="4868" width="0" hidden="1" customWidth="1"/>
    <col min="4869" max="4870" width="10.375" customWidth="1"/>
    <col min="4871" max="4871" width="10" customWidth="1"/>
    <col min="4872" max="4872" width="18.75" customWidth="1"/>
    <col min="4873" max="4873" width="22.5" customWidth="1"/>
    <col min="4874" max="4874" width="21.25" customWidth="1"/>
    <col min="4875" max="4875" width="11.125" customWidth="1"/>
    <col min="4876" max="4876" width="22.375" customWidth="1"/>
    <col min="4877" max="4877" width="21.25" customWidth="1"/>
    <col min="4878" max="4878" width="11.25" customWidth="1"/>
    <col min="4879" max="4879" width="0" hidden="1" customWidth="1"/>
    <col min="5121" max="5121" width="4.5" customWidth="1"/>
    <col min="5122" max="5122" width="24.375" customWidth="1"/>
    <col min="5123" max="5123" width="28.25" customWidth="1"/>
    <col min="5124" max="5124" width="0" hidden="1" customWidth="1"/>
    <col min="5125" max="5126" width="10.375" customWidth="1"/>
    <col min="5127" max="5127" width="10" customWidth="1"/>
    <col min="5128" max="5128" width="18.75" customWidth="1"/>
    <col min="5129" max="5129" width="22.5" customWidth="1"/>
    <col min="5130" max="5130" width="21.25" customWidth="1"/>
    <col min="5131" max="5131" width="11.125" customWidth="1"/>
    <col min="5132" max="5132" width="22.375" customWidth="1"/>
    <col min="5133" max="5133" width="21.25" customWidth="1"/>
    <col min="5134" max="5134" width="11.25" customWidth="1"/>
    <col min="5135" max="5135" width="0" hidden="1" customWidth="1"/>
    <col min="5377" max="5377" width="4.5" customWidth="1"/>
    <col min="5378" max="5378" width="24.375" customWidth="1"/>
    <col min="5379" max="5379" width="28.25" customWidth="1"/>
    <col min="5380" max="5380" width="0" hidden="1" customWidth="1"/>
    <col min="5381" max="5382" width="10.375" customWidth="1"/>
    <col min="5383" max="5383" width="10" customWidth="1"/>
    <col min="5384" max="5384" width="18.75" customWidth="1"/>
    <col min="5385" max="5385" width="22.5" customWidth="1"/>
    <col min="5386" max="5386" width="21.25" customWidth="1"/>
    <col min="5387" max="5387" width="11.125" customWidth="1"/>
    <col min="5388" max="5388" width="22.375" customWidth="1"/>
    <col min="5389" max="5389" width="21.25" customWidth="1"/>
    <col min="5390" max="5390" width="11.25" customWidth="1"/>
    <col min="5391" max="5391" width="0" hidden="1" customWidth="1"/>
    <col min="5633" max="5633" width="4.5" customWidth="1"/>
    <col min="5634" max="5634" width="24.375" customWidth="1"/>
    <col min="5635" max="5635" width="28.25" customWidth="1"/>
    <col min="5636" max="5636" width="0" hidden="1" customWidth="1"/>
    <col min="5637" max="5638" width="10.375" customWidth="1"/>
    <col min="5639" max="5639" width="10" customWidth="1"/>
    <col min="5640" max="5640" width="18.75" customWidth="1"/>
    <col min="5641" max="5641" width="22.5" customWidth="1"/>
    <col min="5642" max="5642" width="21.25" customWidth="1"/>
    <col min="5643" max="5643" width="11.125" customWidth="1"/>
    <col min="5644" max="5644" width="22.375" customWidth="1"/>
    <col min="5645" max="5645" width="21.25" customWidth="1"/>
    <col min="5646" max="5646" width="11.25" customWidth="1"/>
    <col min="5647" max="5647" width="0" hidden="1" customWidth="1"/>
    <col min="5889" max="5889" width="4.5" customWidth="1"/>
    <col min="5890" max="5890" width="24.375" customWidth="1"/>
    <col min="5891" max="5891" width="28.25" customWidth="1"/>
    <col min="5892" max="5892" width="0" hidden="1" customWidth="1"/>
    <col min="5893" max="5894" width="10.375" customWidth="1"/>
    <col min="5895" max="5895" width="10" customWidth="1"/>
    <col min="5896" max="5896" width="18.75" customWidth="1"/>
    <col min="5897" max="5897" width="22.5" customWidth="1"/>
    <col min="5898" max="5898" width="21.25" customWidth="1"/>
    <col min="5899" max="5899" width="11.125" customWidth="1"/>
    <col min="5900" max="5900" width="22.375" customWidth="1"/>
    <col min="5901" max="5901" width="21.25" customWidth="1"/>
    <col min="5902" max="5902" width="11.25" customWidth="1"/>
    <col min="5903" max="5903" width="0" hidden="1" customWidth="1"/>
    <col min="6145" max="6145" width="4.5" customWidth="1"/>
    <col min="6146" max="6146" width="24.375" customWidth="1"/>
    <col min="6147" max="6147" width="28.25" customWidth="1"/>
    <col min="6148" max="6148" width="0" hidden="1" customWidth="1"/>
    <col min="6149" max="6150" width="10.375" customWidth="1"/>
    <col min="6151" max="6151" width="10" customWidth="1"/>
    <col min="6152" max="6152" width="18.75" customWidth="1"/>
    <col min="6153" max="6153" width="22.5" customWidth="1"/>
    <col min="6154" max="6154" width="21.25" customWidth="1"/>
    <col min="6155" max="6155" width="11.125" customWidth="1"/>
    <col min="6156" max="6156" width="22.375" customWidth="1"/>
    <col min="6157" max="6157" width="21.25" customWidth="1"/>
    <col min="6158" max="6158" width="11.25" customWidth="1"/>
    <col min="6159" max="6159" width="0" hidden="1" customWidth="1"/>
    <col min="6401" max="6401" width="4.5" customWidth="1"/>
    <col min="6402" max="6402" width="24.375" customWidth="1"/>
    <col min="6403" max="6403" width="28.25" customWidth="1"/>
    <col min="6404" max="6404" width="0" hidden="1" customWidth="1"/>
    <col min="6405" max="6406" width="10.375" customWidth="1"/>
    <col min="6407" max="6407" width="10" customWidth="1"/>
    <col min="6408" max="6408" width="18.75" customWidth="1"/>
    <col min="6409" max="6409" width="22.5" customWidth="1"/>
    <col min="6410" max="6410" width="21.25" customWidth="1"/>
    <col min="6411" max="6411" width="11.125" customWidth="1"/>
    <col min="6412" max="6412" width="22.375" customWidth="1"/>
    <col min="6413" max="6413" width="21.25" customWidth="1"/>
    <col min="6414" max="6414" width="11.25" customWidth="1"/>
    <col min="6415" max="6415" width="0" hidden="1" customWidth="1"/>
    <col min="6657" max="6657" width="4.5" customWidth="1"/>
    <col min="6658" max="6658" width="24.375" customWidth="1"/>
    <col min="6659" max="6659" width="28.25" customWidth="1"/>
    <col min="6660" max="6660" width="0" hidden="1" customWidth="1"/>
    <col min="6661" max="6662" width="10.375" customWidth="1"/>
    <col min="6663" max="6663" width="10" customWidth="1"/>
    <col min="6664" max="6664" width="18.75" customWidth="1"/>
    <col min="6665" max="6665" width="22.5" customWidth="1"/>
    <col min="6666" max="6666" width="21.25" customWidth="1"/>
    <col min="6667" max="6667" width="11.125" customWidth="1"/>
    <col min="6668" max="6668" width="22.375" customWidth="1"/>
    <col min="6669" max="6669" width="21.25" customWidth="1"/>
    <col min="6670" max="6670" width="11.25" customWidth="1"/>
    <col min="6671" max="6671" width="0" hidden="1" customWidth="1"/>
    <col min="6913" max="6913" width="4.5" customWidth="1"/>
    <col min="6914" max="6914" width="24.375" customWidth="1"/>
    <col min="6915" max="6915" width="28.25" customWidth="1"/>
    <col min="6916" max="6916" width="0" hidden="1" customWidth="1"/>
    <col min="6917" max="6918" width="10.375" customWidth="1"/>
    <col min="6919" max="6919" width="10" customWidth="1"/>
    <col min="6920" max="6920" width="18.75" customWidth="1"/>
    <col min="6921" max="6921" width="22.5" customWidth="1"/>
    <col min="6922" max="6922" width="21.25" customWidth="1"/>
    <col min="6923" max="6923" width="11.125" customWidth="1"/>
    <col min="6924" max="6924" width="22.375" customWidth="1"/>
    <col min="6925" max="6925" width="21.25" customWidth="1"/>
    <col min="6926" max="6926" width="11.25" customWidth="1"/>
    <col min="6927" max="6927" width="0" hidden="1" customWidth="1"/>
    <col min="7169" max="7169" width="4.5" customWidth="1"/>
    <col min="7170" max="7170" width="24.375" customWidth="1"/>
    <col min="7171" max="7171" width="28.25" customWidth="1"/>
    <col min="7172" max="7172" width="0" hidden="1" customWidth="1"/>
    <col min="7173" max="7174" width="10.375" customWidth="1"/>
    <col min="7175" max="7175" width="10" customWidth="1"/>
    <col min="7176" max="7176" width="18.75" customWidth="1"/>
    <col min="7177" max="7177" width="22.5" customWidth="1"/>
    <col min="7178" max="7178" width="21.25" customWidth="1"/>
    <col min="7179" max="7179" width="11.125" customWidth="1"/>
    <col min="7180" max="7180" width="22.375" customWidth="1"/>
    <col min="7181" max="7181" width="21.25" customWidth="1"/>
    <col min="7182" max="7182" width="11.25" customWidth="1"/>
    <col min="7183" max="7183" width="0" hidden="1" customWidth="1"/>
    <col min="7425" max="7425" width="4.5" customWidth="1"/>
    <col min="7426" max="7426" width="24.375" customWidth="1"/>
    <col min="7427" max="7427" width="28.25" customWidth="1"/>
    <col min="7428" max="7428" width="0" hidden="1" customWidth="1"/>
    <col min="7429" max="7430" width="10.375" customWidth="1"/>
    <col min="7431" max="7431" width="10" customWidth="1"/>
    <col min="7432" max="7432" width="18.75" customWidth="1"/>
    <col min="7433" max="7433" width="22.5" customWidth="1"/>
    <col min="7434" max="7434" width="21.25" customWidth="1"/>
    <col min="7435" max="7435" width="11.125" customWidth="1"/>
    <col min="7436" max="7436" width="22.375" customWidth="1"/>
    <col min="7437" max="7437" width="21.25" customWidth="1"/>
    <col min="7438" max="7438" width="11.25" customWidth="1"/>
    <col min="7439" max="7439" width="0" hidden="1" customWidth="1"/>
    <col min="7681" max="7681" width="4.5" customWidth="1"/>
    <col min="7682" max="7682" width="24.375" customWidth="1"/>
    <col min="7683" max="7683" width="28.25" customWidth="1"/>
    <col min="7684" max="7684" width="0" hidden="1" customWidth="1"/>
    <col min="7685" max="7686" width="10.375" customWidth="1"/>
    <col min="7687" max="7687" width="10" customWidth="1"/>
    <col min="7688" max="7688" width="18.75" customWidth="1"/>
    <col min="7689" max="7689" width="22.5" customWidth="1"/>
    <col min="7690" max="7690" width="21.25" customWidth="1"/>
    <col min="7691" max="7691" width="11.125" customWidth="1"/>
    <col min="7692" max="7692" width="22.375" customWidth="1"/>
    <col min="7693" max="7693" width="21.25" customWidth="1"/>
    <col min="7694" max="7694" width="11.25" customWidth="1"/>
    <col min="7695" max="7695" width="0" hidden="1" customWidth="1"/>
    <col min="7937" max="7937" width="4.5" customWidth="1"/>
    <col min="7938" max="7938" width="24.375" customWidth="1"/>
    <col min="7939" max="7939" width="28.25" customWidth="1"/>
    <col min="7940" max="7940" width="0" hidden="1" customWidth="1"/>
    <col min="7941" max="7942" width="10.375" customWidth="1"/>
    <col min="7943" max="7943" width="10" customWidth="1"/>
    <col min="7944" max="7944" width="18.75" customWidth="1"/>
    <col min="7945" max="7945" width="22.5" customWidth="1"/>
    <col min="7946" max="7946" width="21.25" customWidth="1"/>
    <col min="7947" max="7947" width="11.125" customWidth="1"/>
    <col min="7948" max="7948" width="22.375" customWidth="1"/>
    <col min="7949" max="7949" width="21.25" customWidth="1"/>
    <col min="7950" max="7950" width="11.25" customWidth="1"/>
    <col min="7951" max="7951" width="0" hidden="1" customWidth="1"/>
    <col min="8193" max="8193" width="4.5" customWidth="1"/>
    <col min="8194" max="8194" width="24.375" customWidth="1"/>
    <col min="8195" max="8195" width="28.25" customWidth="1"/>
    <col min="8196" max="8196" width="0" hidden="1" customWidth="1"/>
    <col min="8197" max="8198" width="10.375" customWidth="1"/>
    <col min="8199" max="8199" width="10" customWidth="1"/>
    <col min="8200" max="8200" width="18.75" customWidth="1"/>
    <col min="8201" max="8201" width="22.5" customWidth="1"/>
    <col min="8202" max="8202" width="21.25" customWidth="1"/>
    <col min="8203" max="8203" width="11.125" customWidth="1"/>
    <col min="8204" max="8204" width="22.375" customWidth="1"/>
    <col min="8205" max="8205" width="21.25" customWidth="1"/>
    <col min="8206" max="8206" width="11.25" customWidth="1"/>
    <col min="8207" max="8207" width="0" hidden="1" customWidth="1"/>
    <col min="8449" max="8449" width="4.5" customWidth="1"/>
    <col min="8450" max="8450" width="24.375" customWidth="1"/>
    <col min="8451" max="8451" width="28.25" customWidth="1"/>
    <col min="8452" max="8452" width="0" hidden="1" customWidth="1"/>
    <col min="8453" max="8454" width="10.375" customWidth="1"/>
    <col min="8455" max="8455" width="10" customWidth="1"/>
    <col min="8456" max="8456" width="18.75" customWidth="1"/>
    <col min="8457" max="8457" width="22.5" customWidth="1"/>
    <col min="8458" max="8458" width="21.25" customWidth="1"/>
    <col min="8459" max="8459" width="11.125" customWidth="1"/>
    <col min="8460" max="8460" width="22.375" customWidth="1"/>
    <col min="8461" max="8461" width="21.25" customWidth="1"/>
    <col min="8462" max="8462" width="11.25" customWidth="1"/>
    <col min="8463" max="8463" width="0" hidden="1" customWidth="1"/>
    <col min="8705" max="8705" width="4.5" customWidth="1"/>
    <col min="8706" max="8706" width="24.375" customWidth="1"/>
    <col min="8707" max="8707" width="28.25" customWidth="1"/>
    <col min="8708" max="8708" width="0" hidden="1" customWidth="1"/>
    <col min="8709" max="8710" width="10.375" customWidth="1"/>
    <col min="8711" max="8711" width="10" customWidth="1"/>
    <col min="8712" max="8712" width="18.75" customWidth="1"/>
    <col min="8713" max="8713" width="22.5" customWidth="1"/>
    <col min="8714" max="8714" width="21.25" customWidth="1"/>
    <col min="8715" max="8715" width="11.125" customWidth="1"/>
    <col min="8716" max="8716" width="22.375" customWidth="1"/>
    <col min="8717" max="8717" width="21.25" customWidth="1"/>
    <col min="8718" max="8718" width="11.25" customWidth="1"/>
    <col min="8719" max="8719" width="0" hidden="1" customWidth="1"/>
    <col min="8961" max="8961" width="4.5" customWidth="1"/>
    <col min="8962" max="8962" width="24.375" customWidth="1"/>
    <col min="8963" max="8963" width="28.25" customWidth="1"/>
    <col min="8964" max="8964" width="0" hidden="1" customWidth="1"/>
    <col min="8965" max="8966" width="10.375" customWidth="1"/>
    <col min="8967" max="8967" width="10" customWidth="1"/>
    <col min="8968" max="8968" width="18.75" customWidth="1"/>
    <col min="8969" max="8969" width="22.5" customWidth="1"/>
    <col min="8970" max="8970" width="21.25" customWidth="1"/>
    <col min="8971" max="8971" width="11.125" customWidth="1"/>
    <col min="8972" max="8972" width="22.375" customWidth="1"/>
    <col min="8973" max="8973" width="21.25" customWidth="1"/>
    <col min="8974" max="8974" width="11.25" customWidth="1"/>
    <col min="8975" max="8975" width="0" hidden="1" customWidth="1"/>
    <col min="9217" max="9217" width="4.5" customWidth="1"/>
    <col min="9218" max="9218" width="24.375" customWidth="1"/>
    <col min="9219" max="9219" width="28.25" customWidth="1"/>
    <col min="9220" max="9220" width="0" hidden="1" customWidth="1"/>
    <col min="9221" max="9222" width="10.375" customWidth="1"/>
    <col min="9223" max="9223" width="10" customWidth="1"/>
    <col min="9224" max="9224" width="18.75" customWidth="1"/>
    <col min="9225" max="9225" width="22.5" customWidth="1"/>
    <col min="9226" max="9226" width="21.25" customWidth="1"/>
    <col min="9227" max="9227" width="11.125" customWidth="1"/>
    <col min="9228" max="9228" width="22.375" customWidth="1"/>
    <col min="9229" max="9229" width="21.25" customWidth="1"/>
    <col min="9230" max="9230" width="11.25" customWidth="1"/>
    <col min="9231" max="9231" width="0" hidden="1" customWidth="1"/>
    <col min="9473" max="9473" width="4.5" customWidth="1"/>
    <col min="9474" max="9474" width="24.375" customWidth="1"/>
    <col min="9475" max="9475" width="28.25" customWidth="1"/>
    <col min="9476" max="9476" width="0" hidden="1" customWidth="1"/>
    <col min="9477" max="9478" width="10.375" customWidth="1"/>
    <col min="9479" max="9479" width="10" customWidth="1"/>
    <col min="9480" max="9480" width="18.75" customWidth="1"/>
    <col min="9481" max="9481" width="22.5" customWidth="1"/>
    <col min="9482" max="9482" width="21.25" customWidth="1"/>
    <col min="9483" max="9483" width="11.125" customWidth="1"/>
    <col min="9484" max="9484" width="22.375" customWidth="1"/>
    <col min="9485" max="9485" width="21.25" customWidth="1"/>
    <col min="9486" max="9486" width="11.25" customWidth="1"/>
    <col min="9487" max="9487" width="0" hidden="1" customWidth="1"/>
    <col min="9729" max="9729" width="4.5" customWidth="1"/>
    <col min="9730" max="9730" width="24.375" customWidth="1"/>
    <col min="9731" max="9731" width="28.25" customWidth="1"/>
    <col min="9732" max="9732" width="0" hidden="1" customWidth="1"/>
    <col min="9733" max="9734" width="10.375" customWidth="1"/>
    <col min="9735" max="9735" width="10" customWidth="1"/>
    <col min="9736" max="9736" width="18.75" customWidth="1"/>
    <col min="9737" max="9737" width="22.5" customWidth="1"/>
    <col min="9738" max="9738" width="21.25" customWidth="1"/>
    <col min="9739" max="9739" width="11.125" customWidth="1"/>
    <col min="9740" max="9740" width="22.375" customWidth="1"/>
    <col min="9741" max="9741" width="21.25" customWidth="1"/>
    <col min="9742" max="9742" width="11.25" customWidth="1"/>
    <col min="9743" max="9743" width="0" hidden="1" customWidth="1"/>
    <col min="9985" max="9985" width="4.5" customWidth="1"/>
    <col min="9986" max="9986" width="24.375" customWidth="1"/>
    <col min="9987" max="9987" width="28.25" customWidth="1"/>
    <col min="9988" max="9988" width="0" hidden="1" customWidth="1"/>
    <col min="9989" max="9990" width="10.375" customWidth="1"/>
    <col min="9991" max="9991" width="10" customWidth="1"/>
    <col min="9992" max="9992" width="18.75" customWidth="1"/>
    <col min="9993" max="9993" width="22.5" customWidth="1"/>
    <col min="9994" max="9994" width="21.25" customWidth="1"/>
    <col min="9995" max="9995" width="11.125" customWidth="1"/>
    <col min="9996" max="9996" width="22.375" customWidth="1"/>
    <col min="9997" max="9997" width="21.25" customWidth="1"/>
    <col min="9998" max="9998" width="11.25" customWidth="1"/>
    <col min="9999" max="9999" width="0" hidden="1" customWidth="1"/>
    <col min="10241" max="10241" width="4.5" customWidth="1"/>
    <col min="10242" max="10242" width="24.375" customWidth="1"/>
    <col min="10243" max="10243" width="28.25" customWidth="1"/>
    <col min="10244" max="10244" width="0" hidden="1" customWidth="1"/>
    <col min="10245" max="10246" width="10.375" customWidth="1"/>
    <col min="10247" max="10247" width="10" customWidth="1"/>
    <col min="10248" max="10248" width="18.75" customWidth="1"/>
    <col min="10249" max="10249" width="22.5" customWidth="1"/>
    <col min="10250" max="10250" width="21.25" customWidth="1"/>
    <col min="10251" max="10251" width="11.125" customWidth="1"/>
    <col min="10252" max="10252" width="22.375" customWidth="1"/>
    <col min="10253" max="10253" width="21.25" customWidth="1"/>
    <col min="10254" max="10254" width="11.25" customWidth="1"/>
    <col min="10255" max="10255" width="0" hidden="1" customWidth="1"/>
    <col min="10497" max="10497" width="4.5" customWidth="1"/>
    <col min="10498" max="10498" width="24.375" customWidth="1"/>
    <col min="10499" max="10499" width="28.25" customWidth="1"/>
    <col min="10500" max="10500" width="0" hidden="1" customWidth="1"/>
    <col min="10501" max="10502" width="10.375" customWidth="1"/>
    <col min="10503" max="10503" width="10" customWidth="1"/>
    <col min="10504" max="10504" width="18.75" customWidth="1"/>
    <col min="10505" max="10505" width="22.5" customWidth="1"/>
    <col min="10506" max="10506" width="21.25" customWidth="1"/>
    <col min="10507" max="10507" width="11.125" customWidth="1"/>
    <col min="10508" max="10508" width="22.375" customWidth="1"/>
    <col min="10509" max="10509" width="21.25" customWidth="1"/>
    <col min="10510" max="10510" width="11.25" customWidth="1"/>
    <col min="10511" max="10511" width="0" hidden="1" customWidth="1"/>
    <col min="10753" max="10753" width="4.5" customWidth="1"/>
    <col min="10754" max="10754" width="24.375" customWidth="1"/>
    <col min="10755" max="10755" width="28.25" customWidth="1"/>
    <col min="10756" max="10756" width="0" hidden="1" customWidth="1"/>
    <col min="10757" max="10758" width="10.375" customWidth="1"/>
    <col min="10759" max="10759" width="10" customWidth="1"/>
    <col min="10760" max="10760" width="18.75" customWidth="1"/>
    <col min="10761" max="10761" width="22.5" customWidth="1"/>
    <col min="10762" max="10762" width="21.25" customWidth="1"/>
    <col min="10763" max="10763" width="11.125" customWidth="1"/>
    <col min="10764" max="10764" width="22.375" customWidth="1"/>
    <col min="10765" max="10765" width="21.25" customWidth="1"/>
    <col min="10766" max="10766" width="11.25" customWidth="1"/>
    <col min="10767" max="10767" width="0" hidden="1" customWidth="1"/>
    <col min="11009" max="11009" width="4.5" customWidth="1"/>
    <col min="11010" max="11010" width="24.375" customWidth="1"/>
    <col min="11011" max="11011" width="28.25" customWidth="1"/>
    <col min="11012" max="11012" width="0" hidden="1" customWidth="1"/>
    <col min="11013" max="11014" width="10.375" customWidth="1"/>
    <col min="11015" max="11015" width="10" customWidth="1"/>
    <col min="11016" max="11016" width="18.75" customWidth="1"/>
    <col min="11017" max="11017" width="22.5" customWidth="1"/>
    <col min="11018" max="11018" width="21.25" customWidth="1"/>
    <col min="11019" max="11019" width="11.125" customWidth="1"/>
    <col min="11020" max="11020" width="22.375" customWidth="1"/>
    <col min="11021" max="11021" width="21.25" customWidth="1"/>
    <col min="11022" max="11022" width="11.25" customWidth="1"/>
    <col min="11023" max="11023" width="0" hidden="1" customWidth="1"/>
    <col min="11265" max="11265" width="4.5" customWidth="1"/>
    <col min="11266" max="11266" width="24.375" customWidth="1"/>
    <col min="11267" max="11267" width="28.25" customWidth="1"/>
    <col min="11268" max="11268" width="0" hidden="1" customWidth="1"/>
    <col min="11269" max="11270" width="10.375" customWidth="1"/>
    <col min="11271" max="11271" width="10" customWidth="1"/>
    <col min="11272" max="11272" width="18.75" customWidth="1"/>
    <col min="11273" max="11273" width="22.5" customWidth="1"/>
    <col min="11274" max="11274" width="21.25" customWidth="1"/>
    <col min="11275" max="11275" width="11.125" customWidth="1"/>
    <col min="11276" max="11276" width="22.375" customWidth="1"/>
    <col min="11277" max="11277" width="21.25" customWidth="1"/>
    <col min="11278" max="11278" width="11.25" customWidth="1"/>
    <col min="11279" max="11279" width="0" hidden="1" customWidth="1"/>
    <col min="11521" max="11521" width="4.5" customWidth="1"/>
    <col min="11522" max="11522" width="24.375" customWidth="1"/>
    <col min="11523" max="11523" width="28.25" customWidth="1"/>
    <col min="11524" max="11524" width="0" hidden="1" customWidth="1"/>
    <col min="11525" max="11526" width="10.375" customWidth="1"/>
    <col min="11527" max="11527" width="10" customWidth="1"/>
    <col min="11528" max="11528" width="18.75" customWidth="1"/>
    <col min="11529" max="11529" width="22.5" customWidth="1"/>
    <col min="11530" max="11530" width="21.25" customWidth="1"/>
    <col min="11531" max="11531" width="11.125" customWidth="1"/>
    <col min="11532" max="11532" width="22.375" customWidth="1"/>
    <col min="11533" max="11533" width="21.25" customWidth="1"/>
    <col min="11534" max="11534" width="11.25" customWidth="1"/>
    <col min="11535" max="11535" width="0" hidden="1" customWidth="1"/>
    <col min="11777" max="11777" width="4.5" customWidth="1"/>
    <col min="11778" max="11778" width="24.375" customWidth="1"/>
    <col min="11779" max="11779" width="28.25" customWidth="1"/>
    <col min="11780" max="11780" width="0" hidden="1" customWidth="1"/>
    <col min="11781" max="11782" width="10.375" customWidth="1"/>
    <col min="11783" max="11783" width="10" customWidth="1"/>
    <col min="11784" max="11784" width="18.75" customWidth="1"/>
    <col min="11785" max="11785" width="22.5" customWidth="1"/>
    <col min="11786" max="11786" width="21.25" customWidth="1"/>
    <col min="11787" max="11787" width="11.125" customWidth="1"/>
    <col min="11788" max="11788" width="22.375" customWidth="1"/>
    <col min="11789" max="11789" width="21.25" customWidth="1"/>
    <col min="11790" max="11790" width="11.25" customWidth="1"/>
    <col min="11791" max="11791" width="0" hidden="1" customWidth="1"/>
    <col min="12033" max="12033" width="4.5" customWidth="1"/>
    <col min="12034" max="12034" width="24.375" customWidth="1"/>
    <col min="12035" max="12035" width="28.25" customWidth="1"/>
    <col min="12036" max="12036" width="0" hidden="1" customWidth="1"/>
    <col min="12037" max="12038" width="10.375" customWidth="1"/>
    <col min="12039" max="12039" width="10" customWidth="1"/>
    <col min="12040" max="12040" width="18.75" customWidth="1"/>
    <col min="12041" max="12041" width="22.5" customWidth="1"/>
    <col min="12042" max="12042" width="21.25" customWidth="1"/>
    <col min="12043" max="12043" width="11.125" customWidth="1"/>
    <col min="12044" max="12044" width="22.375" customWidth="1"/>
    <col min="12045" max="12045" width="21.25" customWidth="1"/>
    <col min="12046" max="12046" width="11.25" customWidth="1"/>
    <col min="12047" max="12047" width="0" hidden="1" customWidth="1"/>
    <col min="12289" max="12289" width="4.5" customWidth="1"/>
    <col min="12290" max="12290" width="24.375" customWidth="1"/>
    <col min="12291" max="12291" width="28.25" customWidth="1"/>
    <col min="12292" max="12292" width="0" hidden="1" customWidth="1"/>
    <col min="12293" max="12294" width="10.375" customWidth="1"/>
    <col min="12295" max="12295" width="10" customWidth="1"/>
    <col min="12296" max="12296" width="18.75" customWidth="1"/>
    <col min="12297" max="12297" width="22.5" customWidth="1"/>
    <col min="12298" max="12298" width="21.25" customWidth="1"/>
    <col min="12299" max="12299" width="11.125" customWidth="1"/>
    <col min="12300" max="12300" width="22.375" customWidth="1"/>
    <col min="12301" max="12301" width="21.25" customWidth="1"/>
    <col min="12302" max="12302" width="11.25" customWidth="1"/>
    <col min="12303" max="12303" width="0" hidden="1" customWidth="1"/>
    <col min="12545" max="12545" width="4.5" customWidth="1"/>
    <col min="12546" max="12546" width="24.375" customWidth="1"/>
    <col min="12547" max="12547" width="28.25" customWidth="1"/>
    <col min="12548" max="12548" width="0" hidden="1" customWidth="1"/>
    <col min="12549" max="12550" width="10.375" customWidth="1"/>
    <col min="12551" max="12551" width="10" customWidth="1"/>
    <col min="12552" max="12552" width="18.75" customWidth="1"/>
    <col min="12553" max="12553" width="22.5" customWidth="1"/>
    <col min="12554" max="12554" width="21.25" customWidth="1"/>
    <col min="12555" max="12555" width="11.125" customWidth="1"/>
    <col min="12556" max="12556" width="22.375" customWidth="1"/>
    <col min="12557" max="12557" width="21.25" customWidth="1"/>
    <col min="12558" max="12558" width="11.25" customWidth="1"/>
    <col min="12559" max="12559" width="0" hidden="1" customWidth="1"/>
    <col min="12801" max="12801" width="4.5" customWidth="1"/>
    <col min="12802" max="12802" width="24.375" customWidth="1"/>
    <col min="12803" max="12803" width="28.25" customWidth="1"/>
    <col min="12804" max="12804" width="0" hidden="1" customWidth="1"/>
    <col min="12805" max="12806" width="10.375" customWidth="1"/>
    <col min="12807" max="12807" width="10" customWidth="1"/>
    <col min="12808" max="12808" width="18.75" customWidth="1"/>
    <col min="12809" max="12809" width="22.5" customWidth="1"/>
    <col min="12810" max="12810" width="21.25" customWidth="1"/>
    <col min="12811" max="12811" width="11.125" customWidth="1"/>
    <col min="12812" max="12812" width="22.375" customWidth="1"/>
    <col min="12813" max="12813" width="21.25" customWidth="1"/>
    <col min="12814" max="12814" width="11.25" customWidth="1"/>
    <col min="12815" max="12815" width="0" hidden="1" customWidth="1"/>
    <col min="13057" max="13057" width="4.5" customWidth="1"/>
    <col min="13058" max="13058" width="24.375" customWidth="1"/>
    <col min="13059" max="13059" width="28.25" customWidth="1"/>
    <col min="13060" max="13060" width="0" hidden="1" customWidth="1"/>
    <col min="13061" max="13062" width="10.375" customWidth="1"/>
    <col min="13063" max="13063" width="10" customWidth="1"/>
    <col min="13064" max="13064" width="18.75" customWidth="1"/>
    <col min="13065" max="13065" width="22.5" customWidth="1"/>
    <col min="13066" max="13066" width="21.25" customWidth="1"/>
    <col min="13067" max="13067" width="11.125" customWidth="1"/>
    <col min="13068" max="13068" width="22.375" customWidth="1"/>
    <col min="13069" max="13069" width="21.25" customWidth="1"/>
    <col min="13070" max="13070" width="11.25" customWidth="1"/>
    <col min="13071" max="13071" width="0" hidden="1" customWidth="1"/>
    <col min="13313" max="13313" width="4.5" customWidth="1"/>
    <col min="13314" max="13314" width="24.375" customWidth="1"/>
    <col min="13315" max="13315" width="28.25" customWidth="1"/>
    <col min="13316" max="13316" width="0" hidden="1" customWidth="1"/>
    <col min="13317" max="13318" width="10.375" customWidth="1"/>
    <col min="13319" max="13319" width="10" customWidth="1"/>
    <col min="13320" max="13320" width="18.75" customWidth="1"/>
    <col min="13321" max="13321" width="22.5" customWidth="1"/>
    <col min="13322" max="13322" width="21.25" customWidth="1"/>
    <col min="13323" max="13323" width="11.125" customWidth="1"/>
    <col min="13324" max="13324" width="22.375" customWidth="1"/>
    <col min="13325" max="13325" width="21.25" customWidth="1"/>
    <col min="13326" max="13326" width="11.25" customWidth="1"/>
    <col min="13327" max="13327" width="0" hidden="1" customWidth="1"/>
    <col min="13569" max="13569" width="4.5" customWidth="1"/>
    <col min="13570" max="13570" width="24.375" customWidth="1"/>
    <col min="13571" max="13571" width="28.25" customWidth="1"/>
    <col min="13572" max="13572" width="0" hidden="1" customWidth="1"/>
    <col min="13573" max="13574" width="10.375" customWidth="1"/>
    <col min="13575" max="13575" width="10" customWidth="1"/>
    <col min="13576" max="13576" width="18.75" customWidth="1"/>
    <col min="13577" max="13577" width="22.5" customWidth="1"/>
    <col min="13578" max="13578" width="21.25" customWidth="1"/>
    <col min="13579" max="13579" width="11.125" customWidth="1"/>
    <col min="13580" max="13580" width="22.375" customWidth="1"/>
    <col min="13581" max="13581" width="21.25" customWidth="1"/>
    <col min="13582" max="13582" width="11.25" customWidth="1"/>
    <col min="13583" max="13583" width="0" hidden="1" customWidth="1"/>
    <col min="13825" max="13825" width="4.5" customWidth="1"/>
    <col min="13826" max="13826" width="24.375" customWidth="1"/>
    <col min="13827" max="13827" width="28.25" customWidth="1"/>
    <col min="13828" max="13828" width="0" hidden="1" customWidth="1"/>
    <col min="13829" max="13830" width="10.375" customWidth="1"/>
    <col min="13831" max="13831" width="10" customWidth="1"/>
    <col min="13832" max="13832" width="18.75" customWidth="1"/>
    <col min="13833" max="13833" width="22.5" customWidth="1"/>
    <col min="13834" max="13834" width="21.25" customWidth="1"/>
    <col min="13835" max="13835" width="11.125" customWidth="1"/>
    <col min="13836" max="13836" width="22.375" customWidth="1"/>
    <col min="13837" max="13837" width="21.25" customWidth="1"/>
    <col min="13838" max="13838" width="11.25" customWidth="1"/>
    <col min="13839" max="13839" width="0" hidden="1" customWidth="1"/>
    <col min="14081" max="14081" width="4.5" customWidth="1"/>
    <col min="14082" max="14082" width="24.375" customWidth="1"/>
    <col min="14083" max="14083" width="28.25" customWidth="1"/>
    <col min="14084" max="14084" width="0" hidden="1" customWidth="1"/>
    <col min="14085" max="14086" width="10.375" customWidth="1"/>
    <col min="14087" max="14087" width="10" customWidth="1"/>
    <col min="14088" max="14088" width="18.75" customWidth="1"/>
    <col min="14089" max="14089" width="22.5" customWidth="1"/>
    <col min="14090" max="14090" width="21.25" customWidth="1"/>
    <col min="14091" max="14091" width="11.125" customWidth="1"/>
    <col min="14092" max="14092" width="22.375" customWidth="1"/>
    <col min="14093" max="14093" width="21.25" customWidth="1"/>
    <col min="14094" max="14094" width="11.25" customWidth="1"/>
    <col min="14095" max="14095" width="0" hidden="1" customWidth="1"/>
    <col min="14337" max="14337" width="4.5" customWidth="1"/>
    <col min="14338" max="14338" width="24.375" customWidth="1"/>
    <col min="14339" max="14339" width="28.25" customWidth="1"/>
    <col min="14340" max="14340" width="0" hidden="1" customWidth="1"/>
    <col min="14341" max="14342" width="10.375" customWidth="1"/>
    <col min="14343" max="14343" width="10" customWidth="1"/>
    <col min="14344" max="14344" width="18.75" customWidth="1"/>
    <col min="14345" max="14345" width="22.5" customWidth="1"/>
    <col min="14346" max="14346" width="21.25" customWidth="1"/>
    <col min="14347" max="14347" width="11.125" customWidth="1"/>
    <col min="14348" max="14348" width="22.375" customWidth="1"/>
    <col min="14349" max="14349" width="21.25" customWidth="1"/>
    <col min="14350" max="14350" width="11.25" customWidth="1"/>
    <col min="14351" max="14351" width="0" hidden="1" customWidth="1"/>
    <col min="14593" max="14593" width="4.5" customWidth="1"/>
    <col min="14594" max="14594" width="24.375" customWidth="1"/>
    <col min="14595" max="14595" width="28.25" customWidth="1"/>
    <col min="14596" max="14596" width="0" hidden="1" customWidth="1"/>
    <col min="14597" max="14598" width="10.375" customWidth="1"/>
    <col min="14599" max="14599" width="10" customWidth="1"/>
    <col min="14600" max="14600" width="18.75" customWidth="1"/>
    <col min="14601" max="14601" width="22.5" customWidth="1"/>
    <col min="14602" max="14602" width="21.25" customWidth="1"/>
    <col min="14603" max="14603" width="11.125" customWidth="1"/>
    <col min="14604" max="14604" width="22.375" customWidth="1"/>
    <col min="14605" max="14605" width="21.25" customWidth="1"/>
    <col min="14606" max="14606" width="11.25" customWidth="1"/>
    <col min="14607" max="14607" width="0" hidden="1" customWidth="1"/>
    <col min="14849" max="14849" width="4.5" customWidth="1"/>
    <col min="14850" max="14850" width="24.375" customWidth="1"/>
    <col min="14851" max="14851" width="28.25" customWidth="1"/>
    <col min="14852" max="14852" width="0" hidden="1" customWidth="1"/>
    <col min="14853" max="14854" width="10.375" customWidth="1"/>
    <col min="14855" max="14855" width="10" customWidth="1"/>
    <col min="14856" max="14856" width="18.75" customWidth="1"/>
    <col min="14857" max="14857" width="22.5" customWidth="1"/>
    <col min="14858" max="14858" width="21.25" customWidth="1"/>
    <col min="14859" max="14859" width="11.125" customWidth="1"/>
    <col min="14860" max="14860" width="22.375" customWidth="1"/>
    <col min="14861" max="14861" width="21.25" customWidth="1"/>
    <col min="14862" max="14862" width="11.25" customWidth="1"/>
    <col min="14863" max="14863" width="0" hidden="1" customWidth="1"/>
    <col min="15105" max="15105" width="4.5" customWidth="1"/>
    <col min="15106" max="15106" width="24.375" customWidth="1"/>
    <col min="15107" max="15107" width="28.25" customWidth="1"/>
    <col min="15108" max="15108" width="0" hidden="1" customWidth="1"/>
    <col min="15109" max="15110" width="10.375" customWidth="1"/>
    <col min="15111" max="15111" width="10" customWidth="1"/>
    <col min="15112" max="15112" width="18.75" customWidth="1"/>
    <col min="15113" max="15113" width="22.5" customWidth="1"/>
    <col min="15114" max="15114" width="21.25" customWidth="1"/>
    <col min="15115" max="15115" width="11.125" customWidth="1"/>
    <col min="15116" max="15116" width="22.375" customWidth="1"/>
    <col min="15117" max="15117" width="21.25" customWidth="1"/>
    <col min="15118" max="15118" width="11.25" customWidth="1"/>
    <col min="15119" max="15119" width="0" hidden="1" customWidth="1"/>
    <col min="15361" max="15361" width="4.5" customWidth="1"/>
    <col min="15362" max="15362" width="24.375" customWidth="1"/>
    <col min="15363" max="15363" width="28.25" customWidth="1"/>
    <col min="15364" max="15364" width="0" hidden="1" customWidth="1"/>
    <col min="15365" max="15366" width="10.375" customWidth="1"/>
    <col min="15367" max="15367" width="10" customWidth="1"/>
    <col min="15368" max="15368" width="18.75" customWidth="1"/>
    <col min="15369" max="15369" width="22.5" customWidth="1"/>
    <col min="15370" max="15370" width="21.25" customWidth="1"/>
    <col min="15371" max="15371" width="11.125" customWidth="1"/>
    <col min="15372" max="15372" width="22.375" customWidth="1"/>
    <col min="15373" max="15373" width="21.25" customWidth="1"/>
    <col min="15374" max="15374" width="11.25" customWidth="1"/>
    <col min="15375" max="15375" width="0" hidden="1" customWidth="1"/>
    <col min="15617" max="15617" width="4.5" customWidth="1"/>
    <col min="15618" max="15618" width="24.375" customWidth="1"/>
    <col min="15619" max="15619" width="28.25" customWidth="1"/>
    <col min="15620" max="15620" width="0" hidden="1" customWidth="1"/>
    <col min="15621" max="15622" width="10.375" customWidth="1"/>
    <col min="15623" max="15623" width="10" customWidth="1"/>
    <col min="15624" max="15624" width="18.75" customWidth="1"/>
    <col min="15625" max="15625" width="22.5" customWidth="1"/>
    <col min="15626" max="15626" width="21.25" customWidth="1"/>
    <col min="15627" max="15627" width="11.125" customWidth="1"/>
    <col min="15628" max="15628" width="22.375" customWidth="1"/>
    <col min="15629" max="15629" width="21.25" customWidth="1"/>
    <col min="15630" max="15630" width="11.25" customWidth="1"/>
    <col min="15631" max="15631" width="0" hidden="1" customWidth="1"/>
    <col min="15873" max="15873" width="4.5" customWidth="1"/>
    <col min="15874" max="15874" width="24.375" customWidth="1"/>
    <col min="15875" max="15875" width="28.25" customWidth="1"/>
    <col min="15876" max="15876" width="0" hidden="1" customWidth="1"/>
    <col min="15877" max="15878" width="10.375" customWidth="1"/>
    <col min="15879" max="15879" width="10" customWidth="1"/>
    <col min="15880" max="15880" width="18.75" customWidth="1"/>
    <col min="15881" max="15881" width="22.5" customWidth="1"/>
    <col min="15882" max="15882" width="21.25" customWidth="1"/>
    <col min="15883" max="15883" width="11.125" customWidth="1"/>
    <col min="15884" max="15884" width="22.375" customWidth="1"/>
    <col min="15885" max="15885" width="21.25" customWidth="1"/>
    <col min="15886" max="15886" width="11.25" customWidth="1"/>
    <col min="15887" max="15887" width="0" hidden="1" customWidth="1"/>
    <col min="16129" max="16129" width="4.5" customWidth="1"/>
    <col min="16130" max="16130" width="24.375" customWidth="1"/>
    <col min="16131" max="16131" width="28.25" customWidth="1"/>
    <col min="16132" max="16132" width="0" hidden="1" customWidth="1"/>
    <col min="16133" max="16134" width="10.375" customWidth="1"/>
    <col min="16135" max="16135" width="10" customWidth="1"/>
    <col min="16136" max="16136" width="18.75" customWidth="1"/>
    <col min="16137" max="16137" width="22.5" customWidth="1"/>
    <col min="16138" max="16138" width="21.25" customWidth="1"/>
    <col min="16139" max="16139" width="11.125" customWidth="1"/>
    <col min="16140" max="16140" width="22.375" customWidth="1"/>
    <col min="16141" max="16141" width="21.25" customWidth="1"/>
    <col min="16142" max="16142" width="11.25" customWidth="1"/>
    <col min="16143" max="16143" width="0" hidden="1" customWidth="1"/>
  </cols>
  <sheetData>
    <row r="1" spans="1:21" s="104" customFormat="1" ht="37.5" customHeight="1" x14ac:dyDescent="0.15">
      <c r="A1" s="103" t="s">
        <v>256</v>
      </c>
      <c r="B1" s="5"/>
      <c r="C1" s="103"/>
      <c r="D1" s="103"/>
      <c r="E1" s="256"/>
      <c r="F1" s="257"/>
      <c r="G1" s="257"/>
      <c r="H1" s="257"/>
      <c r="I1" s="257"/>
      <c r="J1" s="257"/>
      <c r="K1" s="257"/>
      <c r="L1" s="257"/>
      <c r="M1" s="257"/>
      <c r="N1" s="257"/>
      <c r="O1"/>
      <c r="P1"/>
      <c r="Q1"/>
      <c r="R1"/>
      <c r="S1"/>
      <c r="T1"/>
      <c r="U1"/>
    </row>
    <row r="2" spans="1:21" s="104" customFormat="1" ht="36" customHeight="1" x14ac:dyDescent="0.15">
      <c r="A2" s="231" t="s">
        <v>0</v>
      </c>
      <c r="B2" s="232"/>
      <c r="C2" s="232"/>
      <c r="D2" s="232"/>
      <c r="E2" s="232"/>
      <c r="F2" s="232"/>
      <c r="G2" s="232"/>
      <c r="H2" s="232"/>
      <c r="I2" s="232"/>
      <c r="J2" s="232"/>
      <c r="K2" s="232"/>
      <c r="L2" s="232"/>
      <c r="M2" s="232"/>
      <c r="N2" s="232"/>
      <c r="O2" s="257"/>
      <c r="P2"/>
      <c r="Q2"/>
      <c r="R2"/>
      <c r="S2"/>
      <c r="T2"/>
      <c r="U2"/>
    </row>
    <row r="3" spans="1:21" s="104" customFormat="1" ht="18.75" customHeight="1" x14ac:dyDescent="0.15">
      <c r="A3" s="103"/>
      <c r="B3" s="5"/>
      <c r="C3" s="103"/>
      <c r="D3" s="103"/>
      <c r="G3" s="103"/>
      <c r="H3" s="103"/>
      <c r="I3" s="5"/>
      <c r="J3" s="103"/>
      <c r="K3" s="103"/>
      <c r="L3" s="5"/>
      <c r="M3" s="103"/>
      <c r="N3" s="103"/>
      <c r="O3"/>
      <c r="P3"/>
      <c r="Q3"/>
      <c r="R3"/>
      <c r="S3"/>
      <c r="T3"/>
      <c r="U3"/>
    </row>
    <row r="4" spans="1:21" s="104" customFormat="1" ht="23.25" customHeight="1" x14ac:dyDescent="0.15">
      <c r="A4" s="105"/>
      <c r="B4" s="106"/>
      <c r="C4" s="105"/>
      <c r="D4" s="105"/>
      <c r="G4" s="105"/>
      <c r="H4" s="105"/>
      <c r="I4" s="106"/>
      <c r="J4" s="105"/>
      <c r="K4" s="105"/>
      <c r="L4" s="107"/>
      <c r="M4" s="107"/>
      <c r="N4" s="108"/>
      <c r="O4" s="102"/>
      <c r="P4"/>
      <c r="Q4"/>
      <c r="R4"/>
      <c r="S4"/>
      <c r="T4"/>
      <c r="U4"/>
    </row>
    <row r="5" spans="1:21" s="104" customFormat="1" ht="31.5" customHeight="1" x14ac:dyDescent="0.15">
      <c r="A5" s="105"/>
      <c r="B5" s="106"/>
      <c r="C5" s="105"/>
      <c r="D5" s="105"/>
      <c r="G5" s="105"/>
      <c r="H5" s="105"/>
      <c r="I5" s="106"/>
      <c r="J5" s="105"/>
      <c r="K5" s="105"/>
      <c r="L5" s="106"/>
      <c r="M5" s="109"/>
      <c r="N5" s="105"/>
      <c r="O5" s="105"/>
      <c r="P5"/>
      <c r="Q5"/>
      <c r="R5"/>
      <c r="S5"/>
      <c r="T5"/>
      <c r="U5"/>
    </row>
    <row r="6" spans="1:21" ht="31.5" customHeight="1" thickBot="1" x14ac:dyDescent="0.2">
      <c r="A6" s="105"/>
      <c r="B6" s="105"/>
      <c r="C6" s="105"/>
      <c r="D6" s="105"/>
      <c r="E6" s="258"/>
      <c r="F6" s="259"/>
      <c r="G6" s="105"/>
      <c r="H6" s="105"/>
      <c r="I6" s="105"/>
      <c r="J6" s="105"/>
      <c r="K6" s="105"/>
      <c r="L6" s="105"/>
      <c r="M6" s="109"/>
      <c r="N6" s="105"/>
      <c r="O6" s="105"/>
    </row>
    <row r="7" spans="1:21" ht="33.75" customHeight="1" thickBot="1" x14ac:dyDescent="0.3">
      <c r="A7" s="260" t="s">
        <v>150</v>
      </c>
      <c r="B7" s="261"/>
      <c r="C7" s="261"/>
      <c r="D7" s="110"/>
      <c r="E7" s="262" t="s">
        <v>257</v>
      </c>
      <c r="F7" s="263"/>
      <c r="G7" s="111"/>
      <c r="H7" s="111"/>
      <c r="I7" s="111"/>
      <c r="J7" s="111"/>
      <c r="K7" s="112"/>
      <c r="L7" s="111"/>
      <c r="M7" s="111"/>
    </row>
    <row r="8" spans="1:21" ht="18.75" customHeight="1" x14ac:dyDescent="0.15">
      <c r="A8" s="264"/>
      <c r="B8" s="265"/>
      <c r="C8" s="266"/>
      <c r="D8" s="244" t="s">
        <v>13</v>
      </c>
      <c r="E8" s="270" t="s">
        <v>258</v>
      </c>
      <c r="F8" s="273" t="s">
        <v>259</v>
      </c>
      <c r="G8" s="113" t="s">
        <v>260</v>
      </c>
      <c r="H8" s="114" t="s">
        <v>261</v>
      </c>
      <c r="I8" s="276" t="s">
        <v>262</v>
      </c>
      <c r="J8" s="277"/>
      <c r="K8" s="278"/>
      <c r="L8" s="241" t="s">
        <v>263</v>
      </c>
      <c r="M8" s="242"/>
      <c r="N8" s="243"/>
      <c r="O8" s="244" t="s">
        <v>13</v>
      </c>
    </row>
    <row r="9" spans="1:21" ht="18.75" customHeight="1" x14ac:dyDescent="0.15">
      <c r="A9" s="267"/>
      <c r="B9" s="268"/>
      <c r="C9" s="269"/>
      <c r="D9" s="245"/>
      <c r="E9" s="271"/>
      <c r="F9" s="274"/>
      <c r="G9" s="12" t="s">
        <v>264</v>
      </c>
      <c r="H9" s="115" t="s">
        <v>265</v>
      </c>
      <c r="I9" s="247" t="s">
        <v>266</v>
      </c>
      <c r="J9" s="248"/>
      <c r="K9" s="249"/>
      <c r="L9" s="250" t="s">
        <v>267</v>
      </c>
      <c r="M9" s="251"/>
      <c r="N9" s="252"/>
      <c r="O9" s="245"/>
    </row>
    <row r="10" spans="1:21" ht="18.75" customHeight="1" thickBot="1" x14ac:dyDescent="0.2">
      <c r="A10" s="116"/>
      <c r="B10" s="117" t="s">
        <v>8</v>
      </c>
      <c r="C10" s="118" t="s">
        <v>268</v>
      </c>
      <c r="D10" s="246"/>
      <c r="E10" s="272"/>
      <c r="F10" s="275"/>
      <c r="G10" s="119" t="s">
        <v>259</v>
      </c>
      <c r="H10" s="120" t="s">
        <v>269</v>
      </c>
      <c r="I10" s="121" t="s">
        <v>8</v>
      </c>
      <c r="J10" s="118" t="s">
        <v>268</v>
      </c>
      <c r="K10" s="122" t="s">
        <v>269</v>
      </c>
      <c r="L10" s="121" t="s">
        <v>8</v>
      </c>
      <c r="M10" s="120" t="s">
        <v>268</v>
      </c>
      <c r="N10" s="122" t="s">
        <v>269</v>
      </c>
      <c r="O10" s="246"/>
    </row>
    <row r="11" spans="1:21" ht="14.25" x14ac:dyDescent="0.15">
      <c r="A11" s="253" t="s">
        <v>63</v>
      </c>
      <c r="B11" s="123" t="s">
        <v>270</v>
      </c>
      <c r="C11" s="123" t="s">
        <v>271</v>
      </c>
      <c r="D11" s="123"/>
      <c r="E11" s="49"/>
      <c r="F11" s="49"/>
      <c r="G11" s="123"/>
      <c r="H11" s="124" t="s">
        <v>272</v>
      </c>
      <c r="I11" s="123" t="s">
        <v>270</v>
      </c>
      <c r="J11" s="123" t="s">
        <v>271</v>
      </c>
      <c r="K11" s="124" t="s">
        <v>273</v>
      </c>
      <c r="L11" s="123" t="s">
        <v>274</v>
      </c>
      <c r="M11" s="123" t="s">
        <v>271</v>
      </c>
      <c r="N11" s="124">
        <v>30</v>
      </c>
      <c r="O11" s="125"/>
    </row>
    <row r="12" spans="1:21" ht="14.25" x14ac:dyDescent="0.15">
      <c r="A12" s="254"/>
      <c r="B12" s="126"/>
      <c r="C12" s="126"/>
      <c r="D12" s="126"/>
      <c r="E12" s="55"/>
      <c r="F12" s="55"/>
      <c r="G12" s="126"/>
      <c r="H12" s="127"/>
      <c r="I12" s="126"/>
      <c r="J12" s="126"/>
      <c r="K12" s="127"/>
      <c r="L12" s="126"/>
      <c r="M12" s="126"/>
      <c r="N12" s="127"/>
      <c r="O12" s="128"/>
    </row>
    <row r="13" spans="1:21" ht="14.25" x14ac:dyDescent="0.15">
      <c r="A13" s="254"/>
      <c r="B13" s="129" t="s">
        <v>317</v>
      </c>
      <c r="C13" s="129" t="s">
        <v>67</v>
      </c>
      <c r="D13" s="129" t="s">
        <v>68</v>
      </c>
      <c r="E13" s="61"/>
      <c r="F13" s="61"/>
      <c r="G13" s="129"/>
      <c r="H13" s="133">
        <v>5</v>
      </c>
      <c r="I13" s="129" t="s">
        <v>317</v>
      </c>
      <c r="J13" s="140" t="s">
        <v>285</v>
      </c>
      <c r="K13" s="133">
        <v>5</v>
      </c>
      <c r="L13" s="129" t="s">
        <v>318</v>
      </c>
      <c r="M13" s="129" t="s">
        <v>37</v>
      </c>
      <c r="N13" s="133">
        <v>10</v>
      </c>
      <c r="O13" s="132"/>
    </row>
    <row r="14" spans="1:21" ht="14.25" x14ac:dyDescent="0.15">
      <c r="A14" s="254"/>
      <c r="B14" s="129"/>
      <c r="C14" s="129" t="s">
        <v>70</v>
      </c>
      <c r="D14" s="129"/>
      <c r="E14" s="61" t="s">
        <v>71</v>
      </c>
      <c r="F14" s="61"/>
      <c r="G14" s="129"/>
      <c r="H14" s="134">
        <v>0.13</v>
      </c>
      <c r="I14" s="129"/>
      <c r="J14" s="129" t="s">
        <v>288</v>
      </c>
      <c r="K14" s="134">
        <v>0.13</v>
      </c>
      <c r="L14" s="126"/>
      <c r="M14" s="126"/>
      <c r="N14" s="127"/>
      <c r="O14" s="128"/>
    </row>
    <row r="15" spans="1:21" ht="14.25" x14ac:dyDescent="0.15">
      <c r="A15" s="254"/>
      <c r="B15" s="129"/>
      <c r="C15" s="129" t="s">
        <v>37</v>
      </c>
      <c r="D15" s="129"/>
      <c r="E15" s="61"/>
      <c r="F15" s="61"/>
      <c r="G15" s="129"/>
      <c r="H15" s="133">
        <v>10</v>
      </c>
      <c r="I15" s="129"/>
      <c r="J15" s="129" t="s">
        <v>37</v>
      </c>
      <c r="K15" s="133">
        <v>10</v>
      </c>
      <c r="L15" s="129" t="s">
        <v>319</v>
      </c>
      <c r="M15" s="129" t="s">
        <v>69</v>
      </c>
      <c r="N15" s="133">
        <v>10</v>
      </c>
      <c r="O15" s="132"/>
    </row>
    <row r="16" spans="1:21" ht="14.25" x14ac:dyDescent="0.15">
      <c r="A16" s="254"/>
      <c r="B16" s="129"/>
      <c r="C16" s="129"/>
      <c r="D16" s="129"/>
      <c r="E16" s="61"/>
      <c r="F16" s="61"/>
      <c r="G16" s="129" t="s">
        <v>54</v>
      </c>
      <c r="H16" s="133" t="s">
        <v>278</v>
      </c>
      <c r="I16" s="129"/>
      <c r="J16" s="129"/>
      <c r="K16" s="133"/>
      <c r="L16" s="129"/>
      <c r="M16" s="129" t="s">
        <v>51</v>
      </c>
      <c r="N16" s="133">
        <v>5</v>
      </c>
      <c r="O16" s="132"/>
    </row>
    <row r="17" spans="1:15" ht="14.25" x14ac:dyDescent="0.15">
      <c r="A17" s="254"/>
      <c r="B17" s="129"/>
      <c r="C17" s="129"/>
      <c r="D17" s="129"/>
      <c r="E17" s="61"/>
      <c r="F17" s="61"/>
      <c r="G17" s="129" t="s">
        <v>41</v>
      </c>
      <c r="H17" s="133" t="s">
        <v>282</v>
      </c>
      <c r="I17" s="129"/>
      <c r="J17" s="129"/>
      <c r="K17" s="133"/>
      <c r="L17" s="126"/>
      <c r="M17" s="126"/>
      <c r="N17" s="127"/>
      <c r="O17" s="128"/>
    </row>
    <row r="18" spans="1:15" ht="14.25" x14ac:dyDescent="0.15">
      <c r="A18" s="254"/>
      <c r="B18" s="129"/>
      <c r="C18" s="129"/>
      <c r="D18" s="129"/>
      <c r="E18" s="61"/>
      <c r="F18" s="61" t="s">
        <v>35</v>
      </c>
      <c r="G18" s="129" t="s">
        <v>44</v>
      </c>
      <c r="H18" s="133" t="s">
        <v>282</v>
      </c>
      <c r="I18" s="129"/>
      <c r="J18" s="129"/>
      <c r="K18" s="133"/>
      <c r="L18" s="129" t="s">
        <v>320</v>
      </c>
      <c r="M18" s="129" t="s">
        <v>140</v>
      </c>
      <c r="N18" s="133">
        <v>5</v>
      </c>
      <c r="O18" s="132"/>
    </row>
    <row r="19" spans="1:15" ht="14.25" x14ac:dyDescent="0.15">
      <c r="A19" s="254"/>
      <c r="B19" s="126"/>
      <c r="C19" s="126"/>
      <c r="D19" s="126"/>
      <c r="E19" s="55"/>
      <c r="F19" s="55"/>
      <c r="G19" s="126"/>
      <c r="H19" s="127"/>
      <c r="I19" s="126"/>
      <c r="J19" s="126"/>
      <c r="K19" s="127"/>
      <c r="L19" s="129"/>
      <c r="M19" s="129" t="s">
        <v>125</v>
      </c>
      <c r="N19" s="133">
        <v>5</v>
      </c>
      <c r="O19" s="132"/>
    </row>
    <row r="20" spans="1:15" ht="14.25" x14ac:dyDescent="0.15">
      <c r="A20" s="254"/>
      <c r="B20" s="129" t="s">
        <v>321</v>
      </c>
      <c r="C20" s="129" t="s">
        <v>69</v>
      </c>
      <c r="D20" s="129"/>
      <c r="E20" s="61"/>
      <c r="F20" s="61"/>
      <c r="G20" s="129"/>
      <c r="H20" s="133">
        <v>20</v>
      </c>
      <c r="I20" s="129" t="s">
        <v>321</v>
      </c>
      <c r="J20" s="129" t="s">
        <v>69</v>
      </c>
      <c r="K20" s="133">
        <v>10</v>
      </c>
      <c r="L20" s="126"/>
      <c r="M20" s="126"/>
      <c r="N20" s="127"/>
      <c r="O20" s="128"/>
    </row>
    <row r="21" spans="1:15" ht="14.25" x14ac:dyDescent="0.15">
      <c r="A21" s="254"/>
      <c r="B21" s="129"/>
      <c r="C21" s="129" t="s">
        <v>131</v>
      </c>
      <c r="D21" s="129"/>
      <c r="E21" s="61"/>
      <c r="F21" s="61"/>
      <c r="G21" s="129"/>
      <c r="H21" s="133">
        <v>5</v>
      </c>
      <c r="I21" s="129"/>
      <c r="J21" s="129" t="s">
        <v>131</v>
      </c>
      <c r="K21" s="133">
        <v>5</v>
      </c>
      <c r="L21" s="129" t="s">
        <v>294</v>
      </c>
      <c r="M21" s="129" t="s">
        <v>81</v>
      </c>
      <c r="N21" s="143">
        <v>0.08</v>
      </c>
      <c r="O21" s="132"/>
    </row>
    <row r="22" spans="1:15" ht="14.25" x14ac:dyDescent="0.15">
      <c r="A22" s="254"/>
      <c r="B22" s="129"/>
      <c r="C22" s="129" t="s">
        <v>51</v>
      </c>
      <c r="D22" s="129"/>
      <c r="E22" s="61"/>
      <c r="F22" s="61"/>
      <c r="G22" s="129"/>
      <c r="H22" s="133">
        <v>5</v>
      </c>
      <c r="I22" s="129"/>
      <c r="J22" s="129" t="s">
        <v>51</v>
      </c>
      <c r="K22" s="133">
        <v>5</v>
      </c>
      <c r="L22" s="129"/>
      <c r="M22" s="129"/>
      <c r="N22" s="133"/>
      <c r="O22" s="132"/>
    </row>
    <row r="23" spans="1:15" ht="14.25" x14ac:dyDescent="0.15">
      <c r="A23" s="254"/>
      <c r="B23" s="126"/>
      <c r="C23" s="126"/>
      <c r="D23" s="126"/>
      <c r="E23" s="55"/>
      <c r="F23" s="135"/>
      <c r="G23" s="126"/>
      <c r="H23" s="127"/>
      <c r="I23" s="126"/>
      <c r="J23" s="126"/>
      <c r="K23" s="127"/>
      <c r="L23" s="129"/>
      <c r="M23" s="129"/>
      <c r="N23" s="133"/>
      <c r="O23" s="132"/>
    </row>
    <row r="24" spans="1:15" ht="14.25" x14ac:dyDescent="0.15">
      <c r="A24" s="254"/>
      <c r="B24" s="129" t="s">
        <v>132</v>
      </c>
      <c r="C24" s="129" t="s">
        <v>140</v>
      </c>
      <c r="D24" s="129"/>
      <c r="E24" s="61"/>
      <c r="F24" s="61"/>
      <c r="G24" s="129"/>
      <c r="H24" s="133">
        <v>10</v>
      </c>
      <c r="I24" s="129" t="s">
        <v>132</v>
      </c>
      <c r="J24" s="129" t="s">
        <v>140</v>
      </c>
      <c r="K24" s="133">
        <v>5</v>
      </c>
      <c r="L24" s="129"/>
      <c r="M24" s="129"/>
      <c r="N24" s="133"/>
      <c r="O24" s="132"/>
    </row>
    <row r="25" spans="1:15" ht="14.25" x14ac:dyDescent="0.15">
      <c r="A25" s="254"/>
      <c r="B25" s="129"/>
      <c r="C25" s="129" t="s">
        <v>125</v>
      </c>
      <c r="D25" s="129"/>
      <c r="E25" s="61"/>
      <c r="F25" s="61"/>
      <c r="G25" s="129"/>
      <c r="H25" s="133">
        <v>5</v>
      </c>
      <c r="I25" s="129"/>
      <c r="J25" s="129" t="s">
        <v>125</v>
      </c>
      <c r="K25" s="133">
        <v>5</v>
      </c>
      <c r="L25" s="129"/>
      <c r="M25" s="129"/>
      <c r="N25" s="133"/>
      <c r="O25" s="132"/>
    </row>
    <row r="26" spans="1:15" ht="14.25" x14ac:dyDescent="0.15">
      <c r="A26" s="254"/>
      <c r="B26" s="129"/>
      <c r="C26" s="129"/>
      <c r="D26" s="129"/>
      <c r="E26" s="61"/>
      <c r="F26" s="61"/>
      <c r="G26" s="129" t="s">
        <v>103</v>
      </c>
      <c r="H26" s="133" t="s">
        <v>278</v>
      </c>
      <c r="I26" s="129"/>
      <c r="J26" s="129"/>
      <c r="K26" s="133"/>
      <c r="L26" s="129"/>
      <c r="M26" s="129"/>
      <c r="N26" s="133"/>
      <c r="O26" s="132"/>
    </row>
    <row r="27" spans="1:15" ht="14.25" x14ac:dyDescent="0.15">
      <c r="A27" s="254"/>
      <c r="B27" s="126"/>
      <c r="C27" s="126"/>
      <c r="D27" s="126"/>
      <c r="E27" s="55"/>
      <c r="F27" s="55"/>
      <c r="G27" s="126"/>
      <c r="H27" s="127"/>
      <c r="I27" s="126"/>
      <c r="J27" s="126"/>
      <c r="K27" s="127"/>
      <c r="L27" s="129"/>
      <c r="M27" s="129"/>
      <c r="N27" s="133"/>
      <c r="O27" s="132"/>
    </row>
    <row r="28" spans="1:15" ht="14.25" x14ac:dyDescent="0.15">
      <c r="A28" s="254"/>
      <c r="B28" s="129" t="s">
        <v>80</v>
      </c>
      <c r="C28" s="129" t="s">
        <v>81</v>
      </c>
      <c r="D28" s="129"/>
      <c r="E28" s="61"/>
      <c r="F28" s="61"/>
      <c r="G28" s="129"/>
      <c r="H28" s="142">
        <v>0.1</v>
      </c>
      <c r="I28" s="129" t="s">
        <v>80</v>
      </c>
      <c r="J28" s="129" t="s">
        <v>81</v>
      </c>
      <c r="K28" s="142">
        <v>0.1</v>
      </c>
      <c r="L28" s="129"/>
      <c r="M28" s="129"/>
      <c r="N28" s="133"/>
      <c r="O28" s="132"/>
    </row>
    <row r="29" spans="1:15" ht="15" thickBot="1" x14ac:dyDescent="0.2">
      <c r="A29" s="255"/>
      <c r="B29" s="136"/>
      <c r="C29" s="136"/>
      <c r="D29" s="136"/>
      <c r="E29" s="68"/>
      <c r="F29" s="68"/>
      <c r="G29" s="136"/>
      <c r="H29" s="137"/>
      <c r="I29" s="136"/>
      <c r="J29" s="136"/>
      <c r="K29" s="137"/>
      <c r="L29" s="136"/>
      <c r="M29" s="136"/>
      <c r="N29" s="137"/>
      <c r="O29" s="138"/>
    </row>
    <row r="30" spans="1:15" ht="14.25" x14ac:dyDescent="0.15">
      <c r="B30" s="106"/>
      <c r="C30" s="106"/>
      <c r="D30" s="106"/>
      <c r="G30" s="106"/>
      <c r="H30" s="139"/>
      <c r="I30" s="106"/>
      <c r="J30" s="106"/>
      <c r="K30" s="139"/>
      <c r="L30" s="106"/>
      <c r="M30" s="106"/>
      <c r="N30" s="139"/>
    </row>
    <row r="31" spans="1:15" ht="14.25" x14ac:dyDescent="0.15">
      <c r="B31" s="106"/>
      <c r="C31" s="106"/>
      <c r="D31" s="106"/>
      <c r="G31" s="106"/>
      <c r="H31" s="139"/>
      <c r="I31" s="106"/>
      <c r="J31" s="106"/>
      <c r="K31" s="139"/>
      <c r="L31" s="106"/>
      <c r="M31" s="106"/>
      <c r="N31" s="139"/>
    </row>
    <row r="32" spans="1:15" ht="14.25" x14ac:dyDescent="0.15">
      <c r="B32" s="106"/>
      <c r="C32" s="106"/>
      <c r="D32" s="106"/>
      <c r="G32" s="106"/>
      <c r="H32" s="139"/>
      <c r="I32" s="106"/>
      <c r="J32" s="106"/>
      <c r="K32" s="139"/>
      <c r="L32" s="106"/>
      <c r="M32" s="106"/>
      <c r="N32" s="139"/>
    </row>
    <row r="33" spans="2:14" ht="14.25" x14ac:dyDescent="0.15">
      <c r="B33" s="106"/>
      <c r="C33" s="106"/>
      <c r="D33" s="106"/>
      <c r="G33" s="106"/>
      <c r="H33" s="139"/>
      <c r="I33" s="106"/>
      <c r="J33" s="106"/>
      <c r="K33" s="139"/>
      <c r="L33" s="106"/>
      <c r="M33" s="106"/>
      <c r="N33" s="139"/>
    </row>
    <row r="34" spans="2:14" ht="14.25" x14ac:dyDescent="0.15">
      <c r="B34" s="106"/>
      <c r="C34" s="106"/>
      <c r="D34" s="106"/>
      <c r="G34" s="106"/>
      <c r="H34" s="139"/>
      <c r="I34" s="106"/>
      <c r="J34" s="106"/>
      <c r="K34" s="139"/>
      <c r="L34" s="106"/>
      <c r="M34" s="106"/>
      <c r="N34" s="139"/>
    </row>
    <row r="35" spans="2:14" ht="14.25" x14ac:dyDescent="0.15">
      <c r="B35" s="106"/>
      <c r="C35" s="106"/>
      <c r="D35" s="106"/>
      <c r="G35" s="106"/>
      <c r="H35" s="139"/>
      <c r="I35" s="106"/>
      <c r="J35" s="106"/>
      <c r="K35" s="139"/>
      <c r="L35" s="106"/>
      <c r="M35" s="106"/>
      <c r="N35" s="139"/>
    </row>
    <row r="36" spans="2:14" ht="14.25" x14ac:dyDescent="0.15">
      <c r="B36" s="106"/>
      <c r="C36" s="106"/>
      <c r="D36" s="106"/>
      <c r="G36" s="106"/>
      <c r="H36" s="139"/>
      <c r="I36" s="106"/>
      <c r="J36" s="106"/>
      <c r="K36" s="139"/>
      <c r="L36" s="106"/>
      <c r="M36" s="106"/>
      <c r="N36" s="139"/>
    </row>
    <row r="37" spans="2:14" ht="14.25" x14ac:dyDescent="0.15">
      <c r="B37" s="106"/>
      <c r="C37" s="106"/>
      <c r="D37" s="106"/>
      <c r="G37" s="106"/>
      <c r="H37" s="139"/>
      <c r="I37" s="106"/>
      <c r="J37" s="106"/>
      <c r="K37" s="139"/>
      <c r="L37" s="106"/>
      <c r="M37" s="106"/>
      <c r="N37" s="139"/>
    </row>
    <row r="38" spans="2:14" ht="14.25" x14ac:dyDescent="0.15">
      <c r="B38" s="106"/>
      <c r="C38" s="106"/>
      <c r="D38" s="106"/>
      <c r="G38" s="106"/>
      <c r="H38" s="139"/>
      <c r="I38" s="106"/>
      <c r="J38" s="106"/>
      <c r="K38" s="139"/>
      <c r="L38" s="106"/>
      <c r="M38" s="106"/>
      <c r="N38" s="139"/>
    </row>
    <row r="39" spans="2:14" ht="14.25" x14ac:dyDescent="0.15">
      <c r="B39" s="106"/>
      <c r="C39" s="106"/>
      <c r="D39" s="106"/>
      <c r="G39" s="106"/>
      <c r="H39" s="139"/>
      <c r="I39" s="106"/>
      <c r="J39" s="106"/>
      <c r="K39" s="139"/>
      <c r="L39" s="106"/>
      <c r="M39" s="106"/>
      <c r="N39" s="139"/>
    </row>
    <row r="40" spans="2:14" ht="14.25" x14ac:dyDescent="0.15">
      <c r="B40" s="106"/>
      <c r="C40" s="106"/>
      <c r="D40" s="106"/>
      <c r="G40" s="106"/>
      <c r="H40" s="139"/>
      <c r="I40" s="106"/>
      <c r="J40" s="106"/>
      <c r="K40" s="139"/>
      <c r="L40" s="106"/>
      <c r="M40" s="106"/>
      <c r="N40" s="139"/>
    </row>
    <row r="41" spans="2:14" ht="14.25" x14ac:dyDescent="0.15">
      <c r="B41" s="106"/>
      <c r="C41" s="106"/>
      <c r="D41" s="106"/>
      <c r="G41" s="106"/>
      <c r="H41" s="139"/>
      <c r="I41" s="106"/>
      <c r="J41" s="106"/>
      <c r="K41" s="139"/>
      <c r="L41" s="106"/>
      <c r="M41" s="106"/>
      <c r="N41" s="139"/>
    </row>
    <row r="42" spans="2:14" ht="14.25" x14ac:dyDescent="0.15">
      <c r="B42" s="106"/>
      <c r="C42" s="106"/>
      <c r="D42" s="106"/>
      <c r="G42" s="106"/>
      <c r="H42" s="139"/>
      <c r="I42" s="106"/>
      <c r="J42" s="106"/>
      <c r="K42" s="139"/>
      <c r="L42" s="106"/>
      <c r="M42" s="106"/>
      <c r="N42" s="139"/>
    </row>
    <row r="43" spans="2:14" ht="14.25" x14ac:dyDescent="0.15">
      <c r="B43" s="106"/>
      <c r="C43" s="106"/>
      <c r="D43" s="106"/>
      <c r="G43" s="106"/>
      <c r="H43" s="139"/>
      <c r="I43" s="106"/>
      <c r="J43" s="106"/>
      <c r="K43" s="139"/>
      <c r="L43" s="106"/>
      <c r="M43" s="106"/>
      <c r="N43" s="139"/>
    </row>
    <row r="44" spans="2:14" ht="14.25" x14ac:dyDescent="0.15">
      <c r="B44" s="106"/>
      <c r="C44" s="106"/>
      <c r="D44" s="106"/>
      <c r="G44" s="106"/>
      <c r="H44" s="139"/>
      <c r="I44" s="106"/>
      <c r="J44" s="106"/>
      <c r="K44" s="139"/>
      <c r="L44" s="106"/>
      <c r="M44" s="106"/>
      <c r="N44" s="139"/>
    </row>
    <row r="45" spans="2:14" ht="14.25" x14ac:dyDescent="0.15">
      <c r="B45" s="106"/>
      <c r="C45" s="106"/>
      <c r="D45" s="106"/>
      <c r="G45" s="106"/>
      <c r="H45" s="139"/>
      <c r="I45" s="106"/>
      <c r="J45" s="106"/>
      <c r="K45" s="139"/>
      <c r="L45" s="106"/>
      <c r="M45" s="106"/>
      <c r="N45" s="139"/>
    </row>
    <row r="46" spans="2:14" ht="14.25" x14ac:dyDescent="0.15">
      <c r="B46" s="106"/>
      <c r="C46" s="106"/>
      <c r="D46" s="106"/>
      <c r="G46" s="106"/>
      <c r="H46" s="139"/>
      <c r="I46" s="106"/>
      <c r="J46" s="106"/>
      <c r="K46" s="139"/>
      <c r="L46" s="106"/>
      <c r="M46" s="106"/>
      <c r="N46" s="139"/>
    </row>
    <row r="47" spans="2:14" ht="14.25" x14ac:dyDescent="0.15">
      <c r="B47" s="106"/>
      <c r="C47" s="106"/>
      <c r="D47" s="106"/>
      <c r="G47" s="106"/>
      <c r="H47" s="139"/>
      <c r="I47" s="106"/>
      <c r="J47" s="106"/>
      <c r="K47" s="139"/>
      <c r="L47" s="106"/>
      <c r="M47" s="106"/>
      <c r="N47" s="139"/>
    </row>
    <row r="48" spans="2:14" ht="14.25" x14ac:dyDescent="0.15">
      <c r="B48" s="106"/>
      <c r="C48" s="106"/>
      <c r="D48" s="106"/>
      <c r="G48" s="106"/>
      <c r="H48" s="139"/>
      <c r="I48" s="106"/>
      <c r="J48" s="106"/>
      <c r="K48" s="139"/>
      <c r="L48" s="106"/>
      <c r="M48" s="106"/>
      <c r="N48" s="139"/>
    </row>
    <row r="49" spans="2:14" ht="14.25" x14ac:dyDescent="0.15">
      <c r="B49" s="106"/>
      <c r="C49" s="106"/>
      <c r="D49" s="106"/>
      <c r="G49" s="106"/>
      <c r="H49" s="139"/>
      <c r="I49" s="106"/>
      <c r="J49" s="106"/>
      <c r="K49" s="139"/>
      <c r="L49" s="106"/>
      <c r="M49" s="106"/>
      <c r="N49" s="139"/>
    </row>
    <row r="50" spans="2:14" ht="14.25" x14ac:dyDescent="0.15">
      <c r="B50" s="106"/>
      <c r="C50" s="106"/>
      <c r="D50" s="106"/>
      <c r="G50" s="106"/>
      <c r="H50" s="139"/>
      <c r="I50" s="106"/>
      <c r="J50" s="106"/>
      <c r="K50" s="139"/>
      <c r="L50" s="106"/>
      <c r="M50" s="106"/>
      <c r="N50" s="139"/>
    </row>
    <row r="51" spans="2:14" ht="14.25" x14ac:dyDescent="0.15">
      <c r="B51" s="106"/>
      <c r="C51" s="106"/>
      <c r="D51" s="106"/>
      <c r="G51" s="106"/>
      <c r="H51" s="139"/>
      <c r="I51" s="106"/>
      <c r="J51" s="106"/>
      <c r="K51" s="139"/>
      <c r="L51" s="106"/>
      <c r="M51" s="106"/>
      <c r="N51" s="139"/>
    </row>
    <row r="52" spans="2:14" ht="14.25" x14ac:dyDescent="0.15">
      <c r="B52" s="106"/>
      <c r="C52" s="106"/>
      <c r="D52" s="106"/>
      <c r="G52" s="106"/>
      <c r="H52" s="139"/>
      <c r="I52" s="106"/>
      <c r="J52" s="106"/>
      <c r="K52" s="139"/>
      <c r="L52" s="106"/>
      <c r="M52" s="106"/>
      <c r="N52" s="139"/>
    </row>
    <row r="53" spans="2:14" ht="14.25" x14ac:dyDescent="0.15">
      <c r="B53" s="106"/>
      <c r="C53" s="106"/>
      <c r="D53" s="106"/>
      <c r="G53" s="106"/>
      <c r="H53" s="139"/>
      <c r="I53" s="106"/>
      <c r="J53" s="106"/>
      <c r="K53" s="139"/>
      <c r="L53" s="106"/>
      <c r="M53" s="106"/>
      <c r="N53" s="139"/>
    </row>
    <row r="54" spans="2:14" ht="14.25" x14ac:dyDescent="0.15">
      <c r="B54" s="106"/>
      <c r="C54" s="106"/>
      <c r="D54" s="106"/>
      <c r="G54" s="106"/>
      <c r="H54" s="139"/>
      <c r="I54" s="106"/>
      <c r="J54" s="106"/>
      <c r="K54" s="139"/>
      <c r="L54" s="106"/>
      <c r="M54" s="106"/>
      <c r="N54" s="139"/>
    </row>
    <row r="55" spans="2:14" ht="14.25" x14ac:dyDescent="0.15">
      <c r="B55" s="106"/>
      <c r="C55" s="106"/>
      <c r="D55" s="106"/>
      <c r="G55" s="106"/>
      <c r="H55" s="139"/>
      <c r="I55" s="106"/>
      <c r="J55" s="106"/>
      <c r="K55" s="139"/>
      <c r="L55" s="106"/>
      <c r="M55" s="106"/>
      <c r="N55" s="139"/>
    </row>
    <row r="56" spans="2:14" ht="14.25" x14ac:dyDescent="0.15">
      <c r="B56" s="106"/>
      <c r="C56" s="106"/>
      <c r="D56" s="106"/>
      <c r="G56" s="106"/>
      <c r="H56" s="139"/>
      <c r="I56" s="106"/>
      <c r="J56" s="106"/>
      <c r="K56" s="139"/>
      <c r="L56" s="106"/>
      <c r="M56" s="106"/>
      <c r="N56" s="139"/>
    </row>
    <row r="57" spans="2:14" ht="14.25" x14ac:dyDescent="0.15">
      <c r="B57" s="106"/>
      <c r="C57" s="106"/>
      <c r="D57" s="106"/>
      <c r="G57" s="106"/>
      <c r="H57" s="139"/>
      <c r="I57" s="106"/>
      <c r="J57" s="106"/>
      <c r="K57" s="139"/>
      <c r="L57" s="106"/>
      <c r="M57" s="106"/>
      <c r="N57" s="139"/>
    </row>
    <row r="58" spans="2:14" ht="14.25" x14ac:dyDescent="0.15">
      <c r="B58" s="106"/>
      <c r="C58" s="106"/>
      <c r="D58" s="106"/>
      <c r="G58" s="106"/>
      <c r="H58" s="139"/>
      <c r="I58" s="106"/>
      <c r="J58" s="106"/>
      <c r="K58" s="139"/>
      <c r="L58" s="106"/>
      <c r="M58" s="106"/>
      <c r="N58" s="139"/>
    </row>
    <row r="59" spans="2:14" ht="14.25" x14ac:dyDescent="0.15">
      <c r="B59" s="106"/>
      <c r="C59" s="106"/>
      <c r="D59" s="106"/>
      <c r="G59" s="106"/>
      <c r="H59" s="139"/>
      <c r="I59" s="106"/>
      <c r="J59" s="106"/>
      <c r="K59" s="139"/>
      <c r="L59" s="106"/>
      <c r="M59" s="106"/>
      <c r="N59" s="139"/>
    </row>
    <row r="60" spans="2:14" ht="14.25" x14ac:dyDescent="0.15">
      <c r="B60" s="106"/>
      <c r="C60" s="106"/>
      <c r="D60" s="106"/>
      <c r="G60" s="106"/>
      <c r="H60" s="139"/>
      <c r="I60" s="106"/>
      <c r="J60" s="106"/>
      <c r="K60" s="139"/>
      <c r="L60" s="106"/>
      <c r="M60" s="106"/>
      <c r="N60" s="139"/>
    </row>
    <row r="61" spans="2:14" ht="14.25" x14ac:dyDescent="0.15">
      <c r="B61" s="106"/>
      <c r="C61" s="106"/>
      <c r="D61" s="106"/>
      <c r="G61" s="106"/>
      <c r="H61" s="139"/>
      <c r="I61" s="106"/>
      <c r="J61" s="106"/>
      <c r="K61" s="139"/>
      <c r="L61" s="106"/>
      <c r="M61" s="106"/>
      <c r="N61" s="139"/>
    </row>
    <row r="62" spans="2:14" ht="14.25" x14ac:dyDescent="0.15">
      <c r="B62" s="106"/>
      <c r="C62" s="106"/>
      <c r="D62" s="106"/>
      <c r="G62" s="106"/>
      <c r="H62" s="139"/>
      <c r="I62" s="106"/>
      <c r="J62" s="106"/>
      <c r="K62" s="139"/>
      <c r="L62" s="106"/>
      <c r="M62" s="106"/>
      <c r="N62" s="139"/>
    </row>
    <row r="63" spans="2:14" ht="14.25" x14ac:dyDescent="0.15">
      <c r="B63" s="106"/>
      <c r="C63" s="106"/>
      <c r="D63" s="106"/>
      <c r="G63" s="106"/>
      <c r="H63" s="139"/>
      <c r="I63" s="106"/>
      <c r="J63" s="106"/>
      <c r="K63" s="139"/>
      <c r="L63" s="106"/>
      <c r="M63" s="106"/>
      <c r="N63" s="139"/>
    </row>
  </sheetData>
  <mergeCells count="15">
    <mergeCell ref="E1:N1"/>
    <mergeCell ref="A2:O2"/>
    <mergeCell ref="E6:F6"/>
    <mergeCell ref="A7:C7"/>
    <mergeCell ref="E7:F7"/>
    <mergeCell ref="L8:N8"/>
    <mergeCell ref="O8:O10"/>
    <mergeCell ref="I9:K9"/>
    <mergeCell ref="L9:N9"/>
    <mergeCell ref="A11:A29"/>
    <mergeCell ref="A8:C9"/>
    <mergeCell ref="D8:D10"/>
    <mergeCell ref="E8:E10"/>
    <mergeCell ref="F8:F10"/>
    <mergeCell ref="I8:K8"/>
  </mergeCells>
  <phoneticPr fontId="2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pageSetUpPr fitToPage="1"/>
  </sheetPr>
  <dimension ref="A1:AB26"/>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31"/>
      <c r="I1" s="231"/>
      <c r="J1" s="232"/>
      <c r="K1" s="232"/>
      <c r="L1" s="232"/>
      <c r="M1" s="232"/>
      <c r="N1" s="232"/>
      <c r="O1" s="232"/>
      <c r="P1" s="2"/>
      <c r="Q1" s="2"/>
      <c r="R1" s="4"/>
      <c r="S1" s="4"/>
      <c r="T1" s="3"/>
      <c r="U1" s="3"/>
    </row>
    <row r="2" spans="1:21" ht="36.75" customHeight="1" x14ac:dyDescent="0.15">
      <c r="A2" s="231" t="s">
        <v>0</v>
      </c>
      <c r="B2" s="231"/>
      <c r="C2" s="232"/>
      <c r="D2" s="232"/>
      <c r="E2" s="232"/>
      <c r="F2" s="232"/>
      <c r="G2" s="232"/>
      <c r="H2" s="232"/>
      <c r="I2" s="232"/>
      <c r="J2" s="232"/>
      <c r="K2" s="232"/>
      <c r="L2" s="232"/>
      <c r="M2" s="232"/>
      <c r="N2" s="232"/>
      <c r="O2" s="232"/>
      <c r="P2" s="232"/>
      <c r="Q2" s="232"/>
      <c r="R2" s="232"/>
      <c r="S2" s="232"/>
      <c r="T2" s="232"/>
      <c r="U2" s="3"/>
    </row>
    <row r="3" spans="1:21" ht="18.75" customHeight="1" x14ac:dyDescent="0.15">
      <c r="A3" s="5"/>
      <c r="B3" s="5"/>
      <c r="C3" s="2"/>
      <c r="D3" s="3"/>
      <c r="E3" s="6"/>
      <c r="F3" s="2"/>
      <c r="G3" s="2"/>
      <c r="H3" s="2"/>
      <c r="I3" s="3"/>
      <c r="J3" s="2"/>
      <c r="K3" s="7"/>
      <c r="L3" s="7"/>
      <c r="M3" s="7"/>
      <c r="N3" s="7"/>
      <c r="O3" s="2"/>
      <c r="P3" s="8"/>
      <c r="Q3" s="233" t="s">
        <v>1</v>
      </c>
      <c r="R3" s="234"/>
      <c r="S3" s="234"/>
      <c r="T3" s="235"/>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36" t="s">
        <v>158</v>
      </c>
      <c r="B8" s="237"/>
      <c r="C8" s="237"/>
      <c r="D8" s="237"/>
      <c r="E8" s="237"/>
      <c r="F8" s="237"/>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38" t="s">
        <v>63</v>
      </c>
      <c r="B10" s="80" t="s">
        <v>24</v>
      </c>
      <c r="C10" s="48"/>
      <c r="D10" s="49"/>
      <c r="E10" s="50"/>
      <c r="F10" s="51"/>
      <c r="G10" s="84"/>
      <c r="H10" s="88"/>
      <c r="I10" s="49"/>
      <c r="J10" s="51"/>
      <c r="K10" s="51"/>
      <c r="L10" s="51"/>
      <c r="M10" s="51"/>
      <c r="N10" s="92"/>
      <c r="O10" s="80"/>
      <c r="P10" s="52" t="s">
        <v>24</v>
      </c>
      <c r="Q10" s="49"/>
      <c r="R10" s="53">
        <v>110</v>
      </c>
      <c r="S10" s="50">
        <f>ROUNDUP(R10*0.75,2)</f>
        <v>82.5</v>
      </c>
      <c r="T10" s="76">
        <f>ROUNDUP((R5*R10)+(R6*S10)+(R7*(R10*2)),2)</f>
        <v>0</v>
      </c>
    </row>
    <row r="11" spans="1:21" ht="18.75" customHeight="1" x14ac:dyDescent="0.15">
      <c r="A11" s="239"/>
      <c r="B11" s="81"/>
      <c r="C11" s="54"/>
      <c r="D11" s="55"/>
      <c r="E11" s="56"/>
      <c r="F11" s="57"/>
      <c r="G11" s="85"/>
      <c r="H11" s="89"/>
      <c r="I11" s="55"/>
      <c r="J11" s="57"/>
      <c r="K11" s="57"/>
      <c r="L11" s="57"/>
      <c r="M11" s="57"/>
      <c r="N11" s="93"/>
      <c r="O11" s="81"/>
      <c r="P11" s="58"/>
      <c r="Q11" s="55"/>
      <c r="R11" s="59"/>
      <c r="S11" s="56"/>
      <c r="T11" s="77"/>
    </row>
    <row r="12" spans="1:21" ht="18.75" customHeight="1" x14ac:dyDescent="0.15">
      <c r="A12" s="239"/>
      <c r="B12" s="82" t="s">
        <v>159</v>
      </c>
      <c r="C12" s="60" t="s">
        <v>108</v>
      </c>
      <c r="D12" s="61"/>
      <c r="E12" s="62">
        <v>40</v>
      </c>
      <c r="F12" s="63" t="s">
        <v>38</v>
      </c>
      <c r="G12" s="86"/>
      <c r="H12" s="90" t="s">
        <v>108</v>
      </c>
      <c r="I12" s="61"/>
      <c r="J12" s="63">
        <f>ROUNDUP(E12*0.75,2)</f>
        <v>30</v>
      </c>
      <c r="K12" s="63" t="s">
        <v>38</v>
      </c>
      <c r="L12" s="63"/>
      <c r="M12" s="63">
        <f>ROUNDUP((R5*E12)+(R6*J12)+(R7*(E12*2)),2)</f>
        <v>0</v>
      </c>
      <c r="N12" s="94"/>
      <c r="O12" s="82" t="s">
        <v>160</v>
      </c>
      <c r="P12" s="64" t="s">
        <v>43</v>
      </c>
      <c r="Q12" s="61"/>
      <c r="R12" s="65">
        <v>0.5</v>
      </c>
      <c r="S12" s="62">
        <f t="shared" ref="S12:S17" si="0">ROUNDUP(R12*0.75,2)</f>
        <v>0.38</v>
      </c>
      <c r="T12" s="78">
        <f>ROUNDUP((R5*R12)+(R6*S12)+(R7*(R12*2)),2)</f>
        <v>0</v>
      </c>
    </row>
    <row r="13" spans="1:21" ht="18.75" customHeight="1" x14ac:dyDescent="0.15">
      <c r="A13" s="239"/>
      <c r="B13" s="82"/>
      <c r="C13" s="60" t="s">
        <v>114</v>
      </c>
      <c r="D13" s="61"/>
      <c r="E13" s="62">
        <v>50</v>
      </c>
      <c r="F13" s="63" t="s">
        <v>38</v>
      </c>
      <c r="G13" s="86"/>
      <c r="H13" s="90" t="s">
        <v>114</v>
      </c>
      <c r="I13" s="61"/>
      <c r="J13" s="63">
        <f>ROUNDUP(E13*0.75,2)</f>
        <v>37.5</v>
      </c>
      <c r="K13" s="63" t="s">
        <v>38</v>
      </c>
      <c r="L13" s="63"/>
      <c r="M13" s="63">
        <f>ROUNDUP((R5*E13)+(R6*J13)+(R7*(E13*2)),2)</f>
        <v>0</v>
      </c>
      <c r="N13" s="94">
        <f>ROUND(M13+(M13*10/100),2)</f>
        <v>0</v>
      </c>
      <c r="O13" s="82" t="s">
        <v>161</v>
      </c>
      <c r="P13" s="64" t="s">
        <v>36</v>
      </c>
      <c r="Q13" s="61"/>
      <c r="R13" s="65">
        <v>2</v>
      </c>
      <c r="S13" s="62">
        <f t="shared" si="0"/>
        <v>1.5</v>
      </c>
      <c r="T13" s="78">
        <f>ROUNDUP((R5*R13)+(R6*S13)+(R7*(R13*2)),2)</f>
        <v>0</v>
      </c>
    </row>
    <row r="14" spans="1:21" ht="18.75" customHeight="1" x14ac:dyDescent="0.15">
      <c r="A14" s="239"/>
      <c r="B14" s="82"/>
      <c r="C14" s="60" t="s">
        <v>37</v>
      </c>
      <c r="D14" s="61"/>
      <c r="E14" s="62">
        <v>20</v>
      </c>
      <c r="F14" s="63" t="s">
        <v>38</v>
      </c>
      <c r="G14" s="86"/>
      <c r="H14" s="90" t="s">
        <v>37</v>
      </c>
      <c r="I14" s="61"/>
      <c r="J14" s="63">
        <f>ROUNDUP(E14*0.75,2)</f>
        <v>15</v>
      </c>
      <c r="K14" s="63" t="s">
        <v>38</v>
      </c>
      <c r="L14" s="63"/>
      <c r="M14" s="63">
        <f>ROUNDUP((R5*E14)+(R6*J14)+(R7*(E14*2)),2)</f>
        <v>0</v>
      </c>
      <c r="N14" s="94">
        <f>ROUND(M14+(M14*6/100),2)</f>
        <v>0</v>
      </c>
      <c r="O14" s="82" t="s">
        <v>30</v>
      </c>
      <c r="P14" s="64" t="s">
        <v>54</v>
      </c>
      <c r="Q14" s="61"/>
      <c r="R14" s="65">
        <v>30</v>
      </c>
      <c r="S14" s="62">
        <f t="shared" si="0"/>
        <v>22.5</v>
      </c>
      <c r="T14" s="78">
        <f>ROUNDUP((R5*R14)+(R6*S14)+(R7*(R14*2)),2)</f>
        <v>0</v>
      </c>
    </row>
    <row r="15" spans="1:21" ht="18.75" customHeight="1" x14ac:dyDescent="0.15">
      <c r="A15" s="239"/>
      <c r="B15" s="82"/>
      <c r="C15" s="60" t="s">
        <v>51</v>
      </c>
      <c r="D15" s="61"/>
      <c r="E15" s="62">
        <v>10</v>
      </c>
      <c r="F15" s="63" t="s">
        <v>38</v>
      </c>
      <c r="G15" s="86"/>
      <c r="H15" s="90" t="s">
        <v>51</v>
      </c>
      <c r="I15" s="61"/>
      <c r="J15" s="63">
        <f>ROUNDUP(E15*0.75,2)</f>
        <v>7.5</v>
      </c>
      <c r="K15" s="63" t="s">
        <v>38</v>
      </c>
      <c r="L15" s="63"/>
      <c r="M15" s="63">
        <f>ROUNDUP((R5*E15)+(R6*J15)+(R7*(E15*2)),2)</f>
        <v>0</v>
      </c>
      <c r="N15" s="94">
        <f>ROUND(M15+(M15*10/100),2)</f>
        <v>0</v>
      </c>
      <c r="O15" s="82"/>
      <c r="P15" s="64" t="s">
        <v>41</v>
      </c>
      <c r="Q15" s="61"/>
      <c r="R15" s="65">
        <v>2</v>
      </c>
      <c r="S15" s="62">
        <f t="shared" si="0"/>
        <v>1.5</v>
      </c>
      <c r="T15" s="78">
        <f>ROUNDUP((R5*R15)+(R6*S15)+(R7*(R15*2)),2)</f>
        <v>0</v>
      </c>
    </row>
    <row r="16" spans="1:21" ht="18.75" customHeight="1" x14ac:dyDescent="0.15">
      <c r="A16" s="239"/>
      <c r="B16" s="82"/>
      <c r="C16" s="60"/>
      <c r="D16" s="61"/>
      <c r="E16" s="62"/>
      <c r="F16" s="63"/>
      <c r="G16" s="86"/>
      <c r="H16" s="90"/>
      <c r="I16" s="61"/>
      <c r="J16" s="63"/>
      <c r="K16" s="63"/>
      <c r="L16" s="63"/>
      <c r="M16" s="63"/>
      <c r="N16" s="94"/>
      <c r="O16" s="82"/>
      <c r="P16" s="64" t="s">
        <v>53</v>
      </c>
      <c r="Q16" s="61"/>
      <c r="R16" s="65">
        <v>1</v>
      </c>
      <c r="S16" s="62">
        <f t="shared" si="0"/>
        <v>0.75</v>
      </c>
      <c r="T16" s="78">
        <f>ROUNDUP((R5*R16)+(R6*S16)+(R7*(R16*2)),2)</f>
        <v>0</v>
      </c>
    </row>
    <row r="17" spans="1:20" ht="18.75" customHeight="1" x14ac:dyDescent="0.15">
      <c r="A17" s="239"/>
      <c r="B17" s="82"/>
      <c r="C17" s="60"/>
      <c r="D17" s="61"/>
      <c r="E17" s="62"/>
      <c r="F17" s="63"/>
      <c r="G17" s="86"/>
      <c r="H17" s="90"/>
      <c r="I17" s="61"/>
      <c r="J17" s="63"/>
      <c r="K17" s="63"/>
      <c r="L17" s="63"/>
      <c r="M17" s="63"/>
      <c r="N17" s="94"/>
      <c r="O17" s="82"/>
      <c r="P17" s="64" t="s">
        <v>44</v>
      </c>
      <c r="Q17" s="61" t="s">
        <v>35</v>
      </c>
      <c r="R17" s="65">
        <v>3</v>
      </c>
      <c r="S17" s="62">
        <f t="shared" si="0"/>
        <v>2.25</v>
      </c>
      <c r="T17" s="78">
        <f>ROUNDUP((R5*R17)+(R6*S17)+(R7*(R17*2)),2)</f>
        <v>0</v>
      </c>
    </row>
    <row r="18" spans="1:20" ht="18.75" customHeight="1" x14ac:dyDescent="0.15">
      <c r="A18" s="239"/>
      <c r="B18" s="81"/>
      <c r="C18" s="54"/>
      <c r="D18" s="55"/>
      <c r="E18" s="56"/>
      <c r="F18" s="57"/>
      <c r="G18" s="85"/>
      <c r="H18" s="89"/>
      <c r="I18" s="55"/>
      <c r="J18" s="57"/>
      <c r="K18" s="57"/>
      <c r="L18" s="57"/>
      <c r="M18" s="57"/>
      <c r="N18" s="93"/>
      <c r="O18" s="81"/>
      <c r="P18" s="58"/>
      <c r="Q18" s="55"/>
      <c r="R18" s="59"/>
      <c r="S18" s="56"/>
      <c r="T18" s="77"/>
    </row>
    <row r="19" spans="1:20" ht="18.75" customHeight="1" x14ac:dyDescent="0.15">
      <c r="A19" s="239"/>
      <c r="B19" s="82" t="s">
        <v>162</v>
      </c>
      <c r="C19" s="60" t="s">
        <v>107</v>
      </c>
      <c r="D19" s="61"/>
      <c r="E19" s="62">
        <v>30</v>
      </c>
      <c r="F19" s="63" t="s">
        <v>38</v>
      </c>
      <c r="G19" s="86"/>
      <c r="H19" s="90" t="s">
        <v>107</v>
      </c>
      <c r="I19" s="61"/>
      <c r="J19" s="63">
        <f>ROUNDUP(E19*0.75,2)</f>
        <v>22.5</v>
      </c>
      <c r="K19" s="63" t="s">
        <v>38</v>
      </c>
      <c r="L19" s="63"/>
      <c r="M19" s="63">
        <f>ROUNDUP((R5*E19)+(R6*J19)+(R7*(E19*2)),2)</f>
        <v>0</v>
      </c>
      <c r="N19" s="94">
        <f>M19</f>
        <v>0</v>
      </c>
      <c r="O19" s="99" t="s">
        <v>177</v>
      </c>
      <c r="P19" s="64" t="s">
        <v>41</v>
      </c>
      <c r="Q19" s="61"/>
      <c r="R19" s="65">
        <v>1</v>
      </c>
      <c r="S19" s="62">
        <f>ROUNDUP(R19*0.75,2)</f>
        <v>0.75</v>
      </c>
      <c r="T19" s="78">
        <f>ROUNDUP((R5*R19)+(R6*S19)+(R7*(R19*2)),2)</f>
        <v>0</v>
      </c>
    </row>
    <row r="20" spans="1:20" ht="18.75" customHeight="1" x14ac:dyDescent="0.15">
      <c r="A20" s="239"/>
      <c r="B20" s="82"/>
      <c r="C20" s="60" t="s">
        <v>138</v>
      </c>
      <c r="D20" s="61"/>
      <c r="E20" s="62">
        <v>20</v>
      </c>
      <c r="F20" s="63" t="s">
        <v>38</v>
      </c>
      <c r="G20" s="86"/>
      <c r="H20" s="90" t="s">
        <v>138</v>
      </c>
      <c r="I20" s="61"/>
      <c r="J20" s="63">
        <f>ROUNDUP(E20*0.75,2)</f>
        <v>15</v>
      </c>
      <c r="K20" s="63" t="s">
        <v>38</v>
      </c>
      <c r="L20" s="63"/>
      <c r="M20" s="63">
        <f>ROUNDUP((R5*E20)+(R6*J20)+(R7*(E20*2)),2)</f>
        <v>0</v>
      </c>
      <c r="N20" s="94">
        <f>ROUND(M20+(M20*3/100),2)</f>
        <v>0</v>
      </c>
      <c r="O20" s="82" t="s">
        <v>163</v>
      </c>
      <c r="P20" s="64" t="s">
        <v>44</v>
      </c>
      <c r="Q20" s="61" t="s">
        <v>35</v>
      </c>
      <c r="R20" s="65">
        <v>1</v>
      </c>
      <c r="S20" s="62">
        <f>ROUNDUP(R20*0.75,2)</f>
        <v>0.75</v>
      </c>
      <c r="T20" s="78">
        <f>ROUNDUP((R5*R20)+(R6*S20)+(R7*(R20*2)),2)</f>
        <v>0</v>
      </c>
    </row>
    <row r="21" spans="1:20" ht="18.75" customHeight="1" x14ac:dyDescent="0.15">
      <c r="A21" s="239"/>
      <c r="B21" s="82"/>
      <c r="C21" s="60"/>
      <c r="D21" s="61"/>
      <c r="E21" s="62"/>
      <c r="F21" s="63"/>
      <c r="G21" s="86"/>
      <c r="H21" s="90"/>
      <c r="I21" s="61"/>
      <c r="J21" s="63"/>
      <c r="K21" s="63"/>
      <c r="L21" s="63"/>
      <c r="M21" s="63"/>
      <c r="N21" s="94"/>
      <c r="O21" s="82" t="s">
        <v>30</v>
      </c>
      <c r="P21" s="64" t="s">
        <v>42</v>
      </c>
      <c r="Q21" s="61"/>
      <c r="R21" s="65">
        <v>2</v>
      </c>
      <c r="S21" s="62">
        <f>ROUNDUP(R21*0.75,2)</f>
        <v>1.5</v>
      </c>
      <c r="T21" s="78">
        <f>ROUNDUP((R5*R21)+(R6*S21)+(R7*(R21*2)),2)</f>
        <v>0</v>
      </c>
    </row>
    <row r="22" spans="1:20" ht="18.75" customHeight="1" x14ac:dyDescent="0.15">
      <c r="A22" s="239"/>
      <c r="B22" s="82"/>
      <c r="C22" s="60"/>
      <c r="D22" s="61"/>
      <c r="E22" s="62"/>
      <c r="F22" s="63"/>
      <c r="G22" s="86"/>
      <c r="H22" s="90"/>
      <c r="I22" s="61"/>
      <c r="J22" s="63"/>
      <c r="K22" s="63"/>
      <c r="L22" s="63"/>
      <c r="M22" s="63"/>
      <c r="N22" s="94"/>
      <c r="O22" s="82"/>
      <c r="P22" s="64" t="s">
        <v>36</v>
      </c>
      <c r="Q22" s="61"/>
      <c r="R22" s="65">
        <v>2</v>
      </c>
      <c r="S22" s="62">
        <f>ROUNDUP(R22*0.75,2)</f>
        <v>1.5</v>
      </c>
      <c r="T22" s="78">
        <f>ROUNDUP((R5*R22)+(R6*S22)+(R7*(R22*2)),2)</f>
        <v>0</v>
      </c>
    </row>
    <row r="23" spans="1:20" ht="18.75" customHeight="1" x14ac:dyDescent="0.15">
      <c r="A23" s="239"/>
      <c r="B23" s="81"/>
      <c r="C23" s="54"/>
      <c r="D23" s="55"/>
      <c r="E23" s="56"/>
      <c r="F23" s="57"/>
      <c r="G23" s="85"/>
      <c r="H23" s="89"/>
      <c r="I23" s="55"/>
      <c r="J23" s="57"/>
      <c r="K23" s="57"/>
      <c r="L23" s="57"/>
      <c r="M23" s="57"/>
      <c r="N23" s="93"/>
      <c r="O23" s="81"/>
      <c r="P23" s="58"/>
      <c r="Q23" s="55"/>
      <c r="R23" s="59"/>
      <c r="S23" s="56"/>
      <c r="T23" s="77"/>
    </row>
    <row r="24" spans="1:20" ht="18.75" customHeight="1" x14ac:dyDescent="0.15">
      <c r="A24" s="239"/>
      <c r="B24" s="82" t="s">
        <v>55</v>
      </c>
      <c r="C24" s="60" t="s">
        <v>119</v>
      </c>
      <c r="D24" s="61"/>
      <c r="E24" s="75">
        <v>0.1</v>
      </c>
      <c r="F24" s="63" t="s">
        <v>120</v>
      </c>
      <c r="G24" s="86"/>
      <c r="H24" s="90" t="s">
        <v>119</v>
      </c>
      <c r="I24" s="61"/>
      <c r="J24" s="63">
        <f>ROUNDUP(E24*0.75,2)</f>
        <v>0.08</v>
      </c>
      <c r="K24" s="63" t="s">
        <v>120</v>
      </c>
      <c r="L24" s="63"/>
      <c r="M24" s="63">
        <f>ROUNDUP((R5*E24)+(R6*J24)+(R7*(E24*2)),2)</f>
        <v>0</v>
      </c>
      <c r="N24" s="94">
        <f>M24</f>
        <v>0</v>
      </c>
      <c r="O24" s="82" t="s">
        <v>30</v>
      </c>
      <c r="P24" s="64" t="s">
        <v>54</v>
      </c>
      <c r="Q24" s="61"/>
      <c r="R24" s="65">
        <v>100</v>
      </c>
      <c r="S24" s="62">
        <f>ROUNDUP(R24*0.75,2)</f>
        <v>75</v>
      </c>
      <c r="T24" s="78">
        <f>ROUNDUP((R5*R24)+(R6*S24)+(R7*(R24*2)),2)</f>
        <v>0</v>
      </c>
    </row>
    <row r="25" spans="1:20" ht="18.75" customHeight="1" x14ac:dyDescent="0.15">
      <c r="A25" s="239"/>
      <c r="B25" s="82"/>
      <c r="C25" s="60" t="s">
        <v>126</v>
      </c>
      <c r="D25" s="61" t="s">
        <v>35</v>
      </c>
      <c r="E25" s="75">
        <v>0.1</v>
      </c>
      <c r="F25" s="63" t="s">
        <v>74</v>
      </c>
      <c r="G25" s="86"/>
      <c r="H25" s="90" t="s">
        <v>126</v>
      </c>
      <c r="I25" s="61" t="s">
        <v>35</v>
      </c>
      <c r="J25" s="63">
        <f>ROUNDUP(E25*0.75,2)</f>
        <v>0.08</v>
      </c>
      <c r="K25" s="63" t="s">
        <v>74</v>
      </c>
      <c r="L25" s="63"/>
      <c r="M25" s="63">
        <f>ROUNDUP((R5*E25)+(R6*J25)+(R7*(E25*2)),2)</f>
        <v>0</v>
      </c>
      <c r="N25" s="94">
        <f>M25</f>
        <v>0</v>
      </c>
      <c r="O25" s="82"/>
      <c r="P25" s="64" t="s">
        <v>58</v>
      </c>
      <c r="Q25" s="61"/>
      <c r="R25" s="65">
        <v>3</v>
      </c>
      <c r="S25" s="62">
        <f>ROUNDUP(R25*0.75,2)</f>
        <v>2.25</v>
      </c>
      <c r="T25" s="78">
        <f>ROUNDUP((R5*R25)+(R6*S25)+(R7*(R25*2)),2)</f>
        <v>0</v>
      </c>
    </row>
    <row r="26" spans="1:20" ht="18.75" customHeight="1" thickBot="1" x14ac:dyDescent="0.2">
      <c r="A26" s="240"/>
      <c r="B26" s="83"/>
      <c r="C26" s="67"/>
      <c r="D26" s="68"/>
      <c r="E26" s="69"/>
      <c r="F26" s="70"/>
      <c r="G26" s="87"/>
      <c r="H26" s="91"/>
      <c r="I26" s="68"/>
      <c r="J26" s="70"/>
      <c r="K26" s="70"/>
      <c r="L26" s="70"/>
      <c r="M26" s="70"/>
      <c r="N26" s="95"/>
      <c r="O26" s="83"/>
      <c r="P26" s="71"/>
      <c r="Q26" s="68"/>
      <c r="R26" s="72"/>
      <c r="S26" s="69"/>
      <c r="T26" s="79"/>
    </row>
  </sheetData>
  <mergeCells count="5">
    <mergeCell ref="H1:O1"/>
    <mergeCell ref="A2:T2"/>
    <mergeCell ref="Q3:T3"/>
    <mergeCell ref="A8:F8"/>
    <mergeCell ref="A10:A26"/>
  </mergeCells>
  <phoneticPr fontId="18"/>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09467-F07A-461C-9646-8E2BDAE6624B}">
  <sheetPr>
    <pageSetUpPr fitToPage="1"/>
  </sheetPr>
  <dimension ref="A1:U59"/>
  <sheetViews>
    <sheetView showZeros="0" zoomScale="60" zoomScaleNormal="60" zoomScaleSheetLayoutView="90" workbookViewId="0"/>
  </sheetViews>
  <sheetFormatPr defaultRowHeight="13.5" x14ac:dyDescent="0.15"/>
  <cols>
    <col min="1" max="1" width="4.5" style="104" customWidth="1"/>
    <col min="2" max="2" width="24.375" style="104" customWidth="1"/>
    <col min="3" max="3" width="28.25" style="104" customWidth="1"/>
    <col min="4" max="4" width="12.5" style="104" hidden="1" customWidth="1"/>
    <col min="5" max="6" width="10.375" style="35" customWidth="1"/>
    <col min="7" max="7" width="10" style="104" customWidth="1"/>
    <col min="8" max="8" width="18.75" style="104" customWidth="1"/>
    <col min="9" max="9" width="22.5" style="104" customWidth="1"/>
    <col min="10" max="10" width="21.25" style="104" customWidth="1"/>
    <col min="11" max="11" width="11.125" style="104" customWidth="1"/>
    <col min="12" max="12" width="22.375" style="104" customWidth="1"/>
    <col min="13" max="13" width="21.25" style="104" customWidth="1"/>
    <col min="14" max="14" width="11.25" style="104" customWidth="1"/>
    <col min="15" max="15" width="12.5" hidden="1" customWidth="1"/>
    <col min="257" max="257" width="4.5" customWidth="1"/>
    <col min="258" max="258" width="24.375" customWidth="1"/>
    <col min="259" max="259" width="28.25" customWidth="1"/>
    <col min="260" max="260" width="0" hidden="1" customWidth="1"/>
    <col min="261" max="262" width="10.375" customWidth="1"/>
    <col min="263" max="263" width="10" customWidth="1"/>
    <col min="264" max="264" width="18.75" customWidth="1"/>
    <col min="265" max="265" width="22.5" customWidth="1"/>
    <col min="266" max="266" width="21.25" customWidth="1"/>
    <col min="267" max="267" width="11.125" customWidth="1"/>
    <col min="268" max="268" width="22.375" customWidth="1"/>
    <col min="269" max="269" width="21.25" customWidth="1"/>
    <col min="270" max="270" width="11.25" customWidth="1"/>
    <col min="271" max="271" width="0" hidden="1" customWidth="1"/>
    <col min="513" max="513" width="4.5" customWidth="1"/>
    <col min="514" max="514" width="24.375" customWidth="1"/>
    <col min="515" max="515" width="28.25" customWidth="1"/>
    <col min="516" max="516" width="0" hidden="1" customWidth="1"/>
    <col min="517" max="518" width="10.375" customWidth="1"/>
    <col min="519" max="519" width="10" customWidth="1"/>
    <col min="520" max="520" width="18.75" customWidth="1"/>
    <col min="521" max="521" width="22.5" customWidth="1"/>
    <col min="522" max="522" width="21.25" customWidth="1"/>
    <col min="523" max="523" width="11.125" customWidth="1"/>
    <col min="524" max="524" width="22.375" customWidth="1"/>
    <col min="525" max="525" width="21.25" customWidth="1"/>
    <col min="526" max="526" width="11.25" customWidth="1"/>
    <col min="527" max="527" width="0" hidden="1" customWidth="1"/>
    <col min="769" max="769" width="4.5" customWidth="1"/>
    <col min="770" max="770" width="24.375" customWidth="1"/>
    <col min="771" max="771" width="28.25" customWidth="1"/>
    <col min="772" max="772" width="0" hidden="1" customWidth="1"/>
    <col min="773" max="774" width="10.375" customWidth="1"/>
    <col min="775" max="775" width="10" customWidth="1"/>
    <col min="776" max="776" width="18.75" customWidth="1"/>
    <col min="777" max="777" width="22.5" customWidth="1"/>
    <col min="778" max="778" width="21.25" customWidth="1"/>
    <col min="779" max="779" width="11.125" customWidth="1"/>
    <col min="780" max="780" width="22.375" customWidth="1"/>
    <col min="781" max="781" width="21.25" customWidth="1"/>
    <col min="782" max="782" width="11.25" customWidth="1"/>
    <col min="783" max="783" width="0" hidden="1" customWidth="1"/>
    <col min="1025" max="1025" width="4.5" customWidth="1"/>
    <col min="1026" max="1026" width="24.375" customWidth="1"/>
    <col min="1027" max="1027" width="28.25" customWidth="1"/>
    <col min="1028" max="1028" width="0" hidden="1" customWidth="1"/>
    <col min="1029" max="1030" width="10.375" customWidth="1"/>
    <col min="1031" max="1031" width="10" customWidth="1"/>
    <col min="1032" max="1032" width="18.75" customWidth="1"/>
    <col min="1033" max="1033" width="22.5" customWidth="1"/>
    <col min="1034" max="1034" width="21.25" customWidth="1"/>
    <col min="1035" max="1035" width="11.125" customWidth="1"/>
    <col min="1036" max="1036" width="22.375" customWidth="1"/>
    <col min="1037" max="1037" width="21.25" customWidth="1"/>
    <col min="1038" max="1038" width="11.25" customWidth="1"/>
    <col min="1039" max="1039" width="0" hidden="1" customWidth="1"/>
    <col min="1281" max="1281" width="4.5" customWidth="1"/>
    <col min="1282" max="1282" width="24.375" customWidth="1"/>
    <col min="1283" max="1283" width="28.25" customWidth="1"/>
    <col min="1284" max="1284" width="0" hidden="1" customWidth="1"/>
    <col min="1285" max="1286" width="10.375" customWidth="1"/>
    <col min="1287" max="1287" width="10" customWidth="1"/>
    <col min="1288" max="1288" width="18.75" customWidth="1"/>
    <col min="1289" max="1289" width="22.5" customWidth="1"/>
    <col min="1290" max="1290" width="21.25" customWidth="1"/>
    <col min="1291" max="1291" width="11.125" customWidth="1"/>
    <col min="1292" max="1292" width="22.375" customWidth="1"/>
    <col min="1293" max="1293" width="21.25" customWidth="1"/>
    <col min="1294" max="1294" width="11.25" customWidth="1"/>
    <col min="1295" max="1295" width="0" hidden="1" customWidth="1"/>
    <col min="1537" max="1537" width="4.5" customWidth="1"/>
    <col min="1538" max="1538" width="24.375" customWidth="1"/>
    <col min="1539" max="1539" width="28.25" customWidth="1"/>
    <col min="1540" max="1540" width="0" hidden="1" customWidth="1"/>
    <col min="1541" max="1542" width="10.375" customWidth="1"/>
    <col min="1543" max="1543" width="10" customWidth="1"/>
    <col min="1544" max="1544" width="18.75" customWidth="1"/>
    <col min="1545" max="1545" width="22.5" customWidth="1"/>
    <col min="1546" max="1546" width="21.25" customWidth="1"/>
    <col min="1547" max="1547" width="11.125" customWidth="1"/>
    <col min="1548" max="1548" width="22.375" customWidth="1"/>
    <col min="1549" max="1549" width="21.25" customWidth="1"/>
    <col min="1550" max="1550" width="11.25" customWidth="1"/>
    <col min="1551" max="1551" width="0" hidden="1" customWidth="1"/>
    <col min="1793" max="1793" width="4.5" customWidth="1"/>
    <col min="1794" max="1794" width="24.375" customWidth="1"/>
    <col min="1795" max="1795" width="28.25" customWidth="1"/>
    <col min="1796" max="1796" width="0" hidden="1" customWidth="1"/>
    <col min="1797" max="1798" width="10.375" customWidth="1"/>
    <col min="1799" max="1799" width="10" customWidth="1"/>
    <col min="1800" max="1800" width="18.75" customWidth="1"/>
    <col min="1801" max="1801" width="22.5" customWidth="1"/>
    <col min="1802" max="1802" width="21.25" customWidth="1"/>
    <col min="1803" max="1803" width="11.125" customWidth="1"/>
    <col min="1804" max="1804" width="22.375" customWidth="1"/>
    <col min="1805" max="1805" width="21.25" customWidth="1"/>
    <col min="1806" max="1806" width="11.25" customWidth="1"/>
    <col min="1807" max="1807" width="0" hidden="1" customWidth="1"/>
    <col min="2049" max="2049" width="4.5" customWidth="1"/>
    <col min="2050" max="2050" width="24.375" customWidth="1"/>
    <col min="2051" max="2051" width="28.25" customWidth="1"/>
    <col min="2052" max="2052" width="0" hidden="1" customWidth="1"/>
    <col min="2053" max="2054" width="10.375" customWidth="1"/>
    <col min="2055" max="2055" width="10" customWidth="1"/>
    <col min="2056" max="2056" width="18.75" customWidth="1"/>
    <col min="2057" max="2057" width="22.5" customWidth="1"/>
    <col min="2058" max="2058" width="21.25" customWidth="1"/>
    <col min="2059" max="2059" width="11.125" customWidth="1"/>
    <col min="2060" max="2060" width="22.375" customWidth="1"/>
    <col min="2061" max="2061" width="21.25" customWidth="1"/>
    <col min="2062" max="2062" width="11.25" customWidth="1"/>
    <col min="2063" max="2063" width="0" hidden="1" customWidth="1"/>
    <col min="2305" max="2305" width="4.5" customWidth="1"/>
    <col min="2306" max="2306" width="24.375" customWidth="1"/>
    <col min="2307" max="2307" width="28.25" customWidth="1"/>
    <col min="2308" max="2308" width="0" hidden="1" customWidth="1"/>
    <col min="2309" max="2310" width="10.375" customWidth="1"/>
    <col min="2311" max="2311" width="10" customWidth="1"/>
    <col min="2312" max="2312" width="18.75" customWidth="1"/>
    <col min="2313" max="2313" width="22.5" customWidth="1"/>
    <col min="2314" max="2314" width="21.25" customWidth="1"/>
    <col min="2315" max="2315" width="11.125" customWidth="1"/>
    <col min="2316" max="2316" width="22.375" customWidth="1"/>
    <col min="2317" max="2317" width="21.25" customWidth="1"/>
    <col min="2318" max="2318" width="11.25" customWidth="1"/>
    <col min="2319" max="2319" width="0" hidden="1" customWidth="1"/>
    <col min="2561" max="2561" width="4.5" customWidth="1"/>
    <col min="2562" max="2562" width="24.375" customWidth="1"/>
    <col min="2563" max="2563" width="28.25" customWidth="1"/>
    <col min="2564" max="2564" width="0" hidden="1" customWidth="1"/>
    <col min="2565" max="2566" width="10.375" customWidth="1"/>
    <col min="2567" max="2567" width="10" customWidth="1"/>
    <col min="2568" max="2568" width="18.75" customWidth="1"/>
    <col min="2569" max="2569" width="22.5" customWidth="1"/>
    <col min="2570" max="2570" width="21.25" customWidth="1"/>
    <col min="2571" max="2571" width="11.125" customWidth="1"/>
    <col min="2572" max="2572" width="22.375" customWidth="1"/>
    <col min="2573" max="2573" width="21.25" customWidth="1"/>
    <col min="2574" max="2574" width="11.25" customWidth="1"/>
    <col min="2575" max="2575" width="0" hidden="1" customWidth="1"/>
    <col min="2817" max="2817" width="4.5" customWidth="1"/>
    <col min="2818" max="2818" width="24.375" customWidth="1"/>
    <col min="2819" max="2819" width="28.25" customWidth="1"/>
    <col min="2820" max="2820" width="0" hidden="1" customWidth="1"/>
    <col min="2821" max="2822" width="10.375" customWidth="1"/>
    <col min="2823" max="2823" width="10" customWidth="1"/>
    <col min="2824" max="2824" width="18.75" customWidth="1"/>
    <col min="2825" max="2825" width="22.5" customWidth="1"/>
    <col min="2826" max="2826" width="21.25" customWidth="1"/>
    <col min="2827" max="2827" width="11.125" customWidth="1"/>
    <col min="2828" max="2828" width="22.375" customWidth="1"/>
    <col min="2829" max="2829" width="21.25" customWidth="1"/>
    <col min="2830" max="2830" width="11.25" customWidth="1"/>
    <col min="2831" max="2831" width="0" hidden="1" customWidth="1"/>
    <col min="3073" max="3073" width="4.5" customWidth="1"/>
    <col min="3074" max="3074" width="24.375" customWidth="1"/>
    <col min="3075" max="3075" width="28.25" customWidth="1"/>
    <col min="3076" max="3076" width="0" hidden="1" customWidth="1"/>
    <col min="3077" max="3078" width="10.375" customWidth="1"/>
    <col min="3079" max="3079" width="10" customWidth="1"/>
    <col min="3080" max="3080" width="18.75" customWidth="1"/>
    <col min="3081" max="3081" width="22.5" customWidth="1"/>
    <col min="3082" max="3082" width="21.25" customWidth="1"/>
    <col min="3083" max="3083" width="11.125" customWidth="1"/>
    <col min="3084" max="3084" width="22.375" customWidth="1"/>
    <col min="3085" max="3085" width="21.25" customWidth="1"/>
    <col min="3086" max="3086" width="11.25" customWidth="1"/>
    <col min="3087" max="3087" width="0" hidden="1" customWidth="1"/>
    <col min="3329" max="3329" width="4.5" customWidth="1"/>
    <col min="3330" max="3330" width="24.375" customWidth="1"/>
    <col min="3331" max="3331" width="28.25" customWidth="1"/>
    <col min="3332" max="3332" width="0" hidden="1" customWidth="1"/>
    <col min="3333" max="3334" width="10.375" customWidth="1"/>
    <col min="3335" max="3335" width="10" customWidth="1"/>
    <col min="3336" max="3336" width="18.75" customWidth="1"/>
    <col min="3337" max="3337" width="22.5" customWidth="1"/>
    <col min="3338" max="3338" width="21.25" customWidth="1"/>
    <col min="3339" max="3339" width="11.125" customWidth="1"/>
    <col min="3340" max="3340" width="22.375" customWidth="1"/>
    <col min="3341" max="3341" width="21.25" customWidth="1"/>
    <col min="3342" max="3342" width="11.25" customWidth="1"/>
    <col min="3343" max="3343" width="0" hidden="1" customWidth="1"/>
    <col min="3585" max="3585" width="4.5" customWidth="1"/>
    <col min="3586" max="3586" width="24.375" customWidth="1"/>
    <col min="3587" max="3587" width="28.25" customWidth="1"/>
    <col min="3588" max="3588" width="0" hidden="1" customWidth="1"/>
    <col min="3589" max="3590" width="10.375" customWidth="1"/>
    <col min="3591" max="3591" width="10" customWidth="1"/>
    <col min="3592" max="3592" width="18.75" customWidth="1"/>
    <col min="3593" max="3593" width="22.5" customWidth="1"/>
    <col min="3594" max="3594" width="21.25" customWidth="1"/>
    <col min="3595" max="3595" width="11.125" customWidth="1"/>
    <col min="3596" max="3596" width="22.375" customWidth="1"/>
    <col min="3597" max="3597" width="21.25" customWidth="1"/>
    <col min="3598" max="3598" width="11.25" customWidth="1"/>
    <col min="3599" max="3599" width="0" hidden="1" customWidth="1"/>
    <col min="3841" max="3841" width="4.5" customWidth="1"/>
    <col min="3842" max="3842" width="24.375" customWidth="1"/>
    <col min="3843" max="3843" width="28.25" customWidth="1"/>
    <col min="3844" max="3844" width="0" hidden="1" customWidth="1"/>
    <col min="3845" max="3846" width="10.375" customWidth="1"/>
    <col min="3847" max="3847" width="10" customWidth="1"/>
    <col min="3848" max="3848" width="18.75" customWidth="1"/>
    <col min="3849" max="3849" width="22.5" customWidth="1"/>
    <col min="3850" max="3850" width="21.25" customWidth="1"/>
    <col min="3851" max="3851" width="11.125" customWidth="1"/>
    <col min="3852" max="3852" width="22.375" customWidth="1"/>
    <col min="3853" max="3853" width="21.25" customWidth="1"/>
    <col min="3854" max="3854" width="11.25" customWidth="1"/>
    <col min="3855" max="3855" width="0" hidden="1" customWidth="1"/>
    <col min="4097" max="4097" width="4.5" customWidth="1"/>
    <col min="4098" max="4098" width="24.375" customWidth="1"/>
    <col min="4099" max="4099" width="28.25" customWidth="1"/>
    <col min="4100" max="4100" width="0" hidden="1" customWidth="1"/>
    <col min="4101" max="4102" width="10.375" customWidth="1"/>
    <col min="4103" max="4103" width="10" customWidth="1"/>
    <col min="4104" max="4104" width="18.75" customWidth="1"/>
    <col min="4105" max="4105" width="22.5" customWidth="1"/>
    <col min="4106" max="4106" width="21.25" customWidth="1"/>
    <col min="4107" max="4107" width="11.125" customWidth="1"/>
    <col min="4108" max="4108" width="22.375" customWidth="1"/>
    <col min="4109" max="4109" width="21.25" customWidth="1"/>
    <col min="4110" max="4110" width="11.25" customWidth="1"/>
    <col min="4111" max="4111" width="0" hidden="1" customWidth="1"/>
    <col min="4353" max="4353" width="4.5" customWidth="1"/>
    <col min="4354" max="4354" width="24.375" customWidth="1"/>
    <col min="4355" max="4355" width="28.25" customWidth="1"/>
    <col min="4356" max="4356" width="0" hidden="1" customWidth="1"/>
    <col min="4357" max="4358" width="10.375" customWidth="1"/>
    <col min="4359" max="4359" width="10" customWidth="1"/>
    <col min="4360" max="4360" width="18.75" customWidth="1"/>
    <col min="4361" max="4361" width="22.5" customWidth="1"/>
    <col min="4362" max="4362" width="21.25" customWidth="1"/>
    <col min="4363" max="4363" width="11.125" customWidth="1"/>
    <col min="4364" max="4364" width="22.375" customWidth="1"/>
    <col min="4365" max="4365" width="21.25" customWidth="1"/>
    <col min="4366" max="4366" width="11.25" customWidth="1"/>
    <col min="4367" max="4367" width="0" hidden="1" customWidth="1"/>
    <col min="4609" max="4609" width="4.5" customWidth="1"/>
    <col min="4610" max="4610" width="24.375" customWidth="1"/>
    <col min="4611" max="4611" width="28.25" customWidth="1"/>
    <col min="4612" max="4612" width="0" hidden="1" customWidth="1"/>
    <col min="4613" max="4614" width="10.375" customWidth="1"/>
    <col min="4615" max="4615" width="10" customWidth="1"/>
    <col min="4616" max="4616" width="18.75" customWidth="1"/>
    <col min="4617" max="4617" width="22.5" customWidth="1"/>
    <col min="4618" max="4618" width="21.25" customWidth="1"/>
    <col min="4619" max="4619" width="11.125" customWidth="1"/>
    <col min="4620" max="4620" width="22.375" customWidth="1"/>
    <col min="4621" max="4621" width="21.25" customWidth="1"/>
    <col min="4622" max="4622" width="11.25" customWidth="1"/>
    <col min="4623" max="4623" width="0" hidden="1" customWidth="1"/>
    <col min="4865" max="4865" width="4.5" customWidth="1"/>
    <col min="4866" max="4866" width="24.375" customWidth="1"/>
    <col min="4867" max="4867" width="28.25" customWidth="1"/>
    <col min="4868" max="4868" width="0" hidden="1" customWidth="1"/>
    <col min="4869" max="4870" width="10.375" customWidth="1"/>
    <col min="4871" max="4871" width="10" customWidth="1"/>
    <col min="4872" max="4872" width="18.75" customWidth="1"/>
    <col min="4873" max="4873" width="22.5" customWidth="1"/>
    <col min="4874" max="4874" width="21.25" customWidth="1"/>
    <col min="4875" max="4875" width="11.125" customWidth="1"/>
    <col min="4876" max="4876" width="22.375" customWidth="1"/>
    <col min="4877" max="4877" width="21.25" customWidth="1"/>
    <col min="4878" max="4878" width="11.25" customWidth="1"/>
    <col min="4879" max="4879" width="0" hidden="1" customWidth="1"/>
    <col min="5121" max="5121" width="4.5" customWidth="1"/>
    <col min="5122" max="5122" width="24.375" customWidth="1"/>
    <col min="5123" max="5123" width="28.25" customWidth="1"/>
    <col min="5124" max="5124" width="0" hidden="1" customWidth="1"/>
    <col min="5125" max="5126" width="10.375" customWidth="1"/>
    <col min="5127" max="5127" width="10" customWidth="1"/>
    <col min="5128" max="5128" width="18.75" customWidth="1"/>
    <col min="5129" max="5129" width="22.5" customWidth="1"/>
    <col min="5130" max="5130" width="21.25" customWidth="1"/>
    <col min="5131" max="5131" width="11.125" customWidth="1"/>
    <col min="5132" max="5132" width="22.375" customWidth="1"/>
    <col min="5133" max="5133" width="21.25" customWidth="1"/>
    <col min="5134" max="5134" width="11.25" customWidth="1"/>
    <col min="5135" max="5135" width="0" hidden="1" customWidth="1"/>
    <col min="5377" max="5377" width="4.5" customWidth="1"/>
    <col min="5378" max="5378" width="24.375" customWidth="1"/>
    <col min="5379" max="5379" width="28.25" customWidth="1"/>
    <col min="5380" max="5380" width="0" hidden="1" customWidth="1"/>
    <col min="5381" max="5382" width="10.375" customWidth="1"/>
    <col min="5383" max="5383" width="10" customWidth="1"/>
    <col min="5384" max="5384" width="18.75" customWidth="1"/>
    <col min="5385" max="5385" width="22.5" customWidth="1"/>
    <col min="5386" max="5386" width="21.25" customWidth="1"/>
    <col min="5387" max="5387" width="11.125" customWidth="1"/>
    <col min="5388" max="5388" width="22.375" customWidth="1"/>
    <col min="5389" max="5389" width="21.25" customWidth="1"/>
    <col min="5390" max="5390" width="11.25" customWidth="1"/>
    <col min="5391" max="5391" width="0" hidden="1" customWidth="1"/>
    <col min="5633" max="5633" width="4.5" customWidth="1"/>
    <col min="5634" max="5634" width="24.375" customWidth="1"/>
    <col min="5635" max="5635" width="28.25" customWidth="1"/>
    <col min="5636" max="5636" width="0" hidden="1" customWidth="1"/>
    <col min="5637" max="5638" width="10.375" customWidth="1"/>
    <col min="5639" max="5639" width="10" customWidth="1"/>
    <col min="5640" max="5640" width="18.75" customWidth="1"/>
    <col min="5641" max="5641" width="22.5" customWidth="1"/>
    <col min="5642" max="5642" width="21.25" customWidth="1"/>
    <col min="5643" max="5643" width="11.125" customWidth="1"/>
    <col min="5644" max="5644" width="22.375" customWidth="1"/>
    <col min="5645" max="5645" width="21.25" customWidth="1"/>
    <col min="5646" max="5646" width="11.25" customWidth="1"/>
    <col min="5647" max="5647" width="0" hidden="1" customWidth="1"/>
    <col min="5889" max="5889" width="4.5" customWidth="1"/>
    <col min="5890" max="5890" width="24.375" customWidth="1"/>
    <col min="5891" max="5891" width="28.25" customWidth="1"/>
    <col min="5892" max="5892" width="0" hidden="1" customWidth="1"/>
    <col min="5893" max="5894" width="10.375" customWidth="1"/>
    <col min="5895" max="5895" width="10" customWidth="1"/>
    <col min="5896" max="5896" width="18.75" customWidth="1"/>
    <col min="5897" max="5897" width="22.5" customWidth="1"/>
    <col min="5898" max="5898" width="21.25" customWidth="1"/>
    <col min="5899" max="5899" width="11.125" customWidth="1"/>
    <col min="5900" max="5900" width="22.375" customWidth="1"/>
    <col min="5901" max="5901" width="21.25" customWidth="1"/>
    <col min="5902" max="5902" width="11.25" customWidth="1"/>
    <col min="5903" max="5903" width="0" hidden="1" customWidth="1"/>
    <col min="6145" max="6145" width="4.5" customWidth="1"/>
    <col min="6146" max="6146" width="24.375" customWidth="1"/>
    <col min="6147" max="6147" width="28.25" customWidth="1"/>
    <col min="6148" max="6148" width="0" hidden="1" customWidth="1"/>
    <col min="6149" max="6150" width="10.375" customWidth="1"/>
    <col min="6151" max="6151" width="10" customWidth="1"/>
    <col min="6152" max="6152" width="18.75" customWidth="1"/>
    <col min="6153" max="6153" width="22.5" customWidth="1"/>
    <col min="6154" max="6154" width="21.25" customWidth="1"/>
    <col min="6155" max="6155" width="11.125" customWidth="1"/>
    <col min="6156" max="6156" width="22.375" customWidth="1"/>
    <col min="6157" max="6157" width="21.25" customWidth="1"/>
    <col min="6158" max="6158" width="11.25" customWidth="1"/>
    <col min="6159" max="6159" width="0" hidden="1" customWidth="1"/>
    <col min="6401" max="6401" width="4.5" customWidth="1"/>
    <col min="6402" max="6402" width="24.375" customWidth="1"/>
    <col min="6403" max="6403" width="28.25" customWidth="1"/>
    <col min="6404" max="6404" width="0" hidden="1" customWidth="1"/>
    <col min="6405" max="6406" width="10.375" customWidth="1"/>
    <col min="6407" max="6407" width="10" customWidth="1"/>
    <col min="6408" max="6408" width="18.75" customWidth="1"/>
    <col min="6409" max="6409" width="22.5" customWidth="1"/>
    <col min="6410" max="6410" width="21.25" customWidth="1"/>
    <col min="6411" max="6411" width="11.125" customWidth="1"/>
    <col min="6412" max="6412" width="22.375" customWidth="1"/>
    <col min="6413" max="6413" width="21.25" customWidth="1"/>
    <col min="6414" max="6414" width="11.25" customWidth="1"/>
    <col min="6415" max="6415" width="0" hidden="1" customWidth="1"/>
    <col min="6657" max="6657" width="4.5" customWidth="1"/>
    <col min="6658" max="6658" width="24.375" customWidth="1"/>
    <col min="6659" max="6659" width="28.25" customWidth="1"/>
    <col min="6660" max="6660" width="0" hidden="1" customWidth="1"/>
    <col min="6661" max="6662" width="10.375" customWidth="1"/>
    <col min="6663" max="6663" width="10" customWidth="1"/>
    <col min="6664" max="6664" width="18.75" customWidth="1"/>
    <col min="6665" max="6665" width="22.5" customWidth="1"/>
    <col min="6666" max="6666" width="21.25" customWidth="1"/>
    <col min="6667" max="6667" width="11.125" customWidth="1"/>
    <col min="6668" max="6668" width="22.375" customWidth="1"/>
    <col min="6669" max="6669" width="21.25" customWidth="1"/>
    <col min="6670" max="6670" width="11.25" customWidth="1"/>
    <col min="6671" max="6671" width="0" hidden="1" customWidth="1"/>
    <col min="6913" max="6913" width="4.5" customWidth="1"/>
    <col min="6914" max="6914" width="24.375" customWidth="1"/>
    <col min="6915" max="6915" width="28.25" customWidth="1"/>
    <col min="6916" max="6916" width="0" hidden="1" customWidth="1"/>
    <col min="6917" max="6918" width="10.375" customWidth="1"/>
    <col min="6919" max="6919" width="10" customWidth="1"/>
    <col min="6920" max="6920" width="18.75" customWidth="1"/>
    <col min="6921" max="6921" width="22.5" customWidth="1"/>
    <col min="6922" max="6922" width="21.25" customWidth="1"/>
    <col min="6923" max="6923" width="11.125" customWidth="1"/>
    <col min="6924" max="6924" width="22.375" customWidth="1"/>
    <col min="6925" max="6925" width="21.25" customWidth="1"/>
    <col min="6926" max="6926" width="11.25" customWidth="1"/>
    <col min="6927" max="6927" width="0" hidden="1" customWidth="1"/>
    <col min="7169" max="7169" width="4.5" customWidth="1"/>
    <col min="7170" max="7170" width="24.375" customWidth="1"/>
    <col min="7171" max="7171" width="28.25" customWidth="1"/>
    <col min="7172" max="7172" width="0" hidden="1" customWidth="1"/>
    <col min="7173" max="7174" width="10.375" customWidth="1"/>
    <col min="7175" max="7175" width="10" customWidth="1"/>
    <col min="7176" max="7176" width="18.75" customWidth="1"/>
    <col min="7177" max="7177" width="22.5" customWidth="1"/>
    <col min="7178" max="7178" width="21.25" customWidth="1"/>
    <col min="7179" max="7179" width="11.125" customWidth="1"/>
    <col min="7180" max="7180" width="22.375" customWidth="1"/>
    <col min="7181" max="7181" width="21.25" customWidth="1"/>
    <col min="7182" max="7182" width="11.25" customWidth="1"/>
    <col min="7183" max="7183" width="0" hidden="1" customWidth="1"/>
    <col min="7425" max="7425" width="4.5" customWidth="1"/>
    <col min="7426" max="7426" width="24.375" customWidth="1"/>
    <col min="7427" max="7427" width="28.25" customWidth="1"/>
    <col min="7428" max="7428" width="0" hidden="1" customWidth="1"/>
    <col min="7429" max="7430" width="10.375" customWidth="1"/>
    <col min="7431" max="7431" width="10" customWidth="1"/>
    <col min="7432" max="7432" width="18.75" customWidth="1"/>
    <col min="7433" max="7433" width="22.5" customWidth="1"/>
    <col min="7434" max="7434" width="21.25" customWidth="1"/>
    <col min="7435" max="7435" width="11.125" customWidth="1"/>
    <col min="7436" max="7436" width="22.375" customWidth="1"/>
    <col min="7437" max="7437" width="21.25" customWidth="1"/>
    <col min="7438" max="7438" width="11.25" customWidth="1"/>
    <col min="7439" max="7439" width="0" hidden="1" customWidth="1"/>
    <col min="7681" max="7681" width="4.5" customWidth="1"/>
    <col min="7682" max="7682" width="24.375" customWidth="1"/>
    <col min="7683" max="7683" width="28.25" customWidth="1"/>
    <col min="7684" max="7684" width="0" hidden="1" customWidth="1"/>
    <col min="7685" max="7686" width="10.375" customWidth="1"/>
    <col min="7687" max="7687" width="10" customWidth="1"/>
    <col min="7688" max="7688" width="18.75" customWidth="1"/>
    <col min="7689" max="7689" width="22.5" customWidth="1"/>
    <col min="7690" max="7690" width="21.25" customWidth="1"/>
    <col min="7691" max="7691" width="11.125" customWidth="1"/>
    <col min="7692" max="7692" width="22.375" customWidth="1"/>
    <col min="7693" max="7693" width="21.25" customWidth="1"/>
    <col min="7694" max="7694" width="11.25" customWidth="1"/>
    <col min="7695" max="7695" width="0" hidden="1" customWidth="1"/>
    <col min="7937" max="7937" width="4.5" customWidth="1"/>
    <col min="7938" max="7938" width="24.375" customWidth="1"/>
    <col min="7939" max="7939" width="28.25" customWidth="1"/>
    <col min="7940" max="7940" width="0" hidden="1" customWidth="1"/>
    <col min="7941" max="7942" width="10.375" customWidth="1"/>
    <col min="7943" max="7943" width="10" customWidth="1"/>
    <col min="7944" max="7944" width="18.75" customWidth="1"/>
    <col min="7945" max="7945" width="22.5" customWidth="1"/>
    <col min="7946" max="7946" width="21.25" customWidth="1"/>
    <col min="7947" max="7947" width="11.125" customWidth="1"/>
    <col min="7948" max="7948" width="22.375" customWidth="1"/>
    <col min="7949" max="7949" width="21.25" customWidth="1"/>
    <col min="7950" max="7950" width="11.25" customWidth="1"/>
    <col min="7951" max="7951" width="0" hidden="1" customWidth="1"/>
    <col min="8193" max="8193" width="4.5" customWidth="1"/>
    <col min="8194" max="8194" width="24.375" customWidth="1"/>
    <col min="8195" max="8195" width="28.25" customWidth="1"/>
    <col min="8196" max="8196" width="0" hidden="1" customWidth="1"/>
    <col min="8197" max="8198" width="10.375" customWidth="1"/>
    <col min="8199" max="8199" width="10" customWidth="1"/>
    <col min="8200" max="8200" width="18.75" customWidth="1"/>
    <col min="8201" max="8201" width="22.5" customWidth="1"/>
    <col min="8202" max="8202" width="21.25" customWidth="1"/>
    <col min="8203" max="8203" width="11.125" customWidth="1"/>
    <col min="8204" max="8204" width="22.375" customWidth="1"/>
    <col min="8205" max="8205" width="21.25" customWidth="1"/>
    <col min="8206" max="8206" width="11.25" customWidth="1"/>
    <col min="8207" max="8207" width="0" hidden="1" customWidth="1"/>
    <col min="8449" max="8449" width="4.5" customWidth="1"/>
    <col min="8450" max="8450" width="24.375" customWidth="1"/>
    <col min="8451" max="8451" width="28.25" customWidth="1"/>
    <col min="8452" max="8452" width="0" hidden="1" customWidth="1"/>
    <col min="8453" max="8454" width="10.375" customWidth="1"/>
    <col min="8455" max="8455" width="10" customWidth="1"/>
    <col min="8456" max="8456" width="18.75" customWidth="1"/>
    <col min="8457" max="8457" width="22.5" customWidth="1"/>
    <col min="8458" max="8458" width="21.25" customWidth="1"/>
    <col min="8459" max="8459" width="11.125" customWidth="1"/>
    <col min="8460" max="8460" width="22.375" customWidth="1"/>
    <col min="8461" max="8461" width="21.25" customWidth="1"/>
    <col min="8462" max="8462" width="11.25" customWidth="1"/>
    <col min="8463" max="8463" width="0" hidden="1" customWidth="1"/>
    <col min="8705" max="8705" width="4.5" customWidth="1"/>
    <col min="8706" max="8706" width="24.375" customWidth="1"/>
    <col min="8707" max="8707" width="28.25" customWidth="1"/>
    <col min="8708" max="8708" width="0" hidden="1" customWidth="1"/>
    <col min="8709" max="8710" width="10.375" customWidth="1"/>
    <col min="8711" max="8711" width="10" customWidth="1"/>
    <col min="8712" max="8712" width="18.75" customWidth="1"/>
    <col min="8713" max="8713" width="22.5" customWidth="1"/>
    <col min="8714" max="8714" width="21.25" customWidth="1"/>
    <col min="8715" max="8715" width="11.125" customWidth="1"/>
    <col min="8716" max="8716" width="22.375" customWidth="1"/>
    <col min="8717" max="8717" width="21.25" customWidth="1"/>
    <col min="8718" max="8718" width="11.25" customWidth="1"/>
    <col min="8719" max="8719" width="0" hidden="1" customWidth="1"/>
    <col min="8961" max="8961" width="4.5" customWidth="1"/>
    <col min="8962" max="8962" width="24.375" customWidth="1"/>
    <col min="8963" max="8963" width="28.25" customWidth="1"/>
    <col min="8964" max="8964" width="0" hidden="1" customWidth="1"/>
    <col min="8965" max="8966" width="10.375" customWidth="1"/>
    <col min="8967" max="8967" width="10" customWidth="1"/>
    <col min="8968" max="8968" width="18.75" customWidth="1"/>
    <col min="8969" max="8969" width="22.5" customWidth="1"/>
    <col min="8970" max="8970" width="21.25" customWidth="1"/>
    <col min="8971" max="8971" width="11.125" customWidth="1"/>
    <col min="8972" max="8972" width="22.375" customWidth="1"/>
    <col min="8973" max="8973" width="21.25" customWidth="1"/>
    <col min="8974" max="8974" width="11.25" customWidth="1"/>
    <col min="8975" max="8975" width="0" hidden="1" customWidth="1"/>
    <col min="9217" max="9217" width="4.5" customWidth="1"/>
    <col min="9218" max="9218" width="24.375" customWidth="1"/>
    <col min="9219" max="9219" width="28.25" customWidth="1"/>
    <col min="9220" max="9220" width="0" hidden="1" customWidth="1"/>
    <col min="9221" max="9222" width="10.375" customWidth="1"/>
    <col min="9223" max="9223" width="10" customWidth="1"/>
    <col min="9224" max="9224" width="18.75" customWidth="1"/>
    <col min="9225" max="9225" width="22.5" customWidth="1"/>
    <col min="9226" max="9226" width="21.25" customWidth="1"/>
    <col min="9227" max="9227" width="11.125" customWidth="1"/>
    <col min="9228" max="9228" width="22.375" customWidth="1"/>
    <col min="9229" max="9229" width="21.25" customWidth="1"/>
    <col min="9230" max="9230" width="11.25" customWidth="1"/>
    <col min="9231" max="9231" width="0" hidden="1" customWidth="1"/>
    <col min="9473" max="9473" width="4.5" customWidth="1"/>
    <col min="9474" max="9474" width="24.375" customWidth="1"/>
    <col min="9475" max="9475" width="28.25" customWidth="1"/>
    <col min="9476" max="9476" width="0" hidden="1" customWidth="1"/>
    <col min="9477" max="9478" width="10.375" customWidth="1"/>
    <col min="9479" max="9479" width="10" customWidth="1"/>
    <col min="9480" max="9480" width="18.75" customWidth="1"/>
    <col min="9481" max="9481" width="22.5" customWidth="1"/>
    <col min="9482" max="9482" width="21.25" customWidth="1"/>
    <col min="9483" max="9483" width="11.125" customWidth="1"/>
    <col min="9484" max="9484" width="22.375" customWidth="1"/>
    <col min="9485" max="9485" width="21.25" customWidth="1"/>
    <col min="9486" max="9486" width="11.25" customWidth="1"/>
    <col min="9487" max="9487" width="0" hidden="1" customWidth="1"/>
    <col min="9729" max="9729" width="4.5" customWidth="1"/>
    <col min="9730" max="9730" width="24.375" customWidth="1"/>
    <col min="9731" max="9731" width="28.25" customWidth="1"/>
    <col min="9732" max="9732" width="0" hidden="1" customWidth="1"/>
    <col min="9733" max="9734" width="10.375" customWidth="1"/>
    <col min="9735" max="9735" width="10" customWidth="1"/>
    <col min="9736" max="9736" width="18.75" customWidth="1"/>
    <col min="9737" max="9737" width="22.5" customWidth="1"/>
    <col min="9738" max="9738" width="21.25" customWidth="1"/>
    <col min="9739" max="9739" width="11.125" customWidth="1"/>
    <col min="9740" max="9740" width="22.375" customWidth="1"/>
    <col min="9741" max="9741" width="21.25" customWidth="1"/>
    <col min="9742" max="9742" width="11.25" customWidth="1"/>
    <col min="9743" max="9743" width="0" hidden="1" customWidth="1"/>
    <col min="9985" max="9985" width="4.5" customWidth="1"/>
    <col min="9986" max="9986" width="24.375" customWidth="1"/>
    <col min="9987" max="9987" width="28.25" customWidth="1"/>
    <col min="9988" max="9988" width="0" hidden="1" customWidth="1"/>
    <col min="9989" max="9990" width="10.375" customWidth="1"/>
    <col min="9991" max="9991" width="10" customWidth="1"/>
    <col min="9992" max="9992" width="18.75" customWidth="1"/>
    <col min="9993" max="9993" width="22.5" customWidth="1"/>
    <col min="9994" max="9994" width="21.25" customWidth="1"/>
    <col min="9995" max="9995" width="11.125" customWidth="1"/>
    <col min="9996" max="9996" width="22.375" customWidth="1"/>
    <col min="9997" max="9997" width="21.25" customWidth="1"/>
    <col min="9998" max="9998" width="11.25" customWidth="1"/>
    <col min="9999" max="9999" width="0" hidden="1" customWidth="1"/>
    <col min="10241" max="10241" width="4.5" customWidth="1"/>
    <col min="10242" max="10242" width="24.375" customWidth="1"/>
    <col min="10243" max="10243" width="28.25" customWidth="1"/>
    <col min="10244" max="10244" width="0" hidden="1" customWidth="1"/>
    <col min="10245" max="10246" width="10.375" customWidth="1"/>
    <col min="10247" max="10247" width="10" customWidth="1"/>
    <col min="10248" max="10248" width="18.75" customWidth="1"/>
    <col min="10249" max="10249" width="22.5" customWidth="1"/>
    <col min="10250" max="10250" width="21.25" customWidth="1"/>
    <col min="10251" max="10251" width="11.125" customWidth="1"/>
    <col min="10252" max="10252" width="22.375" customWidth="1"/>
    <col min="10253" max="10253" width="21.25" customWidth="1"/>
    <col min="10254" max="10254" width="11.25" customWidth="1"/>
    <col min="10255" max="10255" width="0" hidden="1" customWidth="1"/>
    <col min="10497" max="10497" width="4.5" customWidth="1"/>
    <col min="10498" max="10498" width="24.375" customWidth="1"/>
    <col min="10499" max="10499" width="28.25" customWidth="1"/>
    <col min="10500" max="10500" width="0" hidden="1" customWidth="1"/>
    <col min="10501" max="10502" width="10.375" customWidth="1"/>
    <col min="10503" max="10503" width="10" customWidth="1"/>
    <col min="10504" max="10504" width="18.75" customWidth="1"/>
    <col min="10505" max="10505" width="22.5" customWidth="1"/>
    <col min="10506" max="10506" width="21.25" customWidth="1"/>
    <col min="10507" max="10507" width="11.125" customWidth="1"/>
    <col min="10508" max="10508" width="22.375" customWidth="1"/>
    <col min="10509" max="10509" width="21.25" customWidth="1"/>
    <col min="10510" max="10510" width="11.25" customWidth="1"/>
    <col min="10511" max="10511" width="0" hidden="1" customWidth="1"/>
    <col min="10753" max="10753" width="4.5" customWidth="1"/>
    <col min="10754" max="10754" width="24.375" customWidth="1"/>
    <col min="10755" max="10755" width="28.25" customWidth="1"/>
    <col min="10756" max="10756" width="0" hidden="1" customWidth="1"/>
    <col min="10757" max="10758" width="10.375" customWidth="1"/>
    <col min="10759" max="10759" width="10" customWidth="1"/>
    <col min="10760" max="10760" width="18.75" customWidth="1"/>
    <col min="10761" max="10761" width="22.5" customWidth="1"/>
    <col min="10762" max="10762" width="21.25" customWidth="1"/>
    <col min="10763" max="10763" width="11.125" customWidth="1"/>
    <col min="10764" max="10764" width="22.375" customWidth="1"/>
    <col min="10765" max="10765" width="21.25" customWidth="1"/>
    <col min="10766" max="10766" width="11.25" customWidth="1"/>
    <col min="10767" max="10767" width="0" hidden="1" customWidth="1"/>
    <col min="11009" max="11009" width="4.5" customWidth="1"/>
    <col min="11010" max="11010" width="24.375" customWidth="1"/>
    <col min="11011" max="11011" width="28.25" customWidth="1"/>
    <col min="11012" max="11012" width="0" hidden="1" customWidth="1"/>
    <col min="11013" max="11014" width="10.375" customWidth="1"/>
    <col min="11015" max="11015" width="10" customWidth="1"/>
    <col min="11016" max="11016" width="18.75" customWidth="1"/>
    <col min="11017" max="11017" width="22.5" customWidth="1"/>
    <col min="11018" max="11018" width="21.25" customWidth="1"/>
    <col min="11019" max="11019" width="11.125" customWidth="1"/>
    <col min="11020" max="11020" width="22.375" customWidth="1"/>
    <col min="11021" max="11021" width="21.25" customWidth="1"/>
    <col min="11022" max="11022" width="11.25" customWidth="1"/>
    <col min="11023" max="11023" width="0" hidden="1" customWidth="1"/>
    <col min="11265" max="11265" width="4.5" customWidth="1"/>
    <col min="11266" max="11266" width="24.375" customWidth="1"/>
    <col min="11267" max="11267" width="28.25" customWidth="1"/>
    <col min="11268" max="11268" width="0" hidden="1" customWidth="1"/>
    <col min="11269" max="11270" width="10.375" customWidth="1"/>
    <col min="11271" max="11271" width="10" customWidth="1"/>
    <col min="11272" max="11272" width="18.75" customWidth="1"/>
    <col min="11273" max="11273" width="22.5" customWidth="1"/>
    <col min="11274" max="11274" width="21.25" customWidth="1"/>
    <col min="11275" max="11275" width="11.125" customWidth="1"/>
    <col min="11276" max="11276" width="22.375" customWidth="1"/>
    <col min="11277" max="11277" width="21.25" customWidth="1"/>
    <col min="11278" max="11278" width="11.25" customWidth="1"/>
    <col min="11279" max="11279" width="0" hidden="1" customWidth="1"/>
    <col min="11521" max="11521" width="4.5" customWidth="1"/>
    <col min="11522" max="11522" width="24.375" customWidth="1"/>
    <col min="11523" max="11523" width="28.25" customWidth="1"/>
    <col min="11524" max="11524" width="0" hidden="1" customWidth="1"/>
    <col min="11525" max="11526" width="10.375" customWidth="1"/>
    <col min="11527" max="11527" width="10" customWidth="1"/>
    <col min="11528" max="11528" width="18.75" customWidth="1"/>
    <col min="11529" max="11529" width="22.5" customWidth="1"/>
    <col min="11530" max="11530" width="21.25" customWidth="1"/>
    <col min="11531" max="11531" width="11.125" customWidth="1"/>
    <col min="11532" max="11532" width="22.375" customWidth="1"/>
    <col min="11533" max="11533" width="21.25" customWidth="1"/>
    <col min="11534" max="11534" width="11.25" customWidth="1"/>
    <col min="11535" max="11535" width="0" hidden="1" customWidth="1"/>
    <col min="11777" max="11777" width="4.5" customWidth="1"/>
    <col min="11778" max="11778" width="24.375" customWidth="1"/>
    <col min="11779" max="11779" width="28.25" customWidth="1"/>
    <col min="11780" max="11780" width="0" hidden="1" customWidth="1"/>
    <col min="11781" max="11782" width="10.375" customWidth="1"/>
    <col min="11783" max="11783" width="10" customWidth="1"/>
    <col min="11784" max="11784" width="18.75" customWidth="1"/>
    <col min="11785" max="11785" width="22.5" customWidth="1"/>
    <col min="11786" max="11786" width="21.25" customWidth="1"/>
    <col min="11787" max="11787" width="11.125" customWidth="1"/>
    <col min="11788" max="11788" width="22.375" customWidth="1"/>
    <col min="11789" max="11789" width="21.25" customWidth="1"/>
    <col min="11790" max="11790" width="11.25" customWidth="1"/>
    <col min="11791" max="11791" width="0" hidden="1" customWidth="1"/>
    <col min="12033" max="12033" width="4.5" customWidth="1"/>
    <col min="12034" max="12034" width="24.375" customWidth="1"/>
    <col min="12035" max="12035" width="28.25" customWidth="1"/>
    <col min="12036" max="12036" width="0" hidden="1" customWidth="1"/>
    <col min="12037" max="12038" width="10.375" customWidth="1"/>
    <col min="12039" max="12039" width="10" customWidth="1"/>
    <col min="12040" max="12040" width="18.75" customWidth="1"/>
    <col min="12041" max="12041" width="22.5" customWidth="1"/>
    <col min="12042" max="12042" width="21.25" customWidth="1"/>
    <col min="12043" max="12043" width="11.125" customWidth="1"/>
    <col min="12044" max="12044" width="22.375" customWidth="1"/>
    <col min="12045" max="12045" width="21.25" customWidth="1"/>
    <col min="12046" max="12046" width="11.25" customWidth="1"/>
    <col min="12047" max="12047" width="0" hidden="1" customWidth="1"/>
    <col min="12289" max="12289" width="4.5" customWidth="1"/>
    <col min="12290" max="12290" width="24.375" customWidth="1"/>
    <col min="12291" max="12291" width="28.25" customWidth="1"/>
    <col min="12292" max="12292" width="0" hidden="1" customWidth="1"/>
    <col min="12293" max="12294" width="10.375" customWidth="1"/>
    <col min="12295" max="12295" width="10" customWidth="1"/>
    <col min="12296" max="12296" width="18.75" customWidth="1"/>
    <col min="12297" max="12297" width="22.5" customWidth="1"/>
    <col min="12298" max="12298" width="21.25" customWidth="1"/>
    <col min="12299" max="12299" width="11.125" customWidth="1"/>
    <col min="12300" max="12300" width="22.375" customWidth="1"/>
    <col min="12301" max="12301" width="21.25" customWidth="1"/>
    <col min="12302" max="12302" width="11.25" customWidth="1"/>
    <col min="12303" max="12303" width="0" hidden="1" customWidth="1"/>
    <col min="12545" max="12545" width="4.5" customWidth="1"/>
    <col min="12546" max="12546" width="24.375" customWidth="1"/>
    <col min="12547" max="12547" width="28.25" customWidth="1"/>
    <col min="12548" max="12548" width="0" hidden="1" customWidth="1"/>
    <col min="12549" max="12550" width="10.375" customWidth="1"/>
    <col min="12551" max="12551" width="10" customWidth="1"/>
    <col min="12552" max="12552" width="18.75" customWidth="1"/>
    <col min="12553" max="12553" width="22.5" customWidth="1"/>
    <col min="12554" max="12554" width="21.25" customWidth="1"/>
    <col min="12555" max="12555" width="11.125" customWidth="1"/>
    <col min="12556" max="12556" width="22.375" customWidth="1"/>
    <col min="12557" max="12557" width="21.25" customWidth="1"/>
    <col min="12558" max="12558" width="11.25" customWidth="1"/>
    <col min="12559" max="12559" width="0" hidden="1" customWidth="1"/>
    <col min="12801" max="12801" width="4.5" customWidth="1"/>
    <col min="12802" max="12802" width="24.375" customWidth="1"/>
    <col min="12803" max="12803" width="28.25" customWidth="1"/>
    <col min="12804" max="12804" width="0" hidden="1" customWidth="1"/>
    <col min="12805" max="12806" width="10.375" customWidth="1"/>
    <col min="12807" max="12807" width="10" customWidth="1"/>
    <col min="12808" max="12808" width="18.75" customWidth="1"/>
    <col min="12809" max="12809" width="22.5" customWidth="1"/>
    <col min="12810" max="12810" width="21.25" customWidth="1"/>
    <col min="12811" max="12811" width="11.125" customWidth="1"/>
    <col min="12812" max="12812" width="22.375" customWidth="1"/>
    <col min="12813" max="12813" width="21.25" customWidth="1"/>
    <col min="12814" max="12814" width="11.25" customWidth="1"/>
    <col min="12815" max="12815" width="0" hidden="1" customWidth="1"/>
    <col min="13057" max="13057" width="4.5" customWidth="1"/>
    <col min="13058" max="13058" width="24.375" customWidth="1"/>
    <col min="13059" max="13059" width="28.25" customWidth="1"/>
    <col min="13060" max="13060" width="0" hidden="1" customWidth="1"/>
    <col min="13061" max="13062" width="10.375" customWidth="1"/>
    <col min="13063" max="13063" width="10" customWidth="1"/>
    <col min="13064" max="13064" width="18.75" customWidth="1"/>
    <col min="13065" max="13065" width="22.5" customWidth="1"/>
    <col min="13066" max="13066" width="21.25" customWidth="1"/>
    <col min="13067" max="13067" width="11.125" customWidth="1"/>
    <col min="13068" max="13068" width="22.375" customWidth="1"/>
    <col min="13069" max="13069" width="21.25" customWidth="1"/>
    <col min="13070" max="13070" width="11.25" customWidth="1"/>
    <col min="13071" max="13071" width="0" hidden="1" customWidth="1"/>
    <col min="13313" max="13313" width="4.5" customWidth="1"/>
    <col min="13314" max="13314" width="24.375" customWidth="1"/>
    <col min="13315" max="13315" width="28.25" customWidth="1"/>
    <col min="13316" max="13316" width="0" hidden="1" customWidth="1"/>
    <col min="13317" max="13318" width="10.375" customWidth="1"/>
    <col min="13319" max="13319" width="10" customWidth="1"/>
    <col min="13320" max="13320" width="18.75" customWidth="1"/>
    <col min="13321" max="13321" width="22.5" customWidth="1"/>
    <col min="13322" max="13322" width="21.25" customWidth="1"/>
    <col min="13323" max="13323" width="11.125" customWidth="1"/>
    <col min="13324" max="13324" width="22.375" customWidth="1"/>
    <col min="13325" max="13325" width="21.25" customWidth="1"/>
    <col min="13326" max="13326" width="11.25" customWidth="1"/>
    <col min="13327" max="13327" width="0" hidden="1" customWidth="1"/>
    <col min="13569" max="13569" width="4.5" customWidth="1"/>
    <col min="13570" max="13570" width="24.375" customWidth="1"/>
    <col min="13571" max="13571" width="28.25" customWidth="1"/>
    <col min="13572" max="13572" width="0" hidden="1" customWidth="1"/>
    <col min="13573" max="13574" width="10.375" customWidth="1"/>
    <col min="13575" max="13575" width="10" customWidth="1"/>
    <col min="13576" max="13576" width="18.75" customWidth="1"/>
    <col min="13577" max="13577" width="22.5" customWidth="1"/>
    <col min="13578" max="13578" width="21.25" customWidth="1"/>
    <col min="13579" max="13579" width="11.125" customWidth="1"/>
    <col min="13580" max="13580" width="22.375" customWidth="1"/>
    <col min="13581" max="13581" width="21.25" customWidth="1"/>
    <col min="13582" max="13582" width="11.25" customWidth="1"/>
    <col min="13583" max="13583" width="0" hidden="1" customWidth="1"/>
    <col min="13825" max="13825" width="4.5" customWidth="1"/>
    <col min="13826" max="13826" width="24.375" customWidth="1"/>
    <col min="13827" max="13827" width="28.25" customWidth="1"/>
    <col min="13828" max="13828" width="0" hidden="1" customWidth="1"/>
    <col min="13829" max="13830" width="10.375" customWidth="1"/>
    <col min="13831" max="13831" width="10" customWidth="1"/>
    <col min="13832" max="13832" width="18.75" customWidth="1"/>
    <col min="13833" max="13833" width="22.5" customWidth="1"/>
    <col min="13834" max="13834" width="21.25" customWidth="1"/>
    <col min="13835" max="13835" width="11.125" customWidth="1"/>
    <col min="13836" max="13836" width="22.375" customWidth="1"/>
    <col min="13837" max="13837" width="21.25" customWidth="1"/>
    <col min="13838" max="13838" width="11.25" customWidth="1"/>
    <col min="13839" max="13839" width="0" hidden="1" customWidth="1"/>
    <col min="14081" max="14081" width="4.5" customWidth="1"/>
    <col min="14082" max="14082" width="24.375" customWidth="1"/>
    <col min="14083" max="14083" width="28.25" customWidth="1"/>
    <col min="14084" max="14084" width="0" hidden="1" customWidth="1"/>
    <col min="14085" max="14086" width="10.375" customWidth="1"/>
    <col min="14087" max="14087" width="10" customWidth="1"/>
    <col min="14088" max="14088" width="18.75" customWidth="1"/>
    <col min="14089" max="14089" width="22.5" customWidth="1"/>
    <col min="14090" max="14090" width="21.25" customWidth="1"/>
    <col min="14091" max="14091" width="11.125" customWidth="1"/>
    <col min="14092" max="14092" width="22.375" customWidth="1"/>
    <col min="14093" max="14093" width="21.25" customWidth="1"/>
    <col min="14094" max="14094" width="11.25" customWidth="1"/>
    <col min="14095" max="14095" width="0" hidden="1" customWidth="1"/>
    <col min="14337" max="14337" width="4.5" customWidth="1"/>
    <col min="14338" max="14338" width="24.375" customWidth="1"/>
    <col min="14339" max="14339" width="28.25" customWidth="1"/>
    <col min="14340" max="14340" width="0" hidden="1" customWidth="1"/>
    <col min="14341" max="14342" width="10.375" customWidth="1"/>
    <col min="14343" max="14343" width="10" customWidth="1"/>
    <col min="14344" max="14344" width="18.75" customWidth="1"/>
    <col min="14345" max="14345" width="22.5" customWidth="1"/>
    <col min="14346" max="14346" width="21.25" customWidth="1"/>
    <col min="14347" max="14347" width="11.125" customWidth="1"/>
    <col min="14348" max="14348" width="22.375" customWidth="1"/>
    <col min="14349" max="14349" width="21.25" customWidth="1"/>
    <col min="14350" max="14350" width="11.25" customWidth="1"/>
    <col min="14351" max="14351" width="0" hidden="1" customWidth="1"/>
    <col min="14593" max="14593" width="4.5" customWidth="1"/>
    <col min="14594" max="14594" width="24.375" customWidth="1"/>
    <col min="14595" max="14595" width="28.25" customWidth="1"/>
    <col min="14596" max="14596" width="0" hidden="1" customWidth="1"/>
    <col min="14597" max="14598" width="10.375" customWidth="1"/>
    <col min="14599" max="14599" width="10" customWidth="1"/>
    <col min="14600" max="14600" width="18.75" customWidth="1"/>
    <col min="14601" max="14601" width="22.5" customWidth="1"/>
    <col min="14602" max="14602" width="21.25" customWidth="1"/>
    <col min="14603" max="14603" width="11.125" customWidth="1"/>
    <col min="14604" max="14604" width="22.375" customWidth="1"/>
    <col min="14605" max="14605" width="21.25" customWidth="1"/>
    <col min="14606" max="14606" width="11.25" customWidth="1"/>
    <col min="14607" max="14607" width="0" hidden="1" customWidth="1"/>
    <col min="14849" max="14849" width="4.5" customWidth="1"/>
    <col min="14850" max="14850" width="24.375" customWidth="1"/>
    <col min="14851" max="14851" width="28.25" customWidth="1"/>
    <col min="14852" max="14852" width="0" hidden="1" customWidth="1"/>
    <col min="14853" max="14854" width="10.375" customWidth="1"/>
    <col min="14855" max="14855" width="10" customWidth="1"/>
    <col min="14856" max="14856" width="18.75" customWidth="1"/>
    <col min="14857" max="14857" width="22.5" customWidth="1"/>
    <col min="14858" max="14858" width="21.25" customWidth="1"/>
    <col min="14859" max="14859" width="11.125" customWidth="1"/>
    <col min="14860" max="14860" width="22.375" customWidth="1"/>
    <col min="14861" max="14861" width="21.25" customWidth="1"/>
    <col min="14862" max="14862" width="11.25" customWidth="1"/>
    <col min="14863" max="14863" width="0" hidden="1" customWidth="1"/>
    <col min="15105" max="15105" width="4.5" customWidth="1"/>
    <col min="15106" max="15106" width="24.375" customWidth="1"/>
    <col min="15107" max="15107" width="28.25" customWidth="1"/>
    <col min="15108" max="15108" width="0" hidden="1" customWidth="1"/>
    <col min="15109" max="15110" width="10.375" customWidth="1"/>
    <col min="15111" max="15111" width="10" customWidth="1"/>
    <col min="15112" max="15112" width="18.75" customWidth="1"/>
    <col min="15113" max="15113" width="22.5" customWidth="1"/>
    <col min="15114" max="15114" width="21.25" customWidth="1"/>
    <col min="15115" max="15115" width="11.125" customWidth="1"/>
    <col min="15116" max="15116" width="22.375" customWidth="1"/>
    <col min="15117" max="15117" width="21.25" customWidth="1"/>
    <col min="15118" max="15118" width="11.25" customWidth="1"/>
    <col min="15119" max="15119" width="0" hidden="1" customWidth="1"/>
    <col min="15361" max="15361" width="4.5" customWidth="1"/>
    <col min="15362" max="15362" width="24.375" customWidth="1"/>
    <col min="15363" max="15363" width="28.25" customWidth="1"/>
    <col min="15364" max="15364" width="0" hidden="1" customWidth="1"/>
    <col min="15365" max="15366" width="10.375" customWidth="1"/>
    <col min="15367" max="15367" width="10" customWidth="1"/>
    <col min="15368" max="15368" width="18.75" customWidth="1"/>
    <col min="15369" max="15369" width="22.5" customWidth="1"/>
    <col min="15370" max="15370" width="21.25" customWidth="1"/>
    <col min="15371" max="15371" width="11.125" customWidth="1"/>
    <col min="15372" max="15372" width="22.375" customWidth="1"/>
    <col min="15373" max="15373" width="21.25" customWidth="1"/>
    <col min="15374" max="15374" width="11.25" customWidth="1"/>
    <col min="15375" max="15375" width="0" hidden="1" customWidth="1"/>
    <col min="15617" max="15617" width="4.5" customWidth="1"/>
    <col min="15618" max="15618" width="24.375" customWidth="1"/>
    <col min="15619" max="15619" width="28.25" customWidth="1"/>
    <col min="15620" max="15620" width="0" hidden="1" customWidth="1"/>
    <col min="15621" max="15622" width="10.375" customWidth="1"/>
    <col min="15623" max="15623" width="10" customWidth="1"/>
    <col min="15624" max="15624" width="18.75" customWidth="1"/>
    <col min="15625" max="15625" width="22.5" customWidth="1"/>
    <col min="15626" max="15626" width="21.25" customWidth="1"/>
    <col min="15627" max="15627" width="11.125" customWidth="1"/>
    <col min="15628" max="15628" width="22.375" customWidth="1"/>
    <col min="15629" max="15629" width="21.25" customWidth="1"/>
    <col min="15630" max="15630" width="11.25" customWidth="1"/>
    <col min="15631" max="15631" width="0" hidden="1" customWidth="1"/>
    <col min="15873" max="15873" width="4.5" customWidth="1"/>
    <col min="15874" max="15874" width="24.375" customWidth="1"/>
    <col min="15875" max="15875" width="28.25" customWidth="1"/>
    <col min="15876" max="15876" width="0" hidden="1" customWidth="1"/>
    <col min="15877" max="15878" width="10.375" customWidth="1"/>
    <col min="15879" max="15879" width="10" customWidth="1"/>
    <col min="15880" max="15880" width="18.75" customWidth="1"/>
    <col min="15881" max="15881" width="22.5" customWidth="1"/>
    <col min="15882" max="15882" width="21.25" customWidth="1"/>
    <col min="15883" max="15883" width="11.125" customWidth="1"/>
    <col min="15884" max="15884" width="22.375" customWidth="1"/>
    <col min="15885" max="15885" width="21.25" customWidth="1"/>
    <col min="15886" max="15886" width="11.25" customWidth="1"/>
    <col min="15887" max="15887" width="0" hidden="1" customWidth="1"/>
    <col min="16129" max="16129" width="4.5" customWidth="1"/>
    <col min="16130" max="16130" width="24.375" customWidth="1"/>
    <col min="16131" max="16131" width="28.25" customWidth="1"/>
    <col min="16132" max="16132" width="0" hidden="1" customWidth="1"/>
    <col min="16133" max="16134" width="10.375" customWidth="1"/>
    <col min="16135" max="16135" width="10" customWidth="1"/>
    <col min="16136" max="16136" width="18.75" customWidth="1"/>
    <col min="16137" max="16137" width="22.5" customWidth="1"/>
    <col min="16138" max="16138" width="21.25" customWidth="1"/>
    <col min="16139" max="16139" width="11.125" customWidth="1"/>
    <col min="16140" max="16140" width="22.375" customWidth="1"/>
    <col min="16141" max="16141" width="21.25" customWidth="1"/>
    <col min="16142" max="16142" width="11.25" customWidth="1"/>
    <col min="16143" max="16143" width="0" hidden="1" customWidth="1"/>
  </cols>
  <sheetData>
    <row r="1" spans="1:21" s="104" customFormat="1" ht="37.5" customHeight="1" x14ac:dyDescent="0.15">
      <c r="A1" s="103" t="s">
        <v>256</v>
      </c>
      <c r="B1" s="5"/>
      <c r="C1" s="103"/>
      <c r="D1" s="103"/>
      <c r="E1" s="256"/>
      <c r="F1" s="257"/>
      <c r="G1" s="257"/>
      <c r="H1" s="257"/>
      <c r="I1" s="257"/>
      <c r="J1" s="257"/>
      <c r="K1" s="257"/>
      <c r="L1" s="257"/>
      <c r="M1" s="257"/>
      <c r="N1" s="257"/>
      <c r="O1"/>
      <c r="P1"/>
      <c r="Q1"/>
      <c r="R1"/>
      <c r="S1"/>
      <c r="T1"/>
      <c r="U1"/>
    </row>
    <row r="2" spans="1:21" s="104" customFormat="1" ht="36" customHeight="1" x14ac:dyDescent="0.15">
      <c r="A2" s="231" t="s">
        <v>0</v>
      </c>
      <c r="B2" s="232"/>
      <c r="C2" s="232"/>
      <c r="D2" s="232"/>
      <c r="E2" s="232"/>
      <c r="F2" s="232"/>
      <c r="G2" s="232"/>
      <c r="H2" s="232"/>
      <c r="I2" s="232"/>
      <c r="J2" s="232"/>
      <c r="K2" s="232"/>
      <c r="L2" s="232"/>
      <c r="M2" s="232"/>
      <c r="N2" s="232"/>
      <c r="O2" s="257"/>
      <c r="P2"/>
      <c r="Q2"/>
      <c r="R2"/>
      <c r="S2"/>
      <c r="T2"/>
      <c r="U2"/>
    </row>
    <row r="3" spans="1:21" s="104" customFormat="1" ht="18.75" customHeight="1" x14ac:dyDescent="0.15">
      <c r="A3" s="103"/>
      <c r="B3" s="5"/>
      <c r="C3" s="103"/>
      <c r="D3" s="103"/>
      <c r="G3" s="103"/>
      <c r="H3" s="103"/>
      <c r="I3" s="5"/>
      <c r="J3" s="103"/>
      <c r="K3" s="103"/>
      <c r="L3" s="5"/>
      <c r="M3" s="103"/>
      <c r="N3" s="103"/>
      <c r="O3"/>
      <c r="P3"/>
      <c r="Q3"/>
      <c r="R3"/>
      <c r="S3"/>
      <c r="T3"/>
      <c r="U3"/>
    </row>
    <row r="4" spans="1:21" s="104" customFormat="1" ht="23.25" customHeight="1" x14ac:dyDescent="0.15">
      <c r="A4" s="105"/>
      <c r="B4" s="106"/>
      <c r="C4" s="105"/>
      <c r="D4" s="105"/>
      <c r="G4" s="105"/>
      <c r="H4" s="105"/>
      <c r="I4" s="106"/>
      <c r="J4" s="105"/>
      <c r="K4" s="105"/>
      <c r="L4" s="107"/>
      <c r="M4" s="107"/>
      <c r="N4" s="108"/>
      <c r="O4" s="102"/>
      <c r="P4"/>
      <c r="Q4"/>
      <c r="R4"/>
      <c r="S4"/>
      <c r="T4"/>
      <c r="U4"/>
    </row>
    <row r="5" spans="1:21" s="104" customFormat="1" ht="31.5" customHeight="1" x14ac:dyDescent="0.15">
      <c r="A5" s="105"/>
      <c r="B5" s="106"/>
      <c r="C5" s="105"/>
      <c r="D5" s="105"/>
      <c r="G5" s="105"/>
      <c r="H5" s="105"/>
      <c r="I5" s="106"/>
      <c r="J5" s="105"/>
      <c r="K5" s="105"/>
      <c r="L5" s="106"/>
      <c r="M5" s="109"/>
      <c r="N5" s="105"/>
      <c r="O5" s="105"/>
      <c r="P5"/>
      <c r="Q5"/>
      <c r="R5"/>
      <c r="S5"/>
      <c r="T5"/>
      <c r="U5"/>
    </row>
    <row r="6" spans="1:21" ht="31.5" customHeight="1" thickBot="1" x14ac:dyDescent="0.2">
      <c r="A6" s="105"/>
      <c r="B6" s="105"/>
      <c r="C6" s="105"/>
      <c r="D6" s="105"/>
      <c r="E6" s="258"/>
      <c r="F6" s="259"/>
      <c r="G6" s="105"/>
      <c r="H6" s="105"/>
      <c r="I6" s="105"/>
      <c r="J6" s="105"/>
      <c r="K6" s="105"/>
      <c r="L6" s="105"/>
      <c r="M6" s="109"/>
      <c r="N6" s="105"/>
      <c r="O6" s="105"/>
    </row>
    <row r="7" spans="1:21" ht="33.75" customHeight="1" thickBot="1" x14ac:dyDescent="0.3">
      <c r="A7" s="260" t="s">
        <v>158</v>
      </c>
      <c r="B7" s="261"/>
      <c r="C7" s="261"/>
      <c r="D7" s="110"/>
      <c r="E7" s="262" t="s">
        <v>257</v>
      </c>
      <c r="F7" s="263"/>
      <c r="G7" s="111"/>
      <c r="H7" s="111"/>
      <c r="I7" s="111"/>
      <c r="J7" s="111"/>
      <c r="K7" s="112"/>
      <c r="L7" s="111"/>
      <c r="M7" s="111"/>
    </row>
    <row r="8" spans="1:21" ht="18.75" customHeight="1" x14ac:dyDescent="0.15">
      <c r="A8" s="264"/>
      <c r="B8" s="265"/>
      <c r="C8" s="266"/>
      <c r="D8" s="244" t="s">
        <v>13</v>
      </c>
      <c r="E8" s="270" t="s">
        <v>258</v>
      </c>
      <c r="F8" s="273" t="s">
        <v>259</v>
      </c>
      <c r="G8" s="113" t="s">
        <v>260</v>
      </c>
      <c r="H8" s="114" t="s">
        <v>261</v>
      </c>
      <c r="I8" s="276" t="s">
        <v>262</v>
      </c>
      <c r="J8" s="277"/>
      <c r="K8" s="278"/>
      <c r="L8" s="241" t="s">
        <v>263</v>
      </c>
      <c r="M8" s="242"/>
      <c r="N8" s="243"/>
      <c r="O8" s="244" t="s">
        <v>13</v>
      </c>
    </row>
    <row r="9" spans="1:21" ht="18.75" customHeight="1" x14ac:dyDescent="0.15">
      <c r="A9" s="267"/>
      <c r="B9" s="268"/>
      <c r="C9" s="269"/>
      <c r="D9" s="245"/>
      <c r="E9" s="271"/>
      <c r="F9" s="274"/>
      <c r="G9" s="12" t="s">
        <v>264</v>
      </c>
      <c r="H9" s="115" t="s">
        <v>265</v>
      </c>
      <c r="I9" s="247" t="s">
        <v>266</v>
      </c>
      <c r="J9" s="248"/>
      <c r="K9" s="249"/>
      <c r="L9" s="250" t="s">
        <v>267</v>
      </c>
      <c r="M9" s="251"/>
      <c r="N9" s="252"/>
      <c r="O9" s="245"/>
    </row>
    <row r="10" spans="1:21" ht="18.75" customHeight="1" thickBot="1" x14ac:dyDescent="0.2">
      <c r="A10" s="116"/>
      <c r="B10" s="117" t="s">
        <v>8</v>
      </c>
      <c r="C10" s="118" t="s">
        <v>268</v>
      </c>
      <c r="D10" s="246"/>
      <c r="E10" s="272"/>
      <c r="F10" s="275"/>
      <c r="G10" s="119" t="s">
        <v>259</v>
      </c>
      <c r="H10" s="120" t="s">
        <v>269</v>
      </c>
      <c r="I10" s="121" t="s">
        <v>8</v>
      </c>
      <c r="J10" s="118" t="s">
        <v>268</v>
      </c>
      <c r="K10" s="122" t="s">
        <v>269</v>
      </c>
      <c r="L10" s="121" t="s">
        <v>8</v>
      </c>
      <c r="M10" s="120" t="s">
        <v>268</v>
      </c>
      <c r="N10" s="122" t="s">
        <v>269</v>
      </c>
      <c r="O10" s="246"/>
    </row>
    <row r="11" spans="1:21" ht="14.25" x14ac:dyDescent="0.15">
      <c r="A11" s="253" t="s">
        <v>63</v>
      </c>
      <c r="B11" s="123" t="s">
        <v>270</v>
      </c>
      <c r="C11" s="123" t="s">
        <v>271</v>
      </c>
      <c r="D11" s="123"/>
      <c r="E11" s="49"/>
      <c r="F11" s="49"/>
      <c r="G11" s="123"/>
      <c r="H11" s="124" t="s">
        <v>272</v>
      </c>
      <c r="I11" s="123" t="s">
        <v>270</v>
      </c>
      <c r="J11" s="123" t="s">
        <v>271</v>
      </c>
      <c r="K11" s="124" t="s">
        <v>273</v>
      </c>
      <c r="L11" s="123" t="s">
        <v>274</v>
      </c>
      <c r="M11" s="123" t="s">
        <v>271</v>
      </c>
      <c r="N11" s="124">
        <v>30</v>
      </c>
      <c r="O11" s="125"/>
    </row>
    <row r="12" spans="1:21" ht="14.25" x14ac:dyDescent="0.15">
      <c r="A12" s="254"/>
      <c r="B12" s="126"/>
      <c r="C12" s="126"/>
      <c r="D12" s="126"/>
      <c r="E12" s="55"/>
      <c r="F12" s="55"/>
      <c r="G12" s="126"/>
      <c r="H12" s="127"/>
      <c r="I12" s="126"/>
      <c r="J12" s="126"/>
      <c r="K12" s="127"/>
      <c r="L12" s="126"/>
      <c r="M12" s="126"/>
      <c r="N12" s="127"/>
      <c r="O12" s="128"/>
    </row>
    <row r="13" spans="1:21" ht="14.25" x14ac:dyDescent="0.15">
      <c r="A13" s="254"/>
      <c r="B13" s="129" t="s">
        <v>322</v>
      </c>
      <c r="C13" s="129" t="s">
        <v>108</v>
      </c>
      <c r="D13" s="129"/>
      <c r="E13" s="61"/>
      <c r="F13" s="61"/>
      <c r="G13" s="129"/>
      <c r="H13" s="133">
        <v>20</v>
      </c>
      <c r="I13" s="129" t="s">
        <v>323</v>
      </c>
      <c r="J13" s="140" t="s">
        <v>285</v>
      </c>
      <c r="K13" s="133">
        <v>15</v>
      </c>
      <c r="L13" s="129" t="s">
        <v>301</v>
      </c>
      <c r="M13" s="129" t="s">
        <v>114</v>
      </c>
      <c r="N13" s="133">
        <v>10</v>
      </c>
      <c r="O13" s="132"/>
    </row>
    <row r="14" spans="1:21" ht="14.25" x14ac:dyDescent="0.15">
      <c r="A14" s="254"/>
      <c r="B14" s="129"/>
      <c r="C14" s="129" t="s">
        <v>114</v>
      </c>
      <c r="D14" s="129"/>
      <c r="E14" s="61"/>
      <c r="F14" s="61"/>
      <c r="G14" s="129"/>
      <c r="H14" s="133">
        <v>20</v>
      </c>
      <c r="I14" s="129"/>
      <c r="J14" s="129" t="s">
        <v>114</v>
      </c>
      <c r="K14" s="133">
        <v>15</v>
      </c>
      <c r="L14" s="129"/>
      <c r="M14" s="129" t="s">
        <v>37</v>
      </c>
      <c r="N14" s="133">
        <v>5</v>
      </c>
      <c r="O14" s="132"/>
    </row>
    <row r="15" spans="1:21" ht="14.25" x14ac:dyDescent="0.15">
      <c r="A15" s="254"/>
      <c r="B15" s="129"/>
      <c r="C15" s="129" t="s">
        <v>37</v>
      </c>
      <c r="D15" s="129"/>
      <c r="E15" s="61"/>
      <c r="F15" s="61"/>
      <c r="G15" s="129"/>
      <c r="H15" s="133">
        <v>10</v>
      </c>
      <c r="I15" s="129"/>
      <c r="J15" s="129" t="s">
        <v>37</v>
      </c>
      <c r="K15" s="133">
        <v>5</v>
      </c>
      <c r="L15" s="129"/>
      <c r="M15" s="129" t="s">
        <v>51</v>
      </c>
      <c r="N15" s="133">
        <v>5</v>
      </c>
      <c r="O15" s="132"/>
    </row>
    <row r="16" spans="1:21" ht="14.25" x14ac:dyDescent="0.15">
      <c r="A16" s="254"/>
      <c r="B16" s="129"/>
      <c r="C16" s="129" t="s">
        <v>51</v>
      </c>
      <c r="D16" s="129"/>
      <c r="E16" s="61"/>
      <c r="F16" s="61"/>
      <c r="G16" s="129"/>
      <c r="H16" s="133">
        <v>5</v>
      </c>
      <c r="I16" s="129"/>
      <c r="J16" s="129" t="s">
        <v>51</v>
      </c>
      <c r="K16" s="133">
        <v>5</v>
      </c>
      <c r="L16" s="126"/>
      <c r="M16" s="126"/>
      <c r="N16" s="127"/>
      <c r="O16" s="128"/>
    </row>
    <row r="17" spans="1:15" ht="14.25" x14ac:dyDescent="0.15">
      <c r="A17" s="254"/>
      <c r="B17" s="129"/>
      <c r="C17" s="129"/>
      <c r="D17" s="129"/>
      <c r="E17" s="61"/>
      <c r="F17" s="61"/>
      <c r="G17" s="129" t="s">
        <v>54</v>
      </c>
      <c r="H17" s="133" t="s">
        <v>278</v>
      </c>
      <c r="I17" s="129"/>
      <c r="J17" s="129"/>
      <c r="K17" s="133"/>
      <c r="L17" s="129" t="s">
        <v>324</v>
      </c>
      <c r="M17" s="129" t="s">
        <v>107</v>
      </c>
      <c r="N17" s="133">
        <v>10</v>
      </c>
      <c r="O17" s="132"/>
    </row>
    <row r="18" spans="1:15" ht="14.25" x14ac:dyDescent="0.15">
      <c r="A18" s="254"/>
      <c r="B18" s="129"/>
      <c r="C18" s="129"/>
      <c r="D18" s="129"/>
      <c r="E18" s="61"/>
      <c r="F18" s="61"/>
      <c r="G18" s="129" t="s">
        <v>41</v>
      </c>
      <c r="H18" s="133" t="s">
        <v>282</v>
      </c>
      <c r="I18" s="129"/>
      <c r="J18" s="129"/>
      <c r="K18" s="133"/>
      <c r="L18" s="129"/>
      <c r="M18" s="129" t="s">
        <v>138</v>
      </c>
      <c r="N18" s="133">
        <v>5</v>
      </c>
      <c r="O18" s="132"/>
    </row>
    <row r="19" spans="1:15" ht="14.25" x14ac:dyDescent="0.15">
      <c r="A19" s="254"/>
      <c r="B19" s="129"/>
      <c r="C19" s="129"/>
      <c r="D19" s="129"/>
      <c r="E19" s="61"/>
      <c r="F19" s="61" t="s">
        <v>35</v>
      </c>
      <c r="G19" s="129" t="s">
        <v>44</v>
      </c>
      <c r="H19" s="133" t="s">
        <v>282</v>
      </c>
      <c r="I19" s="129"/>
      <c r="J19" s="129"/>
      <c r="K19" s="133"/>
      <c r="L19" s="126"/>
      <c r="M19" s="126"/>
      <c r="N19" s="127"/>
      <c r="O19" s="128"/>
    </row>
    <row r="20" spans="1:15" ht="14.25" x14ac:dyDescent="0.15">
      <c r="A20" s="254"/>
      <c r="B20" s="126"/>
      <c r="C20" s="126"/>
      <c r="D20" s="126"/>
      <c r="E20" s="55"/>
      <c r="F20" s="55"/>
      <c r="G20" s="126"/>
      <c r="H20" s="127"/>
      <c r="I20" s="126"/>
      <c r="J20" s="126"/>
      <c r="K20" s="127"/>
      <c r="L20" s="129" t="s">
        <v>307</v>
      </c>
      <c r="M20" s="129" t="s">
        <v>119</v>
      </c>
      <c r="N20" s="142">
        <v>0.1</v>
      </c>
      <c r="O20" s="132"/>
    </row>
    <row r="21" spans="1:15" ht="14.25" x14ac:dyDescent="0.15">
      <c r="A21" s="254"/>
      <c r="B21" s="129" t="s">
        <v>162</v>
      </c>
      <c r="C21" s="129" t="s">
        <v>107</v>
      </c>
      <c r="D21" s="129"/>
      <c r="E21" s="61"/>
      <c r="F21" s="61"/>
      <c r="G21" s="129"/>
      <c r="H21" s="133">
        <v>10</v>
      </c>
      <c r="I21" s="129" t="s">
        <v>162</v>
      </c>
      <c r="J21" s="129" t="s">
        <v>107</v>
      </c>
      <c r="K21" s="133">
        <v>10</v>
      </c>
      <c r="L21" s="129"/>
      <c r="M21" s="129"/>
      <c r="N21" s="133"/>
      <c r="O21" s="132"/>
    </row>
    <row r="22" spans="1:15" ht="14.25" x14ac:dyDescent="0.15">
      <c r="A22" s="254"/>
      <c r="B22" s="129"/>
      <c r="C22" s="129" t="s">
        <v>138</v>
      </c>
      <c r="D22" s="129"/>
      <c r="E22" s="61"/>
      <c r="F22" s="61"/>
      <c r="G22" s="129"/>
      <c r="H22" s="133">
        <v>10</v>
      </c>
      <c r="I22" s="129"/>
      <c r="J22" s="129" t="s">
        <v>138</v>
      </c>
      <c r="K22" s="133">
        <v>10</v>
      </c>
      <c r="L22" s="129"/>
      <c r="M22" s="129"/>
      <c r="N22" s="133"/>
      <c r="O22" s="132"/>
    </row>
    <row r="23" spans="1:15" ht="14.25" x14ac:dyDescent="0.15">
      <c r="A23" s="254"/>
      <c r="B23" s="126"/>
      <c r="C23" s="126"/>
      <c r="D23" s="126"/>
      <c r="E23" s="55"/>
      <c r="F23" s="135"/>
      <c r="G23" s="126"/>
      <c r="H23" s="127"/>
      <c r="I23" s="126"/>
      <c r="J23" s="126"/>
      <c r="K23" s="127"/>
      <c r="L23" s="129"/>
      <c r="M23" s="129"/>
      <c r="N23" s="133"/>
      <c r="O23" s="132"/>
    </row>
    <row r="24" spans="1:15" ht="14.25" x14ac:dyDescent="0.15">
      <c r="A24" s="254"/>
      <c r="B24" s="129" t="s">
        <v>55</v>
      </c>
      <c r="C24" s="129" t="s">
        <v>119</v>
      </c>
      <c r="D24" s="129"/>
      <c r="E24" s="61"/>
      <c r="F24" s="61"/>
      <c r="G24" s="129"/>
      <c r="H24" s="142">
        <v>0.1</v>
      </c>
      <c r="I24" s="129" t="s">
        <v>55</v>
      </c>
      <c r="J24" s="129" t="s">
        <v>119</v>
      </c>
      <c r="K24" s="142">
        <v>0.1</v>
      </c>
      <c r="L24" s="129"/>
      <c r="M24" s="129"/>
      <c r="N24" s="133"/>
      <c r="O24" s="132"/>
    </row>
    <row r="25" spans="1:15" ht="14.25" x14ac:dyDescent="0.15">
      <c r="A25" s="254"/>
      <c r="B25" s="129"/>
      <c r="C25" s="129" t="s">
        <v>126</v>
      </c>
      <c r="D25" s="129"/>
      <c r="E25" s="61" t="s">
        <v>35</v>
      </c>
      <c r="F25" s="61"/>
      <c r="G25" s="129"/>
      <c r="H25" s="144">
        <v>0.05</v>
      </c>
      <c r="I25" s="129"/>
      <c r="J25" s="129" t="s">
        <v>126</v>
      </c>
      <c r="K25" s="144">
        <v>0.05</v>
      </c>
      <c r="L25" s="129"/>
      <c r="M25" s="129"/>
      <c r="N25" s="133"/>
      <c r="O25" s="132"/>
    </row>
    <row r="26" spans="1:15" ht="14.25" x14ac:dyDescent="0.15">
      <c r="A26" s="254"/>
      <c r="B26" s="129"/>
      <c r="C26" s="129"/>
      <c r="D26" s="129"/>
      <c r="E26" s="61"/>
      <c r="F26" s="61"/>
      <c r="G26" s="129" t="s">
        <v>54</v>
      </c>
      <c r="H26" s="133" t="s">
        <v>278</v>
      </c>
      <c r="I26" s="129"/>
      <c r="J26" s="129"/>
      <c r="K26" s="133"/>
      <c r="L26" s="129"/>
      <c r="M26" s="129"/>
      <c r="N26" s="133"/>
      <c r="O26" s="132"/>
    </row>
    <row r="27" spans="1:15" ht="14.25" x14ac:dyDescent="0.15">
      <c r="A27" s="254"/>
      <c r="B27" s="129"/>
      <c r="C27" s="129"/>
      <c r="D27" s="129"/>
      <c r="E27" s="61"/>
      <c r="F27" s="61"/>
      <c r="G27" s="129" t="s">
        <v>58</v>
      </c>
      <c r="H27" s="133" t="s">
        <v>282</v>
      </c>
      <c r="I27" s="129"/>
      <c r="J27" s="129"/>
      <c r="K27" s="133"/>
      <c r="L27" s="129"/>
      <c r="M27" s="129"/>
      <c r="N27" s="133"/>
      <c r="O27" s="132"/>
    </row>
    <row r="28" spans="1:15" ht="15" thickBot="1" x14ac:dyDescent="0.2">
      <c r="A28" s="255"/>
      <c r="B28" s="136"/>
      <c r="C28" s="136"/>
      <c r="D28" s="136"/>
      <c r="E28" s="68"/>
      <c r="F28" s="68"/>
      <c r="G28" s="136"/>
      <c r="H28" s="137"/>
      <c r="I28" s="136"/>
      <c r="J28" s="136"/>
      <c r="K28" s="137"/>
      <c r="L28" s="136"/>
      <c r="M28" s="136"/>
      <c r="N28" s="137"/>
      <c r="O28" s="138"/>
    </row>
    <row r="29" spans="1:15" ht="14.25" x14ac:dyDescent="0.15">
      <c r="B29" s="106"/>
      <c r="C29" s="106"/>
      <c r="D29" s="106"/>
      <c r="G29" s="106"/>
      <c r="H29" s="139"/>
      <c r="I29" s="106"/>
      <c r="J29" s="106"/>
      <c r="K29" s="139"/>
      <c r="L29" s="106"/>
      <c r="M29" s="106"/>
      <c r="N29" s="139"/>
    </row>
    <row r="30" spans="1:15" ht="14.25" x14ac:dyDescent="0.15">
      <c r="B30" s="106"/>
      <c r="C30" s="106"/>
      <c r="D30" s="106"/>
      <c r="G30" s="106"/>
      <c r="H30" s="139"/>
      <c r="I30" s="106"/>
      <c r="J30" s="106"/>
      <c r="K30" s="139"/>
      <c r="L30" s="106"/>
      <c r="M30" s="106"/>
      <c r="N30" s="139"/>
    </row>
    <row r="31" spans="1:15" ht="14.25" x14ac:dyDescent="0.15">
      <c r="B31" s="106"/>
      <c r="C31" s="106"/>
      <c r="D31" s="106"/>
      <c r="G31" s="106"/>
      <c r="H31" s="139"/>
      <c r="I31" s="106"/>
      <c r="J31" s="106"/>
      <c r="K31" s="139"/>
      <c r="L31" s="106"/>
      <c r="M31" s="106"/>
      <c r="N31" s="139"/>
    </row>
    <row r="32" spans="1:15" ht="14.25" x14ac:dyDescent="0.15">
      <c r="B32" s="106"/>
      <c r="C32" s="106"/>
      <c r="D32" s="106"/>
      <c r="G32" s="106"/>
      <c r="H32" s="139"/>
      <c r="I32" s="106"/>
      <c r="J32" s="106"/>
      <c r="K32" s="139"/>
      <c r="L32" s="106"/>
      <c r="M32" s="106"/>
      <c r="N32" s="139"/>
    </row>
    <row r="33" spans="2:14" ht="14.25" x14ac:dyDescent="0.15">
      <c r="B33" s="106"/>
      <c r="C33" s="106"/>
      <c r="D33" s="106"/>
      <c r="G33" s="106"/>
      <c r="H33" s="139"/>
      <c r="I33" s="106"/>
      <c r="J33" s="106"/>
      <c r="K33" s="139"/>
      <c r="L33" s="106"/>
      <c r="M33" s="106"/>
      <c r="N33" s="139"/>
    </row>
    <row r="34" spans="2:14" ht="14.25" x14ac:dyDescent="0.15">
      <c r="B34" s="106"/>
      <c r="C34" s="106"/>
      <c r="D34" s="106"/>
      <c r="G34" s="106"/>
      <c r="H34" s="139"/>
      <c r="I34" s="106"/>
      <c r="J34" s="106"/>
      <c r="K34" s="139"/>
      <c r="L34" s="106"/>
      <c r="M34" s="106"/>
      <c r="N34" s="139"/>
    </row>
    <row r="35" spans="2:14" ht="14.25" x14ac:dyDescent="0.15">
      <c r="B35" s="106"/>
      <c r="C35" s="106"/>
      <c r="D35" s="106"/>
      <c r="G35" s="106"/>
      <c r="H35" s="139"/>
      <c r="I35" s="106"/>
      <c r="J35" s="106"/>
      <c r="K35" s="139"/>
      <c r="L35" s="106"/>
      <c r="M35" s="106"/>
      <c r="N35" s="139"/>
    </row>
    <row r="36" spans="2:14" ht="14.25" x14ac:dyDescent="0.15">
      <c r="B36" s="106"/>
      <c r="C36" s="106"/>
      <c r="D36" s="106"/>
      <c r="G36" s="106"/>
      <c r="H36" s="139"/>
      <c r="I36" s="106"/>
      <c r="J36" s="106"/>
      <c r="K36" s="139"/>
      <c r="L36" s="106"/>
      <c r="M36" s="106"/>
      <c r="N36" s="139"/>
    </row>
    <row r="37" spans="2:14" ht="14.25" x14ac:dyDescent="0.15">
      <c r="B37" s="106"/>
      <c r="C37" s="106"/>
      <c r="D37" s="106"/>
      <c r="G37" s="106"/>
      <c r="H37" s="139"/>
      <c r="I37" s="106"/>
      <c r="J37" s="106"/>
      <c r="K37" s="139"/>
      <c r="L37" s="106"/>
      <c r="M37" s="106"/>
      <c r="N37" s="139"/>
    </row>
    <row r="38" spans="2:14" ht="14.25" x14ac:dyDescent="0.15">
      <c r="B38" s="106"/>
      <c r="C38" s="106"/>
      <c r="D38" s="106"/>
      <c r="G38" s="106"/>
      <c r="H38" s="139"/>
      <c r="I38" s="106"/>
      <c r="J38" s="106"/>
      <c r="K38" s="139"/>
      <c r="L38" s="106"/>
      <c r="M38" s="106"/>
      <c r="N38" s="139"/>
    </row>
    <row r="39" spans="2:14" ht="14.25" x14ac:dyDescent="0.15">
      <c r="B39" s="106"/>
      <c r="C39" s="106"/>
      <c r="D39" s="106"/>
      <c r="G39" s="106"/>
      <c r="H39" s="139"/>
      <c r="I39" s="106"/>
      <c r="J39" s="106"/>
      <c r="K39" s="139"/>
      <c r="L39" s="106"/>
      <c r="M39" s="106"/>
      <c r="N39" s="139"/>
    </row>
    <row r="40" spans="2:14" ht="14.25" x14ac:dyDescent="0.15">
      <c r="B40" s="106"/>
      <c r="C40" s="106"/>
      <c r="D40" s="106"/>
      <c r="G40" s="106"/>
      <c r="H40" s="139"/>
      <c r="I40" s="106"/>
      <c r="J40" s="106"/>
      <c r="K40" s="139"/>
      <c r="L40" s="106"/>
      <c r="M40" s="106"/>
      <c r="N40" s="139"/>
    </row>
    <row r="41" spans="2:14" ht="14.25" x14ac:dyDescent="0.15">
      <c r="B41" s="106"/>
      <c r="C41" s="106"/>
      <c r="D41" s="106"/>
      <c r="G41" s="106"/>
      <c r="H41" s="139"/>
      <c r="I41" s="106"/>
      <c r="J41" s="106"/>
      <c r="K41" s="139"/>
      <c r="L41" s="106"/>
      <c r="M41" s="106"/>
      <c r="N41" s="139"/>
    </row>
    <row r="42" spans="2:14" ht="14.25" x14ac:dyDescent="0.15">
      <c r="B42" s="106"/>
      <c r="C42" s="106"/>
      <c r="D42" s="106"/>
      <c r="G42" s="106"/>
      <c r="H42" s="139"/>
      <c r="I42" s="106"/>
      <c r="J42" s="106"/>
      <c r="K42" s="139"/>
      <c r="L42" s="106"/>
      <c r="M42" s="106"/>
      <c r="N42" s="139"/>
    </row>
    <row r="43" spans="2:14" ht="14.25" x14ac:dyDescent="0.15">
      <c r="B43" s="106"/>
      <c r="C43" s="106"/>
      <c r="D43" s="106"/>
      <c r="G43" s="106"/>
      <c r="H43" s="139"/>
      <c r="I43" s="106"/>
      <c r="J43" s="106"/>
      <c r="K43" s="139"/>
      <c r="L43" s="106"/>
      <c r="M43" s="106"/>
      <c r="N43" s="139"/>
    </row>
    <row r="44" spans="2:14" ht="14.25" x14ac:dyDescent="0.15">
      <c r="B44" s="106"/>
      <c r="C44" s="106"/>
      <c r="D44" s="106"/>
      <c r="G44" s="106"/>
      <c r="H44" s="139"/>
      <c r="I44" s="106"/>
      <c r="J44" s="106"/>
      <c r="K44" s="139"/>
      <c r="L44" s="106"/>
      <c r="M44" s="106"/>
      <c r="N44" s="139"/>
    </row>
    <row r="45" spans="2:14" ht="14.25" x14ac:dyDescent="0.15">
      <c r="B45" s="106"/>
      <c r="C45" s="106"/>
      <c r="D45" s="106"/>
      <c r="G45" s="106"/>
      <c r="H45" s="139"/>
      <c r="I45" s="106"/>
      <c r="J45" s="106"/>
      <c r="K45" s="139"/>
      <c r="L45" s="106"/>
      <c r="M45" s="106"/>
      <c r="N45" s="139"/>
    </row>
    <row r="46" spans="2:14" ht="14.25" x14ac:dyDescent="0.15">
      <c r="B46" s="106"/>
      <c r="C46" s="106"/>
      <c r="D46" s="106"/>
      <c r="G46" s="106"/>
      <c r="H46" s="139"/>
      <c r="I46" s="106"/>
      <c r="J46" s="106"/>
      <c r="K46" s="139"/>
      <c r="L46" s="106"/>
      <c r="M46" s="106"/>
      <c r="N46" s="139"/>
    </row>
    <row r="47" spans="2:14" ht="14.25" x14ac:dyDescent="0.15">
      <c r="B47" s="106"/>
      <c r="C47" s="106"/>
      <c r="D47" s="106"/>
      <c r="G47" s="106"/>
      <c r="H47" s="139"/>
      <c r="I47" s="106"/>
      <c r="J47" s="106"/>
      <c r="K47" s="139"/>
      <c r="L47" s="106"/>
      <c r="M47" s="106"/>
      <c r="N47" s="139"/>
    </row>
    <row r="48" spans="2:14" ht="14.25" x14ac:dyDescent="0.15">
      <c r="B48" s="106"/>
      <c r="C48" s="106"/>
      <c r="D48" s="106"/>
      <c r="G48" s="106"/>
      <c r="H48" s="139"/>
      <c r="I48" s="106"/>
      <c r="J48" s="106"/>
      <c r="K48" s="139"/>
      <c r="L48" s="106"/>
      <c r="M48" s="106"/>
      <c r="N48" s="139"/>
    </row>
    <row r="49" spans="2:14" ht="14.25" x14ac:dyDescent="0.15">
      <c r="B49" s="106"/>
      <c r="C49" s="106"/>
      <c r="D49" s="106"/>
      <c r="G49" s="106"/>
      <c r="H49" s="139"/>
      <c r="I49" s="106"/>
      <c r="J49" s="106"/>
      <c r="K49" s="139"/>
      <c r="L49" s="106"/>
      <c r="M49" s="106"/>
      <c r="N49" s="139"/>
    </row>
    <row r="50" spans="2:14" ht="14.25" x14ac:dyDescent="0.15">
      <c r="B50" s="106"/>
      <c r="C50" s="106"/>
      <c r="D50" s="106"/>
      <c r="G50" s="106"/>
      <c r="H50" s="139"/>
      <c r="I50" s="106"/>
      <c r="J50" s="106"/>
      <c r="K50" s="139"/>
      <c r="L50" s="106"/>
      <c r="M50" s="106"/>
      <c r="N50" s="139"/>
    </row>
    <row r="51" spans="2:14" ht="14.25" x14ac:dyDescent="0.15">
      <c r="B51" s="106"/>
      <c r="C51" s="106"/>
      <c r="D51" s="106"/>
      <c r="G51" s="106"/>
      <c r="H51" s="139"/>
      <c r="I51" s="106"/>
      <c r="J51" s="106"/>
      <c r="K51" s="139"/>
      <c r="L51" s="106"/>
      <c r="M51" s="106"/>
      <c r="N51" s="139"/>
    </row>
    <row r="52" spans="2:14" ht="14.25" x14ac:dyDescent="0.15">
      <c r="B52" s="106"/>
      <c r="C52" s="106"/>
      <c r="D52" s="106"/>
      <c r="G52" s="106"/>
      <c r="H52" s="139"/>
      <c r="I52" s="106"/>
      <c r="J52" s="106"/>
      <c r="K52" s="139"/>
      <c r="L52" s="106"/>
      <c r="M52" s="106"/>
      <c r="N52" s="139"/>
    </row>
    <row r="53" spans="2:14" ht="14.25" x14ac:dyDescent="0.15">
      <c r="B53" s="106"/>
      <c r="C53" s="106"/>
      <c r="D53" s="106"/>
      <c r="G53" s="106"/>
      <c r="H53" s="139"/>
      <c r="I53" s="106"/>
      <c r="J53" s="106"/>
      <c r="K53" s="139"/>
      <c r="L53" s="106"/>
      <c r="M53" s="106"/>
      <c r="N53" s="139"/>
    </row>
    <row r="54" spans="2:14" ht="14.25" x14ac:dyDescent="0.15">
      <c r="B54" s="106"/>
      <c r="C54" s="106"/>
      <c r="D54" s="106"/>
      <c r="G54" s="106"/>
      <c r="H54" s="139"/>
      <c r="I54" s="106"/>
      <c r="J54" s="106"/>
      <c r="K54" s="139"/>
      <c r="L54" s="106"/>
      <c r="M54" s="106"/>
      <c r="N54" s="139"/>
    </row>
    <row r="55" spans="2:14" ht="14.25" x14ac:dyDescent="0.15">
      <c r="B55" s="106"/>
      <c r="C55" s="106"/>
      <c r="D55" s="106"/>
      <c r="G55" s="106"/>
      <c r="H55" s="139"/>
      <c r="I55" s="106"/>
      <c r="J55" s="106"/>
      <c r="K55" s="139"/>
      <c r="L55" s="106"/>
      <c r="M55" s="106"/>
      <c r="N55" s="139"/>
    </row>
    <row r="56" spans="2:14" ht="14.25" x14ac:dyDescent="0.15">
      <c r="B56" s="106"/>
      <c r="C56" s="106"/>
      <c r="D56" s="106"/>
      <c r="G56" s="106"/>
      <c r="H56" s="139"/>
      <c r="I56" s="106"/>
      <c r="J56" s="106"/>
      <c r="K56" s="139"/>
      <c r="L56" s="106"/>
      <c r="M56" s="106"/>
      <c r="N56" s="139"/>
    </row>
    <row r="57" spans="2:14" ht="14.25" x14ac:dyDescent="0.15">
      <c r="B57" s="106"/>
      <c r="C57" s="106"/>
      <c r="D57" s="106"/>
      <c r="G57" s="106"/>
      <c r="H57" s="139"/>
      <c r="I57" s="106"/>
      <c r="J57" s="106"/>
      <c r="K57" s="139"/>
      <c r="L57" s="106"/>
      <c r="M57" s="106"/>
      <c r="N57" s="139"/>
    </row>
    <row r="58" spans="2:14" ht="14.25" x14ac:dyDescent="0.15">
      <c r="B58" s="106"/>
      <c r="C58" s="106"/>
      <c r="D58" s="106"/>
      <c r="G58" s="106"/>
      <c r="H58" s="139"/>
      <c r="I58" s="106"/>
      <c r="J58" s="106"/>
      <c r="K58" s="139"/>
      <c r="L58" s="106"/>
      <c r="M58" s="106"/>
      <c r="N58" s="139"/>
    </row>
    <row r="59" spans="2:14" ht="14.25" x14ac:dyDescent="0.15">
      <c r="B59" s="106"/>
      <c r="C59" s="106"/>
      <c r="D59" s="106"/>
      <c r="G59" s="106"/>
      <c r="H59" s="139"/>
      <c r="I59" s="106"/>
      <c r="J59" s="106"/>
      <c r="K59" s="139"/>
      <c r="L59" s="106"/>
      <c r="M59" s="106"/>
      <c r="N59" s="139"/>
    </row>
  </sheetData>
  <mergeCells count="15">
    <mergeCell ref="E1:N1"/>
    <mergeCell ref="A2:O2"/>
    <mergeCell ref="E6:F6"/>
    <mergeCell ref="A7:C7"/>
    <mergeCell ref="E7:F7"/>
    <mergeCell ref="L8:N8"/>
    <mergeCell ref="O8:O10"/>
    <mergeCell ref="I9:K9"/>
    <mergeCell ref="L9:N9"/>
    <mergeCell ref="A11:A28"/>
    <mergeCell ref="A8:C9"/>
    <mergeCell ref="D8:D10"/>
    <mergeCell ref="E8:E10"/>
    <mergeCell ref="F8:F10"/>
    <mergeCell ref="I8:K8"/>
  </mergeCells>
  <phoneticPr fontId="2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pageSetUpPr fitToPage="1"/>
  </sheetPr>
  <dimension ref="A1:AB29"/>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31"/>
      <c r="I1" s="231"/>
      <c r="J1" s="232"/>
      <c r="K1" s="232"/>
      <c r="L1" s="232"/>
      <c r="M1" s="232"/>
      <c r="N1" s="232"/>
      <c r="O1" s="232"/>
      <c r="P1" s="2"/>
      <c r="Q1" s="2"/>
      <c r="R1" s="4"/>
      <c r="S1" s="4"/>
      <c r="T1" s="3"/>
      <c r="U1" s="3"/>
    </row>
    <row r="2" spans="1:21" ht="36.75" customHeight="1" x14ac:dyDescent="0.15">
      <c r="A2" s="231" t="s">
        <v>0</v>
      </c>
      <c r="B2" s="231"/>
      <c r="C2" s="232"/>
      <c r="D2" s="232"/>
      <c r="E2" s="232"/>
      <c r="F2" s="232"/>
      <c r="G2" s="232"/>
      <c r="H2" s="232"/>
      <c r="I2" s="232"/>
      <c r="J2" s="232"/>
      <c r="K2" s="232"/>
      <c r="L2" s="232"/>
      <c r="M2" s="232"/>
      <c r="N2" s="232"/>
      <c r="O2" s="232"/>
      <c r="P2" s="232"/>
      <c r="Q2" s="232"/>
      <c r="R2" s="232"/>
      <c r="S2" s="232"/>
      <c r="T2" s="232"/>
      <c r="U2" s="3"/>
    </row>
    <row r="3" spans="1:21" ht="18.75" customHeight="1" x14ac:dyDescent="0.15">
      <c r="A3" s="5"/>
      <c r="B3" s="5"/>
      <c r="C3" s="2"/>
      <c r="D3" s="3"/>
      <c r="E3" s="6"/>
      <c r="F3" s="2"/>
      <c r="G3" s="2"/>
      <c r="H3" s="2"/>
      <c r="I3" s="3"/>
      <c r="J3" s="2"/>
      <c r="K3" s="7"/>
      <c r="L3" s="7"/>
      <c r="M3" s="7"/>
      <c r="N3" s="7"/>
      <c r="O3" s="2"/>
      <c r="P3" s="8"/>
      <c r="Q3" s="233" t="s">
        <v>1</v>
      </c>
      <c r="R3" s="234"/>
      <c r="S3" s="234"/>
      <c r="T3" s="235"/>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36" t="s">
        <v>165</v>
      </c>
      <c r="B8" s="237"/>
      <c r="C8" s="237"/>
      <c r="D8" s="237"/>
      <c r="E8" s="237"/>
      <c r="F8" s="237"/>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38" t="s">
        <v>63</v>
      </c>
      <c r="B10" s="80" t="s">
        <v>24</v>
      </c>
      <c r="C10" s="48"/>
      <c r="D10" s="49"/>
      <c r="E10" s="50"/>
      <c r="F10" s="51"/>
      <c r="G10" s="84"/>
      <c r="H10" s="88"/>
      <c r="I10" s="49"/>
      <c r="J10" s="51"/>
      <c r="K10" s="51"/>
      <c r="L10" s="51"/>
      <c r="M10" s="51"/>
      <c r="N10" s="92"/>
      <c r="O10" s="80"/>
      <c r="P10" s="52" t="s">
        <v>24</v>
      </c>
      <c r="Q10" s="49"/>
      <c r="R10" s="53">
        <v>110</v>
      </c>
      <c r="S10" s="50">
        <f>ROUNDUP(R10*0.75,2)</f>
        <v>82.5</v>
      </c>
      <c r="T10" s="76">
        <f>ROUNDUP((R5*R10)+(R6*S10)+(R7*(R10*2)),2)</f>
        <v>0</v>
      </c>
    </row>
    <row r="11" spans="1:21" ht="18.75" customHeight="1" x14ac:dyDescent="0.15">
      <c r="A11" s="239"/>
      <c r="B11" s="81"/>
      <c r="C11" s="54"/>
      <c r="D11" s="55"/>
      <c r="E11" s="56"/>
      <c r="F11" s="57"/>
      <c r="G11" s="85"/>
      <c r="H11" s="89"/>
      <c r="I11" s="55"/>
      <c r="J11" s="57"/>
      <c r="K11" s="57"/>
      <c r="L11" s="57"/>
      <c r="M11" s="57"/>
      <c r="N11" s="93"/>
      <c r="O11" s="81"/>
      <c r="P11" s="58"/>
      <c r="Q11" s="55"/>
      <c r="R11" s="59"/>
      <c r="S11" s="56"/>
      <c r="T11" s="77"/>
    </row>
    <row r="12" spans="1:21" ht="18.75" customHeight="1" x14ac:dyDescent="0.15">
      <c r="A12" s="239"/>
      <c r="B12" s="82" t="s">
        <v>25</v>
      </c>
      <c r="C12" s="60" t="s">
        <v>31</v>
      </c>
      <c r="D12" s="61"/>
      <c r="E12" s="62">
        <v>1</v>
      </c>
      <c r="F12" s="63" t="s">
        <v>33</v>
      </c>
      <c r="G12" s="86" t="s">
        <v>32</v>
      </c>
      <c r="H12" s="90" t="s">
        <v>31</v>
      </c>
      <c r="I12" s="61"/>
      <c r="J12" s="63">
        <f>ROUNDUP(E12*0.75,2)</f>
        <v>0.75</v>
      </c>
      <c r="K12" s="63" t="s">
        <v>33</v>
      </c>
      <c r="L12" s="63" t="s">
        <v>32</v>
      </c>
      <c r="M12" s="63">
        <f>ROUNDUP((R5*E12)+(R6*J12)+(R7*(E12*2)),2)</f>
        <v>0</v>
      </c>
      <c r="N12" s="94">
        <f>M12</f>
        <v>0</v>
      </c>
      <c r="O12" s="82" t="s">
        <v>26</v>
      </c>
      <c r="P12" s="64" t="s">
        <v>34</v>
      </c>
      <c r="Q12" s="61" t="s">
        <v>35</v>
      </c>
      <c r="R12" s="65">
        <v>3</v>
      </c>
      <c r="S12" s="62">
        <f t="shared" ref="S12:S17" si="0">ROUNDUP(R12*0.75,2)</f>
        <v>2.25</v>
      </c>
      <c r="T12" s="78">
        <f>ROUNDUP((R5*R12)+(R6*S12)+(R7*(R12*2)),2)</f>
        <v>0</v>
      </c>
    </row>
    <row r="13" spans="1:21" ht="18.75" customHeight="1" x14ac:dyDescent="0.15">
      <c r="A13" s="239"/>
      <c r="B13" s="82"/>
      <c r="C13" s="60" t="s">
        <v>37</v>
      </c>
      <c r="D13" s="61"/>
      <c r="E13" s="62">
        <v>20</v>
      </c>
      <c r="F13" s="63" t="s">
        <v>38</v>
      </c>
      <c r="G13" s="86"/>
      <c r="H13" s="90" t="s">
        <v>37</v>
      </c>
      <c r="I13" s="61"/>
      <c r="J13" s="63">
        <f>ROUNDUP(E13*0.75,2)</f>
        <v>15</v>
      </c>
      <c r="K13" s="63" t="s">
        <v>38</v>
      </c>
      <c r="L13" s="63"/>
      <c r="M13" s="63">
        <f>ROUNDUP((R5*E13)+(R6*J13)+(R7*(E13*2)),2)</f>
        <v>0</v>
      </c>
      <c r="N13" s="94">
        <f>ROUND(M13+(M13*6/100),2)</f>
        <v>0</v>
      </c>
      <c r="O13" s="82" t="s">
        <v>27</v>
      </c>
      <c r="P13" s="64" t="s">
        <v>36</v>
      </c>
      <c r="Q13" s="61"/>
      <c r="R13" s="65">
        <v>4</v>
      </c>
      <c r="S13" s="62">
        <f t="shared" si="0"/>
        <v>3</v>
      </c>
      <c r="T13" s="78">
        <f>ROUNDUP((R5*R13)+(R6*S13)+(R7*(R13*2)),2)</f>
        <v>0</v>
      </c>
    </row>
    <row r="14" spans="1:21" ht="18.75" customHeight="1" x14ac:dyDescent="0.15">
      <c r="A14" s="239"/>
      <c r="B14" s="82"/>
      <c r="C14" s="60" t="s">
        <v>39</v>
      </c>
      <c r="D14" s="61"/>
      <c r="E14" s="62">
        <v>5</v>
      </c>
      <c r="F14" s="63" t="s">
        <v>38</v>
      </c>
      <c r="G14" s="86"/>
      <c r="H14" s="90" t="s">
        <v>39</v>
      </c>
      <c r="I14" s="61"/>
      <c r="J14" s="63">
        <f>ROUNDUP(E14*0.75,2)</f>
        <v>3.75</v>
      </c>
      <c r="K14" s="63" t="s">
        <v>38</v>
      </c>
      <c r="L14" s="63"/>
      <c r="M14" s="63">
        <f>ROUNDUP((R5*E14)+(R6*J14)+(R7*(E14*2)),2)</f>
        <v>0</v>
      </c>
      <c r="N14" s="94">
        <f>ROUND(M14+(M14*10/100),2)</f>
        <v>0</v>
      </c>
      <c r="O14" s="82" t="s">
        <v>28</v>
      </c>
      <c r="P14" s="64" t="s">
        <v>41</v>
      </c>
      <c r="Q14" s="61"/>
      <c r="R14" s="65">
        <v>2</v>
      </c>
      <c r="S14" s="62">
        <f t="shared" si="0"/>
        <v>1.5</v>
      </c>
      <c r="T14" s="78">
        <f>ROUNDUP((R5*R14)+(R6*S14)+(R7*(R14*2)),2)</f>
        <v>0</v>
      </c>
    </row>
    <row r="15" spans="1:21" ht="18.75" customHeight="1" x14ac:dyDescent="0.15">
      <c r="A15" s="239"/>
      <c r="B15" s="82"/>
      <c r="C15" s="60" t="s">
        <v>40</v>
      </c>
      <c r="D15" s="61"/>
      <c r="E15" s="62">
        <v>5</v>
      </c>
      <c r="F15" s="63" t="s">
        <v>38</v>
      </c>
      <c r="G15" s="86"/>
      <c r="H15" s="90" t="s">
        <v>40</v>
      </c>
      <c r="I15" s="61"/>
      <c r="J15" s="63">
        <f>ROUNDUP(E15*0.75,2)</f>
        <v>3.75</v>
      </c>
      <c r="K15" s="63" t="s">
        <v>38</v>
      </c>
      <c r="L15" s="63"/>
      <c r="M15" s="63">
        <f>ROUNDUP((R5*E15)+(R6*J15)+(R7*(E15*2)),2)</f>
        <v>0</v>
      </c>
      <c r="N15" s="94">
        <f>ROUND(M15+(M15*15/100),2)</f>
        <v>0</v>
      </c>
      <c r="O15" s="82" t="s">
        <v>29</v>
      </c>
      <c r="P15" s="64" t="s">
        <v>42</v>
      </c>
      <c r="Q15" s="61"/>
      <c r="R15" s="65">
        <v>2</v>
      </c>
      <c r="S15" s="62">
        <f t="shared" si="0"/>
        <v>1.5</v>
      </c>
      <c r="T15" s="78">
        <f>ROUNDUP((R5*R15)+(R6*S15)+(R7*(R15*2)),2)</f>
        <v>0</v>
      </c>
    </row>
    <row r="16" spans="1:21" ht="18.75" customHeight="1" x14ac:dyDescent="0.15">
      <c r="A16" s="239"/>
      <c r="B16" s="82"/>
      <c r="C16" s="60"/>
      <c r="D16" s="61"/>
      <c r="E16" s="62"/>
      <c r="F16" s="63"/>
      <c r="G16" s="86"/>
      <c r="H16" s="90"/>
      <c r="I16" s="61"/>
      <c r="J16" s="63"/>
      <c r="K16" s="63"/>
      <c r="L16" s="63"/>
      <c r="M16" s="63"/>
      <c r="N16" s="94"/>
      <c r="O16" s="82" t="s">
        <v>30</v>
      </c>
      <c r="P16" s="64" t="s">
        <v>43</v>
      </c>
      <c r="Q16" s="61"/>
      <c r="R16" s="65">
        <v>1.5</v>
      </c>
      <c r="S16" s="62">
        <f t="shared" si="0"/>
        <v>1.1300000000000001</v>
      </c>
      <c r="T16" s="78">
        <f>ROUNDUP((R5*R16)+(R6*S16)+(R7*(R16*2)),2)</f>
        <v>0</v>
      </c>
    </row>
    <row r="17" spans="1:20" ht="18.75" customHeight="1" x14ac:dyDescent="0.15">
      <c r="A17" s="239"/>
      <c r="B17" s="82"/>
      <c r="C17" s="60"/>
      <c r="D17" s="61"/>
      <c r="E17" s="62"/>
      <c r="F17" s="63"/>
      <c r="G17" s="86"/>
      <c r="H17" s="90"/>
      <c r="I17" s="61"/>
      <c r="J17" s="63"/>
      <c r="K17" s="63"/>
      <c r="L17" s="63"/>
      <c r="M17" s="63"/>
      <c r="N17" s="94"/>
      <c r="O17" s="82"/>
      <c r="P17" s="64" t="s">
        <v>44</v>
      </c>
      <c r="Q17" s="61" t="s">
        <v>35</v>
      </c>
      <c r="R17" s="65">
        <v>1.5</v>
      </c>
      <c r="S17" s="62">
        <f t="shared" si="0"/>
        <v>1.1300000000000001</v>
      </c>
      <c r="T17" s="78">
        <f>ROUNDUP((R5*R17)+(R6*S17)+(R7*(R17*2)),2)</f>
        <v>0</v>
      </c>
    </row>
    <row r="18" spans="1:20" ht="18.75" customHeight="1" x14ac:dyDescent="0.15">
      <c r="A18" s="239"/>
      <c r="B18" s="81"/>
      <c r="C18" s="54"/>
      <c r="D18" s="55"/>
      <c r="E18" s="56"/>
      <c r="F18" s="57"/>
      <c r="G18" s="85"/>
      <c r="H18" s="89"/>
      <c r="I18" s="55"/>
      <c r="J18" s="57"/>
      <c r="K18" s="57"/>
      <c r="L18" s="57"/>
      <c r="M18" s="57"/>
      <c r="N18" s="93"/>
      <c r="O18" s="81"/>
      <c r="P18" s="58"/>
      <c r="Q18" s="55"/>
      <c r="R18" s="59"/>
      <c r="S18" s="56"/>
      <c r="T18" s="77"/>
    </row>
    <row r="19" spans="1:20" ht="18.75" customHeight="1" x14ac:dyDescent="0.15">
      <c r="A19" s="239"/>
      <c r="B19" s="82" t="s">
        <v>45</v>
      </c>
      <c r="C19" s="60" t="s">
        <v>50</v>
      </c>
      <c r="D19" s="61"/>
      <c r="E19" s="62">
        <v>20</v>
      </c>
      <c r="F19" s="63" t="s">
        <v>38</v>
      </c>
      <c r="G19" s="86"/>
      <c r="H19" s="90" t="s">
        <v>50</v>
      </c>
      <c r="I19" s="61"/>
      <c r="J19" s="63">
        <f>ROUNDUP(E19*0.75,2)</f>
        <v>15</v>
      </c>
      <c r="K19" s="63" t="s">
        <v>38</v>
      </c>
      <c r="L19" s="63"/>
      <c r="M19" s="63">
        <f>ROUNDUP((R5*E19)+(R6*J19)+(R7*(E19*2)),2)</f>
        <v>0</v>
      </c>
      <c r="N19" s="94">
        <f>ROUND(M19+(M19*15/100),2)</f>
        <v>0</v>
      </c>
      <c r="O19" s="82" t="s">
        <v>46</v>
      </c>
      <c r="P19" s="64" t="s">
        <v>41</v>
      </c>
      <c r="Q19" s="61"/>
      <c r="R19" s="65">
        <v>1</v>
      </c>
      <c r="S19" s="62">
        <f>ROUNDUP(R19*0.75,2)</f>
        <v>0.75</v>
      </c>
      <c r="T19" s="78">
        <f>ROUNDUP((R5*R19)+(R6*S19)+(R7*(R19*2)),2)</f>
        <v>0</v>
      </c>
    </row>
    <row r="20" spans="1:20" ht="18.75" customHeight="1" x14ac:dyDescent="0.15">
      <c r="A20" s="239"/>
      <c r="B20" s="82"/>
      <c r="C20" s="60" t="s">
        <v>51</v>
      </c>
      <c r="D20" s="61"/>
      <c r="E20" s="62">
        <v>10</v>
      </c>
      <c r="F20" s="63" t="s">
        <v>38</v>
      </c>
      <c r="G20" s="86"/>
      <c r="H20" s="90" t="s">
        <v>51</v>
      </c>
      <c r="I20" s="61"/>
      <c r="J20" s="63">
        <f>ROUNDUP(E20*0.75,2)</f>
        <v>7.5</v>
      </c>
      <c r="K20" s="63" t="s">
        <v>38</v>
      </c>
      <c r="L20" s="63"/>
      <c r="M20" s="63">
        <f>ROUNDUP((R5*E20)+(R6*J20)+(R7*(E20*2)),2)</f>
        <v>0</v>
      </c>
      <c r="N20" s="94">
        <f>ROUND(M20+(M20*10/100),2)</f>
        <v>0</v>
      </c>
      <c r="O20" s="82" t="s">
        <v>47</v>
      </c>
      <c r="P20" s="64" t="s">
        <v>53</v>
      </c>
      <c r="Q20" s="61"/>
      <c r="R20" s="65">
        <v>2</v>
      </c>
      <c r="S20" s="62">
        <f>ROUNDUP(R20*0.75,2)</f>
        <v>1.5</v>
      </c>
      <c r="T20" s="78">
        <f>ROUNDUP((R5*R20)+(R6*S20)+(R7*(R20*2)),2)</f>
        <v>0</v>
      </c>
    </row>
    <row r="21" spans="1:20" ht="18.75" customHeight="1" x14ac:dyDescent="0.15">
      <c r="A21" s="239"/>
      <c r="B21" s="82"/>
      <c r="C21" s="60" t="s">
        <v>52</v>
      </c>
      <c r="D21" s="61"/>
      <c r="E21" s="62">
        <v>20</v>
      </c>
      <c r="F21" s="63" t="s">
        <v>38</v>
      </c>
      <c r="G21" s="86"/>
      <c r="H21" s="90" t="s">
        <v>52</v>
      </c>
      <c r="I21" s="61"/>
      <c r="J21" s="63">
        <f>ROUNDUP(E21*0.75,2)</f>
        <v>15</v>
      </c>
      <c r="K21" s="63" t="s">
        <v>38</v>
      </c>
      <c r="L21" s="63"/>
      <c r="M21" s="63">
        <f>ROUNDUP((R5*E21)+(R6*J21)+(R7*(E21*2)),2)</f>
        <v>0</v>
      </c>
      <c r="N21" s="94">
        <f>M21</f>
        <v>0</v>
      </c>
      <c r="O21" s="82" t="s">
        <v>48</v>
      </c>
      <c r="P21" s="64" t="s">
        <v>44</v>
      </c>
      <c r="Q21" s="61" t="s">
        <v>35</v>
      </c>
      <c r="R21" s="65">
        <v>1</v>
      </c>
      <c r="S21" s="62">
        <f>ROUNDUP(R21*0.75,2)</f>
        <v>0.75</v>
      </c>
      <c r="T21" s="78">
        <f>ROUNDUP((R5*R21)+(R6*S21)+(R7*(R21*2)),2)</f>
        <v>0</v>
      </c>
    </row>
    <row r="22" spans="1:20" ht="18.75" customHeight="1" x14ac:dyDescent="0.15">
      <c r="A22" s="239"/>
      <c r="B22" s="82"/>
      <c r="C22" s="60"/>
      <c r="D22" s="61"/>
      <c r="E22" s="62"/>
      <c r="F22" s="63"/>
      <c r="G22" s="86"/>
      <c r="H22" s="90"/>
      <c r="I22" s="61"/>
      <c r="J22" s="63"/>
      <c r="K22" s="63"/>
      <c r="L22" s="63"/>
      <c r="M22" s="63"/>
      <c r="N22" s="94"/>
      <c r="O22" s="82" t="s">
        <v>49</v>
      </c>
      <c r="P22" s="64" t="s">
        <v>54</v>
      </c>
      <c r="Q22" s="61"/>
      <c r="R22" s="65">
        <v>30</v>
      </c>
      <c r="S22" s="62">
        <f>ROUNDUP(R22*0.75,2)</f>
        <v>22.5</v>
      </c>
      <c r="T22" s="78">
        <f>ROUNDUP((R5*R22)+(R6*S22)+(R7*(R22*2)),2)</f>
        <v>0</v>
      </c>
    </row>
    <row r="23" spans="1:20" ht="18.75" customHeight="1" x14ac:dyDescent="0.15">
      <c r="A23" s="239"/>
      <c r="B23" s="82"/>
      <c r="C23" s="60"/>
      <c r="D23" s="61"/>
      <c r="E23" s="62"/>
      <c r="F23" s="63"/>
      <c r="G23" s="86"/>
      <c r="H23" s="90"/>
      <c r="I23" s="61"/>
      <c r="J23" s="63"/>
      <c r="K23" s="63"/>
      <c r="L23" s="63"/>
      <c r="M23" s="63"/>
      <c r="N23" s="94"/>
      <c r="O23" s="82"/>
      <c r="P23" s="64"/>
      <c r="Q23" s="61"/>
      <c r="R23" s="65"/>
      <c r="S23" s="62"/>
      <c r="T23" s="78"/>
    </row>
    <row r="24" spans="1:20" ht="18.75" customHeight="1" x14ac:dyDescent="0.15">
      <c r="A24" s="239"/>
      <c r="B24" s="81"/>
      <c r="C24" s="54"/>
      <c r="D24" s="55"/>
      <c r="E24" s="56"/>
      <c r="F24" s="57"/>
      <c r="G24" s="85"/>
      <c r="H24" s="89"/>
      <c r="I24" s="55"/>
      <c r="J24" s="57"/>
      <c r="K24" s="57"/>
      <c r="L24" s="57"/>
      <c r="M24" s="57"/>
      <c r="N24" s="93"/>
      <c r="O24" s="81"/>
      <c r="P24" s="58"/>
      <c r="Q24" s="55"/>
      <c r="R24" s="59"/>
      <c r="S24" s="56"/>
      <c r="T24" s="77"/>
    </row>
    <row r="25" spans="1:20" ht="18.75" customHeight="1" x14ac:dyDescent="0.15">
      <c r="A25" s="239"/>
      <c r="B25" s="82" t="s">
        <v>55</v>
      </c>
      <c r="C25" s="60" t="s">
        <v>56</v>
      </c>
      <c r="D25" s="61"/>
      <c r="E25" s="62">
        <v>10</v>
      </c>
      <c r="F25" s="63" t="s">
        <v>38</v>
      </c>
      <c r="G25" s="86"/>
      <c r="H25" s="90" t="s">
        <v>56</v>
      </c>
      <c r="I25" s="61"/>
      <c r="J25" s="63">
        <f>ROUNDUP(E25*0.75,2)</f>
        <v>7.5</v>
      </c>
      <c r="K25" s="63" t="s">
        <v>38</v>
      </c>
      <c r="L25" s="63"/>
      <c r="M25" s="63">
        <f>ROUNDUP((R5*E25)+(R6*J25)+(R7*(E25*2)),2)</f>
        <v>0</v>
      </c>
      <c r="N25" s="94">
        <f>ROUND(M25+(M25*10/100),2)</f>
        <v>0</v>
      </c>
      <c r="O25" s="82" t="s">
        <v>30</v>
      </c>
      <c r="P25" s="64" t="s">
        <v>54</v>
      </c>
      <c r="Q25" s="61"/>
      <c r="R25" s="65">
        <v>100</v>
      </c>
      <c r="S25" s="62">
        <f>ROUNDUP(R25*0.75,2)</f>
        <v>75</v>
      </c>
      <c r="T25" s="78">
        <f>ROUNDUP((R5*R25)+(R6*S25)+(R7*(R25*2)),2)</f>
        <v>0</v>
      </c>
    </row>
    <row r="26" spans="1:20" ht="18.75" customHeight="1" x14ac:dyDescent="0.15">
      <c r="A26" s="239"/>
      <c r="B26" s="82"/>
      <c r="C26" s="60" t="s">
        <v>57</v>
      </c>
      <c r="D26" s="61"/>
      <c r="E26" s="62">
        <v>5</v>
      </c>
      <c r="F26" s="63" t="s">
        <v>38</v>
      </c>
      <c r="G26" s="86"/>
      <c r="H26" s="90" t="s">
        <v>57</v>
      </c>
      <c r="I26" s="61"/>
      <c r="J26" s="63">
        <f>ROUNDUP(E26*0.75,2)</f>
        <v>3.75</v>
      </c>
      <c r="K26" s="63" t="s">
        <v>38</v>
      </c>
      <c r="L26" s="63"/>
      <c r="M26" s="63">
        <f>ROUNDUP((R5*E26)+(R6*J26)+(R7*(E26*2)),2)</f>
        <v>0</v>
      </c>
      <c r="N26" s="94">
        <f>ROUND(M26+(M26*0/100),2)</f>
        <v>0</v>
      </c>
      <c r="O26" s="82"/>
      <c r="P26" s="64" t="s">
        <v>58</v>
      </c>
      <c r="Q26" s="61"/>
      <c r="R26" s="65">
        <v>3</v>
      </c>
      <c r="S26" s="62">
        <f>ROUNDUP(R26*0.75,2)</f>
        <v>2.25</v>
      </c>
      <c r="T26" s="78">
        <f>ROUNDUP((R5*R26)+(R6*S26)+(R7*(R26*2)),2)</f>
        <v>0</v>
      </c>
    </row>
    <row r="27" spans="1:20" ht="18.75" customHeight="1" x14ac:dyDescent="0.15">
      <c r="A27" s="239"/>
      <c r="B27" s="81"/>
      <c r="C27" s="54"/>
      <c r="D27" s="55"/>
      <c r="E27" s="56"/>
      <c r="F27" s="57"/>
      <c r="G27" s="85"/>
      <c r="H27" s="89"/>
      <c r="I27" s="55"/>
      <c r="J27" s="57"/>
      <c r="K27" s="57"/>
      <c r="L27" s="57"/>
      <c r="M27" s="57"/>
      <c r="N27" s="93"/>
      <c r="O27" s="81"/>
      <c r="P27" s="58"/>
      <c r="Q27" s="55"/>
      <c r="R27" s="59"/>
      <c r="S27" s="56"/>
      <c r="T27" s="77"/>
    </row>
    <row r="28" spans="1:20" ht="18.75" customHeight="1" x14ac:dyDescent="0.15">
      <c r="A28" s="239"/>
      <c r="B28" s="82" t="s">
        <v>59</v>
      </c>
      <c r="C28" s="60" t="s">
        <v>61</v>
      </c>
      <c r="D28" s="61"/>
      <c r="E28" s="66">
        <v>0.25</v>
      </c>
      <c r="F28" s="63" t="s">
        <v>62</v>
      </c>
      <c r="G28" s="86"/>
      <c r="H28" s="90" t="s">
        <v>61</v>
      </c>
      <c r="I28" s="61"/>
      <c r="J28" s="63">
        <f>ROUNDUP(E28*0.75,2)</f>
        <v>0.19</v>
      </c>
      <c r="K28" s="63" t="s">
        <v>62</v>
      </c>
      <c r="L28" s="63"/>
      <c r="M28" s="63">
        <f>ROUNDUP((R5*E28)+(R6*J28)+(R7*(E28*2)),2)</f>
        <v>0</v>
      </c>
      <c r="N28" s="94">
        <f>M28</f>
        <v>0</v>
      </c>
      <c r="O28" s="82" t="s">
        <v>60</v>
      </c>
      <c r="P28" s="64"/>
      <c r="Q28" s="61"/>
      <c r="R28" s="65"/>
      <c r="S28" s="62"/>
      <c r="T28" s="78"/>
    </row>
    <row r="29" spans="1:20" ht="18.75" customHeight="1" thickBot="1" x14ac:dyDescent="0.2">
      <c r="A29" s="240"/>
      <c r="B29" s="83"/>
      <c r="C29" s="67"/>
      <c r="D29" s="68"/>
      <c r="E29" s="69"/>
      <c r="F29" s="70"/>
      <c r="G29" s="87"/>
      <c r="H29" s="91"/>
      <c r="I29" s="68"/>
      <c r="J29" s="70"/>
      <c r="K29" s="70"/>
      <c r="L29" s="70"/>
      <c r="M29" s="70"/>
      <c r="N29" s="95"/>
      <c r="O29" s="83"/>
      <c r="P29" s="71"/>
      <c r="Q29" s="68"/>
      <c r="R29" s="72"/>
      <c r="S29" s="69"/>
      <c r="T29" s="79"/>
    </row>
  </sheetData>
  <mergeCells count="5">
    <mergeCell ref="H1:O1"/>
    <mergeCell ref="A2:T2"/>
    <mergeCell ref="Q3:T3"/>
    <mergeCell ref="A8:F8"/>
    <mergeCell ref="A10:A29"/>
  </mergeCells>
  <phoneticPr fontId="18"/>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E9E46-BAFA-4FC0-A664-3887ED31716C}">
  <sheetPr>
    <pageSetUpPr fitToPage="1"/>
  </sheetPr>
  <dimension ref="A1:U47"/>
  <sheetViews>
    <sheetView showZeros="0" zoomScale="60" zoomScaleNormal="60" zoomScaleSheetLayoutView="90" workbookViewId="0"/>
  </sheetViews>
  <sheetFormatPr defaultRowHeight="13.5" x14ac:dyDescent="0.15"/>
  <cols>
    <col min="1" max="1" width="4.5" style="104" customWidth="1"/>
    <col min="2" max="2" width="24.375" style="104" customWidth="1"/>
    <col min="3" max="3" width="28.25" style="104" customWidth="1"/>
    <col min="4" max="4" width="12.5" style="104" hidden="1" customWidth="1"/>
    <col min="5" max="6" width="10.375" style="35" customWidth="1"/>
    <col min="7" max="7" width="10" style="104" customWidth="1"/>
    <col min="8" max="8" width="18.75" style="104" customWidth="1"/>
    <col min="9" max="9" width="22.5" style="104" customWidth="1"/>
    <col min="10" max="10" width="21.25" style="104" customWidth="1"/>
    <col min="11" max="11" width="11.125" style="104" customWidth="1"/>
    <col min="12" max="12" width="22.375" style="104" customWidth="1"/>
    <col min="13" max="13" width="21.25" style="104" customWidth="1"/>
    <col min="14" max="14" width="11.25" style="104" customWidth="1"/>
    <col min="15" max="15" width="12.5" hidden="1" customWidth="1"/>
    <col min="257" max="257" width="4.5" customWidth="1"/>
    <col min="258" max="258" width="24.375" customWidth="1"/>
    <col min="259" max="259" width="28.25" customWidth="1"/>
    <col min="260" max="260" width="0" hidden="1" customWidth="1"/>
    <col min="261" max="262" width="10.375" customWidth="1"/>
    <col min="263" max="263" width="10" customWidth="1"/>
    <col min="264" max="264" width="18.75" customWidth="1"/>
    <col min="265" max="265" width="22.5" customWidth="1"/>
    <col min="266" max="266" width="21.25" customWidth="1"/>
    <col min="267" max="267" width="11.125" customWidth="1"/>
    <col min="268" max="268" width="22.375" customWidth="1"/>
    <col min="269" max="269" width="21.25" customWidth="1"/>
    <col min="270" max="270" width="11.25" customWidth="1"/>
    <col min="271" max="271" width="0" hidden="1" customWidth="1"/>
    <col min="513" max="513" width="4.5" customWidth="1"/>
    <col min="514" max="514" width="24.375" customWidth="1"/>
    <col min="515" max="515" width="28.25" customWidth="1"/>
    <col min="516" max="516" width="0" hidden="1" customWidth="1"/>
    <col min="517" max="518" width="10.375" customWidth="1"/>
    <col min="519" max="519" width="10" customWidth="1"/>
    <col min="520" max="520" width="18.75" customWidth="1"/>
    <col min="521" max="521" width="22.5" customWidth="1"/>
    <col min="522" max="522" width="21.25" customWidth="1"/>
    <col min="523" max="523" width="11.125" customWidth="1"/>
    <col min="524" max="524" width="22.375" customWidth="1"/>
    <col min="525" max="525" width="21.25" customWidth="1"/>
    <col min="526" max="526" width="11.25" customWidth="1"/>
    <col min="527" max="527" width="0" hidden="1" customWidth="1"/>
    <col min="769" max="769" width="4.5" customWidth="1"/>
    <col min="770" max="770" width="24.375" customWidth="1"/>
    <col min="771" max="771" width="28.25" customWidth="1"/>
    <col min="772" max="772" width="0" hidden="1" customWidth="1"/>
    <col min="773" max="774" width="10.375" customWidth="1"/>
    <col min="775" max="775" width="10" customWidth="1"/>
    <col min="776" max="776" width="18.75" customWidth="1"/>
    <col min="777" max="777" width="22.5" customWidth="1"/>
    <col min="778" max="778" width="21.25" customWidth="1"/>
    <col min="779" max="779" width="11.125" customWidth="1"/>
    <col min="780" max="780" width="22.375" customWidth="1"/>
    <col min="781" max="781" width="21.25" customWidth="1"/>
    <col min="782" max="782" width="11.25" customWidth="1"/>
    <col min="783" max="783" width="0" hidden="1" customWidth="1"/>
    <col min="1025" max="1025" width="4.5" customWidth="1"/>
    <col min="1026" max="1026" width="24.375" customWidth="1"/>
    <col min="1027" max="1027" width="28.25" customWidth="1"/>
    <col min="1028" max="1028" width="0" hidden="1" customWidth="1"/>
    <col min="1029" max="1030" width="10.375" customWidth="1"/>
    <col min="1031" max="1031" width="10" customWidth="1"/>
    <col min="1032" max="1032" width="18.75" customWidth="1"/>
    <col min="1033" max="1033" width="22.5" customWidth="1"/>
    <col min="1034" max="1034" width="21.25" customWidth="1"/>
    <col min="1035" max="1035" width="11.125" customWidth="1"/>
    <col min="1036" max="1036" width="22.375" customWidth="1"/>
    <col min="1037" max="1037" width="21.25" customWidth="1"/>
    <col min="1038" max="1038" width="11.25" customWidth="1"/>
    <col min="1039" max="1039" width="0" hidden="1" customWidth="1"/>
    <col min="1281" max="1281" width="4.5" customWidth="1"/>
    <col min="1282" max="1282" width="24.375" customWidth="1"/>
    <col min="1283" max="1283" width="28.25" customWidth="1"/>
    <col min="1284" max="1284" width="0" hidden="1" customWidth="1"/>
    <col min="1285" max="1286" width="10.375" customWidth="1"/>
    <col min="1287" max="1287" width="10" customWidth="1"/>
    <col min="1288" max="1288" width="18.75" customWidth="1"/>
    <col min="1289" max="1289" width="22.5" customWidth="1"/>
    <col min="1290" max="1290" width="21.25" customWidth="1"/>
    <col min="1291" max="1291" width="11.125" customWidth="1"/>
    <col min="1292" max="1292" width="22.375" customWidth="1"/>
    <col min="1293" max="1293" width="21.25" customWidth="1"/>
    <col min="1294" max="1294" width="11.25" customWidth="1"/>
    <col min="1295" max="1295" width="0" hidden="1" customWidth="1"/>
    <col min="1537" max="1537" width="4.5" customWidth="1"/>
    <col min="1538" max="1538" width="24.375" customWidth="1"/>
    <col min="1539" max="1539" width="28.25" customWidth="1"/>
    <col min="1540" max="1540" width="0" hidden="1" customWidth="1"/>
    <col min="1541" max="1542" width="10.375" customWidth="1"/>
    <col min="1543" max="1543" width="10" customWidth="1"/>
    <col min="1544" max="1544" width="18.75" customWidth="1"/>
    <col min="1545" max="1545" width="22.5" customWidth="1"/>
    <col min="1546" max="1546" width="21.25" customWidth="1"/>
    <col min="1547" max="1547" width="11.125" customWidth="1"/>
    <col min="1548" max="1548" width="22.375" customWidth="1"/>
    <col min="1549" max="1549" width="21.25" customWidth="1"/>
    <col min="1550" max="1550" width="11.25" customWidth="1"/>
    <col min="1551" max="1551" width="0" hidden="1" customWidth="1"/>
    <col min="1793" max="1793" width="4.5" customWidth="1"/>
    <col min="1794" max="1794" width="24.375" customWidth="1"/>
    <col min="1795" max="1795" width="28.25" customWidth="1"/>
    <col min="1796" max="1796" width="0" hidden="1" customWidth="1"/>
    <col min="1797" max="1798" width="10.375" customWidth="1"/>
    <col min="1799" max="1799" width="10" customWidth="1"/>
    <col min="1800" max="1800" width="18.75" customWidth="1"/>
    <col min="1801" max="1801" width="22.5" customWidth="1"/>
    <col min="1802" max="1802" width="21.25" customWidth="1"/>
    <col min="1803" max="1803" width="11.125" customWidth="1"/>
    <col min="1804" max="1804" width="22.375" customWidth="1"/>
    <col min="1805" max="1805" width="21.25" customWidth="1"/>
    <col min="1806" max="1806" width="11.25" customWidth="1"/>
    <col min="1807" max="1807" width="0" hidden="1" customWidth="1"/>
    <col min="2049" max="2049" width="4.5" customWidth="1"/>
    <col min="2050" max="2050" width="24.375" customWidth="1"/>
    <col min="2051" max="2051" width="28.25" customWidth="1"/>
    <col min="2052" max="2052" width="0" hidden="1" customWidth="1"/>
    <col min="2053" max="2054" width="10.375" customWidth="1"/>
    <col min="2055" max="2055" width="10" customWidth="1"/>
    <col min="2056" max="2056" width="18.75" customWidth="1"/>
    <col min="2057" max="2057" width="22.5" customWidth="1"/>
    <col min="2058" max="2058" width="21.25" customWidth="1"/>
    <col min="2059" max="2059" width="11.125" customWidth="1"/>
    <col min="2060" max="2060" width="22.375" customWidth="1"/>
    <col min="2061" max="2061" width="21.25" customWidth="1"/>
    <col min="2062" max="2062" width="11.25" customWidth="1"/>
    <col min="2063" max="2063" width="0" hidden="1" customWidth="1"/>
    <col min="2305" max="2305" width="4.5" customWidth="1"/>
    <col min="2306" max="2306" width="24.375" customWidth="1"/>
    <col min="2307" max="2307" width="28.25" customWidth="1"/>
    <col min="2308" max="2308" width="0" hidden="1" customWidth="1"/>
    <col min="2309" max="2310" width="10.375" customWidth="1"/>
    <col min="2311" max="2311" width="10" customWidth="1"/>
    <col min="2312" max="2312" width="18.75" customWidth="1"/>
    <col min="2313" max="2313" width="22.5" customWidth="1"/>
    <col min="2314" max="2314" width="21.25" customWidth="1"/>
    <col min="2315" max="2315" width="11.125" customWidth="1"/>
    <col min="2316" max="2316" width="22.375" customWidth="1"/>
    <col min="2317" max="2317" width="21.25" customWidth="1"/>
    <col min="2318" max="2318" width="11.25" customWidth="1"/>
    <col min="2319" max="2319" width="0" hidden="1" customWidth="1"/>
    <col min="2561" max="2561" width="4.5" customWidth="1"/>
    <col min="2562" max="2562" width="24.375" customWidth="1"/>
    <col min="2563" max="2563" width="28.25" customWidth="1"/>
    <col min="2564" max="2564" width="0" hidden="1" customWidth="1"/>
    <col min="2565" max="2566" width="10.375" customWidth="1"/>
    <col min="2567" max="2567" width="10" customWidth="1"/>
    <col min="2568" max="2568" width="18.75" customWidth="1"/>
    <col min="2569" max="2569" width="22.5" customWidth="1"/>
    <col min="2570" max="2570" width="21.25" customWidth="1"/>
    <col min="2571" max="2571" width="11.125" customWidth="1"/>
    <col min="2572" max="2572" width="22.375" customWidth="1"/>
    <col min="2573" max="2573" width="21.25" customWidth="1"/>
    <col min="2574" max="2574" width="11.25" customWidth="1"/>
    <col min="2575" max="2575" width="0" hidden="1" customWidth="1"/>
    <col min="2817" max="2817" width="4.5" customWidth="1"/>
    <col min="2818" max="2818" width="24.375" customWidth="1"/>
    <col min="2819" max="2819" width="28.25" customWidth="1"/>
    <col min="2820" max="2820" width="0" hidden="1" customWidth="1"/>
    <col min="2821" max="2822" width="10.375" customWidth="1"/>
    <col min="2823" max="2823" width="10" customWidth="1"/>
    <col min="2824" max="2824" width="18.75" customWidth="1"/>
    <col min="2825" max="2825" width="22.5" customWidth="1"/>
    <col min="2826" max="2826" width="21.25" customWidth="1"/>
    <col min="2827" max="2827" width="11.125" customWidth="1"/>
    <col min="2828" max="2828" width="22.375" customWidth="1"/>
    <col min="2829" max="2829" width="21.25" customWidth="1"/>
    <col min="2830" max="2830" width="11.25" customWidth="1"/>
    <col min="2831" max="2831" width="0" hidden="1" customWidth="1"/>
    <col min="3073" max="3073" width="4.5" customWidth="1"/>
    <col min="3074" max="3074" width="24.375" customWidth="1"/>
    <col min="3075" max="3075" width="28.25" customWidth="1"/>
    <col min="3076" max="3076" width="0" hidden="1" customWidth="1"/>
    <col min="3077" max="3078" width="10.375" customWidth="1"/>
    <col min="3079" max="3079" width="10" customWidth="1"/>
    <col min="3080" max="3080" width="18.75" customWidth="1"/>
    <col min="3081" max="3081" width="22.5" customWidth="1"/>
    <col min="3082" max="3082" width="21.25" customWidth="1"/>
    <col min="3083" max="3083" width="11.125" customWidth="1"/>
    <col min="3084" max="3084" width="22.375" customWidth="1"/>
    <col min="3085" max="3085" width="21.25" customWidth="1"/>
    <col min="3086" max="3086" width="11.25" customWidth="1"/>
    <col min="3087" max="3087" width="0" hidden="1" customWidth="1"/>
    <col min="3329" max="3329" width="4.5" customWidth="1"/>
    <col min="3330" max="3330" width="24.375" customWidth="1"/>
    <col min="3331" max="3331" width="28.25" customWidth="1"/>
    <col min="3332" max="3332" width="0" hidden="1" customWidth="1"/>
    <col min="3333" max="3334" width="10.375" customWidth="1"/>
    <col min="3335" max="3335" width="10" customWidth="1"/>
    <col min="3336" max="3336" width="18.75" customWidth="1"/>
    <col min="3337" max="3337" width="22.5" customWidth="1"/>
    <col min="3338" max="3338" width="21.25" customWidth="1"/>
    <col min="3339" max="3339" width="11.125" customWidth="1"/>
    <col min="3340" max="3340" width="22.375" customWidth="1"/>
    <col min="3341" max="3341" width="21.25" customWidth="1"/>
    <col min="3342" max="3342" width="11.25" customWidth="1"/>
    <col min="3343" max="3343" width="0" hidden="1" customWidth="1"/>
    <col min="3585" max="3585" width="4.5" customWidth="1"/>
    <col min="3586" max="3586" width="24.375" customWidth="1"/>
    <col min="3587" max="3587" width="28.25" customWidth="1"/>
    <col min="3588" max="3588" width="0" hidden="1" customWidth="1"/>
    <col min="3589" max="3590" width="10.375" customWidth="1"/>
    <col min="3591" max="3591" width="10" customWidth="1"/>
    <col min="3592" max="3592" width="18.75" customWidth="1"/>
    <col min="3593" max="3593" width="22.5" customWidth="1"/>
    <col min="3594" max="3594" width="21.25" customWidth="1"/>
    <col min="3595" max="3595" width="11.125" customWidth="1"/>
    <col min="3596" max="3596" width="22.375" customWidth="1"/>
    <col min="3597" max="3597" width="21.25" customWidth="1"/>
    <col min="3598" max="3598" width="11.25" customWidth="1"/>
    <col min="3599" max="3599" width="0" hidden="1" customWidth="1"/>
    <col min="3841" max="3841" width="4.5" customWidth="1"/>
    <col min="3842" max="3842" width="24.375" customWidth="1"/>
    <col min="3843" max="3843" width="28.25" customWidth="1"/>
    <col min="3844" max="3844" width="0" hidden="1" customWidth="1"/>
    <col min="3845" max="3846" width="10.375" customWidth="1"/>
    <col min="3847" max="3847" width="10" customWidth="1"/>
    <col min="3848" max="3848" width="18.75" customWidth="1"/>
    <col min="3849" max="3849" width="22.5" customWidth="1"/>
    <col min="3850" max="3850" width="21.25" customWidth="1"/>
    <col min="3851" max="3851" width="11.125" customWidth="1"/>
    <col min="3852" max="3852" width="22.375" customWidth="1"/>
    <col min="3853" max="3853" width="21.25" customWidth="1"/>
    <col min="3854" max="3854" width="11.25" customWidth="1"/>
    <col min="3855" max="3855" width="0" hidden="1" customWidth="1"/>
    <col min="4097" max="4097" width="4.5" customWidth="1"/>
    <col min="4098" max="4098" width="24.375" customWidth="1"/>
    <col min="4099" max="4099" width="28.25" customWidth="1"/>
    <col min="4100" max="4100" width="0" hidden="1" customWidth="1"/>
    <col min="4101" max="4102" width="10.375" customWidth="1"/>
    <col min="4103" max="4103" width="10" customWidth="1"/>
    <col min="4104" max="4104" width="18.75" customWidth="1"/>
    <col min="4105" max="4105" width="22.5" customWidth="1"/>
    <col min="4106" max="4106" width="21.25" customWidth="1"/>
    <col min="4107" max="4107" width="11.125" customWidth="1"/>
    <col min="4108" max="4108" width="22.375" customWidth="1"/>
    <col min="4109" max="4109" width="21.25" customWidth="1"/>
    <col min="4110" max="4110" width="11.25" customWidth="1"/>
    <col min="4111" max="4111" width="0" hidden="1" customWidth="1"/>
    <col min="4353" max="4353" width="4.5" customWidth="1"/>
    <col min="4354" max="4354" width="24.375" customWidth="1"/>
    <col min="4355" max="4355" width="28.25" customWidth="1"/>
    <col min="4356" max="4356" width="0" hidden="1" customWidth="1"/>
    <col min="4357" max="4358" width="10.375" customWidth="1"/>
    <col min="4359" max="4359" width="10" customWidth="1"/>
    <col min="4360" max="4360" width="18.75" customWidth="1"/>
    <col min="4361" max="4361" width="22.5" customWidth="1"/>
    <col min="4362" max="4362" width="21.25" customWidth="1"/>
    <col min="4363" max="4363" width="11.125" customWidth="1"/>
    <col min="4364" max="4364" width="22.375" customWidth="1"/>
    <col min="4365" max="4365" width="21.25" customWidth="1"/>
    <col min="4366" max="4366" width="11.25" customWidth="1"/>
    <col min="4367" max="4367" width="0" hidden="1" customWidth="1"/>
    <col min="4609" max="4609" width="4.5" customWidth="1"/>
    <col min="4610" max="4610" width="24.375" customWidth="1"/>
    <col min="4611" max="4611" width="28.25" customWidth="1"/>
    <col min="4612" max="4612" width="0" hidden="1" customWidth="1"/>
    <col min="4613" max="4614" width="10.375" customWidth="1"/>
    <col min="4615" max="4615" width="10" customWidth="1"/>
    <col min="4616" max="4616" width="18.75" customWidth="1"/>
    <col min="4617" max="4617" width="22.5" customWidth="1"/>
    <col min="4618" max="4618" width="21.25" customWidth="1"/>
    <col min="4619" max="4619" width="11.125" customWidth="1"/>
    <col min="4620" max="4620" width="22.375" customWidth="1"/>
    <col min="4621" max="4621" width="21.25" customWidth="1"/>
    <col min="4622" max="4622" width="11.25" customWidth="1"/>
    <col min="4623" max="4623" width="0" hidden="1" customWidth="1"/>
    <col min="4865" max="4865" width="4.5" customWidth="1"/>
    <col min="4866" max="4866" width="24.375" customWidth="1"/>
    <col min="4867" max="4867" width="28.25" customWidth="1"/>
    <col min="4868" max="4868" width="0" hidden="1" customWidth="1"/>
    <col min="4869" max="4870" width="10.375" customWidth="1"/>
    <col min="4871" max="4871" width="10" customWidth="1"/>
    <col min="4872" max="4872" width="18.75" customWidth="1"/>
    <col min="4873" max="4873" width="22.5" customWidth="1"/>
    <col min="4874" max="4874" width="21.25" customWidth="1"/>
    <col min="4875" max="4875" width="11.125" customWidth="1"/>
    <col min="4876" max="4876" width="22.375" customWidth="1"/>
    <col min="4877" max="4877" width="21.25" customWidth="1"/>
    <col min="4878" max="4878" width="11.25" customWidth="1"/>
    <col min="4879" max="4879" width="0" hidden="1" customWidth="1"/>
    <col min="5121" max="5121" width="4.5" customWidth="1"/>
    <col min="5122" max="5122" width="24.375" customWidth="1"/>
    <col min="5123" max="5123" width="28.25" customWidth="1"/>
    <col min="5124" max="5124" width="0" hidden="1" customWidth="1"/>
    <col min="5125" max="5126" width="10.375" customWidth="1"/>
    <col min="5127" max="5127" width="10" customWidth="1"/>
    <col min="5128" max="5128" width="18.75" customWidth="1"/>
    <col min="5129" max="5129" width="22.5" customWidth="1"/>
    <col min="5130" max="5130" width="21.25" customWidth="1"/>
    <col min="5131" max="5131" width="11.125" customWidth="1"/>
    <col min="5132" max="5132" width="22.375" customWidth="1"/>
    <col min="5133" max="5133" width="21.25" customWidth="1"/>
    <col min="5134" max="5134" width="11.25" customWidth="1"/>
    <col min="5135" max="5135" width="0" hidden="1" customWidth="1"/>
    <col min="5377" max="5377" width="4.5" customWidth="1"/>
    <col min="5378" max="5378" width="24.375" customWidth="1"/>
    <col min="5379" max="5379" width="28.25" customWidth="1"/>
    <col min="5380" max="5380" width="0" hidden="1" customWidth="1"/>
    <col min="5381" max="5382" width="10.375" customWidth="1"/>
    <col min="5383" max="5383" width="10" customWidth="1"/>
    <col min="5384" max="5384" width="18.75" customWidth="1"/>
    <col min="5385" max="5385" width="22.5" customWidth="1"/>
    <col min="5386" max="5386" width="21.25" customWidth="1"/>
    <col min="5387" max="5387" width="11.125" customWidth="1"/>
    <col min="5388" max="5388" width="22.375" customWidth="1"/>
    <col min="5389" max="5389" width="21.25" customWidth="1"/>
    <col min="5390" max="5390" width="11.25" customWidth="1"/>
    <col min="5391" max="5391" width="0" hidden="1" customWidth="1"/>
    <col min="5633" max="5633" width="4.5" customWidth="1"/>
    <col min="5634" max="5634" width="24.375" customWidth="1"/>
    <col min="5635" max="5635" width="28.25" customWidth="1"/>
    <col min="5636" max="5636" width="0" hidden="1" customWidth="1"/>
    <col min="5637" max="5638" width="10.375" customWidth="1"/>
    <col min="5639" max="5639" width="10" customWidth="1"/>
    <col min="5640" max="5640" width="18.75" customWidth="1"/>
    <col min="5641" max="5641" width="22.5" customWidth="1"/>
    <col min="5642" max="5642" width="21.25" customWidth="1"/>
    <col min="5643" max="5643" width="11.125" customWidth="1"/>
    <col min="5644" max="5644" width="22.375" customWidth="1"/>
    <col min="5645" max="5645" width="21.25" customWidth="1"/>
    <col min="5646" max="5646" width="11.25" customWidth="1"/>
    <col min="5647" max="5647" width="0" hidden="1" customWidth="1"/>
    <col min="5889" max="5889" width="4.5" customWidth="1"/>
    <col min="5890" max="5890" width="24.375" customWidth="1"/>
    <col min="5891" max="5891" width="28.25" customWidth="1"/>
    <col min="5892" max="5892" width="0" hidden="1" customWidth="1"/>
    <col min="5893" max="5894" width="10.375" customWidth="1"/>
    <col min="5895" max="5895" width="10" customWidth="1"/>
    <col min="5896" max="5896" width="18.75" customWidth="1"/>
    <col min="5897" max="5897" width="22.5" customWidth="1"/>
    <col min="5898" max="5898" width="21.25" customWidth="1"/>
    <col min="5899" max="5899" width="11.125" customWidth="1"/>
    <col min="5900" max="5900" width="22.375" customWidth="1"/>
    <col min="5901" max="5901" width="21.25" customWidth="1"/>
    <col min="5902" max="5902" width="11.25" customWidth="1"/>
    <col min="5903" max="5903" width="0" hidden="1" customWidth="1"/>
    <col min="6145" max="6145" width="4.5" customWidth="1"/>
    <col min="6146" max="6146" width="24.375" customWidth="1"/>
    <col min="6147" max="6147" width="28.25" customWidth="1"/>
    <col min="6148" max="6148" width="0" hidden="1" customWidth="1"/>
    <col min="6149" max="6150" width="10.375" customWidth="1"/>
    <col min="6151" max="6151" width="10" customWidth="1"/>
    <col min="6152" max="6152" width="18.75" customWidth="1"/>
    <col min="6153" max="6153" width="22.5" customWidth="1"/>
    <col min="6154" max="6154" width="21.25" customWidth="1"/>
    <col min="6155" max="6155" width="11.125" customWidth="1"/>
    <col min="6156" max="6156" width="22.375" customWidth="1"/>
    <col min="6157" max="6157" width="21.25" customWidth="1"/>
    <col min="6158" max="6158" width="11.25" customWidth="1"/>
    <col min="6159" max="6159" width="0" hidden="1" customWidth="1"/>
    <col min="6401" max="6401" width="4.5" customWidth="1"/>
    <col min="6402" max="6402" width="24.375" customWidth="1"/>
    <col min="6403" max="6403" width="28.25" customWidth="1"/>
    <col min="6404" max="6404" width="0" hidden="1" customWidth="1"/>
    <col min="6405" max="6406" width="10.375" customWidth="1"/>
    <col min="6407" max="6407" width="10" customWidth="1"/>
    <col min="6408" max="6408" width="18.75" customWidth="1"/>
    <col min="6409" max="6409" width="22.5" customWidth="1"/>
    <col min="6410" max="6410" width="21.25" customWidth="1"/>
    <col min="6411" max="6411" width="11.125" customWidth="1"/>
    <col min="6412" max="6412" width="22.375" customWidth="1"/>
    <col min="6413" max="6413" width="21.25" customWidth="1"/>
    <col min="6414" max="6414" width="11.25" customWidth="1"/>
    <col min="6415" max="6415" width="0" hidden="1" customWidth="1"/>
    <col min="6657" max="6657" width="4.5" customWidth="1"/>
    <col min="6658" max="6658" width="24.375" customWidth="1"/>
    <col min="6659" max="6659" width="28.25" customWidth="1"/>
    <col min="6660" max="6660" width="0" hidden="1" customWidth="1"/>
    <col min="6661" max="6662" width="10.375" customWidth="1"/>
    <col min="6663" max="6663" width="10" customWidth="1"/>
    <col min="6664" max="6664" width="18.75" customWidth="1"/>
    <col min="6665" max="6665" width="22.5" customWidth="1"/>
    <col min="6666" max="6666" width="21.25" customWidth="1"/>
    <col min="6667" max="6667" width="11.125" customWidth="1"/>
    <col min="6668" max="6668" width="22.375" customWidth="1"/>
    <col min="6669" max="6669" width="21.25" customWidth="1"/>
    <col min="6670" max="6670" width="11.25" customWidth="1"/>
    <col min="6671" max="6671" width="0" hidden="1" customWidth="1"/>
    <col min="6913" max="6913" width="4.5" customWidth="1"/>
    <col min="6914" max="6914" width="24.375" customWidth="1"/>
    <col min="6915" max="6915" width="28.25" customWidth="1"/>
    <col min="6916" max="6916" width="0" hidden="1" customWidth="1"/>
    <col min="6917" max="6918" width="10.375" customWidth="1"/>
    <col min="6919" max="6919" width="10" customWidth="1"/>
    <col min="6920" max="6920" width="18.75" customWidth="1"/>
    <col min="6921" max="6921" width="22.5" customWidth="1"/>
    <col min="6922" max="6922" width="21.25" customWidth="1"/>
    <col min="6923" max="6923" width="11.125" customWidth="1"/>
    <col min="6924" max="6924" width="22.375" customWidth="1"/>
    <col min="6925" max="6925" width="21.25" customWidth="1"/>
    <col min="6926" max="6926" width="11.25" customWidth="1"/>
    <col min="6927" max="6927" width="0" hidden="1" customWidth="1"/>
    <col min="7169" max="7169" width="4.5" customWidth="1"/>
    <col min="7170" max="7170" width="24.375" customWidth="1"/>
    <col min="7171" max="7171" width="28.25" customWidth="1"/>
    <col min="7172" max="7172" width="0" hidden="1" customWidth="1"/>
    <col min="7173" max="7174" width="10.375" customWidth="1"/>
    <col min="7175" max="7175" width="10" customWidth="1"/>
    <col min="7176" max="7176" width="18.75" customWidth="1"/>
    <col min="7177" max="7177" width="22.5" customWidth="1"/>
    <col min="7178" max="7178" width="21.25" customWidth="1"/>
    <col min="7179" max="7179" width="11.125" customWidth="1"/>
    <col min="7180" max="7180" width="22.375" customWidth="1"/>
    <col min="7181" max="7181" width="21.25" customWidth="1"/>
    <col min="7182" max="7182" width="11.25" customWidth="1"/>
    <col min="7183" max="7183" width="0" hidden="1" customWidth="1"/>
    <col min="7425" max="7425" width="4.5" customWidth="1"/>
    <col min="7426" max="7426" width="24.375" customWidth="1"/>
    <col min="7427" max="7427" width="28.25" customWidth="1"/>
    <col min="7428" max="7428" width="0" hidden="1" customWidth="1"/>
    <col min="7429" max="7430" width="10.375" customWidth="1"/>
    <col min="7431" max="7431" width="10" customWidth="1"/>
    <col min="7432" max="7432" width="18.75" customWidth="1"/>
    <col min="7433" max="7433" width="22.5" customWidth="1"/>
    <col min="7434" max="7434" width="21.25" customWidth="1"/>
    <col min="7435" max="7435" width="11.125" customWidth="1"/>
    <col min="7436" max="7436" width="22.375" customWidth="1"/>
    <col min="7437" max="7437" width="21.25" customWidth="1"/>
    <col min="7438" max="7438" width="11.25" customWidth="1"/>
    <col min="7439" max="7439" width="0" hidden="1" customWidth="1"/>
    <col min="7681" max="7681" width="4.5" customWidth="1"/>
    <col min="7682" max="7682" width="24.375" customWidth="1"/>
    <col min="7683" max="7683" width="28.25" customWidth="1"/>
    <col min="7684" max="7684" width="0" hidden="1" customWidth="1"/>
    <col min="7685" max="7686" width="10.375" customWidth="1"/>
    <col min="7687" max="7687" width="10" customWidth="1"/>
    <col min="7688" max="7688" width="18.75" customWidth="1"/>
    <col min="7689" max="7689" width="22.5" customWidth="1"/>
    <col min="7690" max="7690" width="21.25" customWidth="1"/>
    <col min="7691" max="7691" width="11.125" customWidth="1"/>
    <col min="7692" max="7692" width="22.375" customWidth="1"/>
    <col min="7693" max="7693" width="21.25" customWidth="1"/>
    <col min="7694" max="7694" width="11.25" customWidth="1"/>
    <col min="7695" max="7695" width="0" hidden="1" customWidth="1"/>
    <col min="7937" max="7937" width="4.5" customWidth="1"/>
    <col min="7938" max="7938" width="24.375" customWidth="1"/>
    <col min="7939" max="7939" width="28.25" customWidth="1"/>
    <col min="7940" max="7940" width="0" hidden="1" customWidth="1"/>
    <col min="7941" max="7942" width="10.375" customWidth="1"/>
    <col min="7943" max="7943" width="10" customWidth="1"/>
    <col min="7944" max="7944" width="18.75" customWidth="1"/>
    <col min="7945" max="7945" width="22.5" customWidth="1"/>
    <col min="7946" max="7946" width="21.25" customWidth="1"/>
    <col min="7947" max="7947" width="11.125" customWidth="1"/>
    <col min="7948" max="7948" width="22.375" customWidth="1"/>
    <col min="7949" max="7949" width="21.25" customWidth="1"/>
    <col min="7950" max="7950" width="11.25" customWidth="1"/>
    <col min="7951" max="7951" width="0" hidden="1" customWidth="1"/>
    <col min="8193" max="8193" width="4.5" customWidth="1"/>
    <col min="8194" max="8194" width="24.375" customWidth="1"/>
    <col min="8195" max="8195" width="28.25" customWidth="1"/>
    <col min="8196" max="8196" width="0" hidden="1" customWidth="1"/>
    <col min="8197" max="8198" width="10.375" customWidth="1"/>
    <col min="8199" max="8199" width="10" customWidth="1"/>
    <col min="8200" max="8200" width="18.75" customWidth="1"/>
    <col min="8201" max="8201" width="22.5" customWidth="1"/>
    <col min="8202" max="8202" width="21.25" customWidth="1"/>
    <col min="8203" max="8203" width="11.125" customWidth="1"/>
    <col min="8204" max="8204" width="22.375" customWidth="1"/>
    <col min="8205" max="8205" width="21.25" customWidth="1"/>
    <col min="8206" max="8206" width="11.25" customWidth="1"/>
    <col min="8207" max="8207" width="0" hidden="1" customWidth="1"/>
    <col min="8449" max="8449" width="4.5" customWidth="1"/>
    <col min="8450" max="8450" width="24.375" customWidth="1"/>
    <col min="8451" max="8451" width="28.25" customWidth="1"/>
    <col min="8452" max="8452" width="0" hidden="1" customWidth="1"/>
    <col min="8453" max="8454" width="10.375" customWidth="1"/>
    <col min="8455" max="8455" width="10" customWidth="1"/>
    <col min="8456" max="8456" width="18.75" customWidth="1"/>
    <col min="8457" max="8457" width="22.5" customWidth="1"/>
    <col min="8458" max="8458" width="21.25" customWidth="1"/>
    <col min="8459" max="8459" width="11.125" customWidth="1"/>
    <col min="8460" max="8460" width="22.375" customWidth="1"/>
    <col min="8461" max="8461" width="21.25" customWidth="1"/>
    <col min="8462" max="8462" width="11.25" customWidth="1"/>
    <col min="8463" max="8463" width="0" hidden="1" customWidth="1"/>
    <col min="8705" max="8705" width="4.5" customWidth="1"/>
    <col min="8706" max="8706" width="24.375" customWidth="1"/>
    <col min="8707" max="8707" width="28.25" customWidth="1"/>
    <col min="8708" max="8708" width="0" hidden="1" customWidth="1"/>
    <col min="8709" max="8710" width="10.375" customWidth="1"/>
    <col min="8711" max="8711" width="10" customWidth="1"/>
    <col min="8712" max="8712" width="18.75" customWidth="1"/>
    <col min="8713" max="8713" width="22.5" customWidth="1"/>
    <col min="8714" max="8714" width="21.25" customWidth="1"/>
    <col min="8715" max="8715" width="11.125" customWidth="1"/>
    <col min="8716" max="8716" width="22.375" customWidth="1"/>
    <col min="8717" max="8717" width="21.25" customWidth="1"/>
    <col min="8718" max="8718" width="11.25" customWidth="1"/>
    <col min="8719" max="8719" width="0" hidden="1" customWidth="1"/>
    <col min="8961" max="8961" width="4.5" customWidth="1"/>
    <col min="8962" max="8962" width="24.375" customWidth="1"/>
    <col min="8963" max="8963" width="28.25" customWidth="1"/>
    <col min="8964" max="8964" width="0" hidden="1" customWidth="1"/>
    <col min="8965" max="8966" width="10.375" customWidth="1"/>
    <col min="8967" max="8967" width="10" customWidth="1"/>
    <col min="8968" max="8968" width="18.75" customWidth="1"/>
    <col min="8969" max="8969" width="22.5" customWidth="1"/>
    <col min="8970" max="8970" width="21.25" customWidth="1"/>
    <col min="8971" max="8971" width="11.125" customWidth="1"/>
    <col min="8972" max="8972" width="22.375" customWidth="1"/>
    <col min="8973" max="8973" width="21.25" customWidth="1"/>
    <col min="8974" max="8974" width="11.25" customWidth="1"/>
    <col min="8975" max="8975" width="0" hidden="1" customWidth="1"/>
    <col min="9217" max="9217" width="4.5" customWidth="1"/>
    <col min="9218" max="9218" width="24.375" customWidth="1"/>
    <col min="9219" max="9219" width="28.25" customWidth="1"/>
    <col min="9220" max="9220" width="0" hidden="1" customWidth="1"/>
    <col min="9221" max="9222" width="10.375" customWidth="1"/>
    <col min="9223" max="9223" width="10" customWidth="1"/>
    <col min="9224" max="9224" width="18.75" customWidth="1"/>
    <col min="9225" max="9225" width="22.5" customWidth="1"/>
    <col min="9226" max="9226" width="21.25" customWidth="1"/>
    <col min="9227" max="9227" width="11.125" customWidth="1"/>
    <col min="9228" max="9228" width="22.375" customWidth="1"/>
    <col min="9229" max="9229" width="21.25" customWidth="1"/>
    <col min="9230" max="9230" width="11.25" customWidth="1"/>
    <col min="9231" max="9231" width="0" hidden="1" customWidth="1"/>
    <col min="9473" max="9473" width="4.5" customWidth="1"/>
    <col min="9474" max="9474" width="24.375" customWidth="1"/>
    <col min="9475" max="9475" width="28.25" customWidth="1"/>
    <col min="9476" max="9476" width="0" hidden="1" customWidth="1"/>
    <col min="9477" max="9478" width="10.375" customWidth="1"/>
    <col min="9479" max="9479" width="10" customWidth="1"/>
    <col min="9480" max="9480" width="18.75" customWidth="1"/>
    <col min="9481" max="9481" width="22.5" customWidth="1"/>
    <col min="9482" max="9482" width="21.25" customWidth="1"/>
    <col min="9483" max="9483" width="11.125" customWidth="1"/>
    <col min="9484" max="9484" width="22.375" customWidth="1"/>
    <col min="9485" max="9485" width="21.25" customWidth="1"/>
    <col min="9486" max="9486" width="11.25" customWidth="1"/>
    <col min="9487" max="9487" width="0" hidden="1" customWidth="1"/>
    <col min="9729" max="9729" width="4.5" customWidth="1"/>
    <col min="9730" max="9730" width="24.375" customWidth="1"/>
    <col min="9731" max="9731" width="28.25" customWidth="1"/>
    <col min="9732" max="9732" width="0" hidden="1" customWidth="1"/>
    <col min="9733" max="9734" width="10.375" customWidth="1"/>
    <col min="9735" max="9735" width="10" customWidth="1"/>
    <col min="9736" max="9736" width="18.75" customWidth="1"/>
    <col min="9737" max="9737" width="22.5" customWidth="1"/>
    <col min="9738" max="9738" width="21.25" customWidth="1"/>
    <col min="9739" max="9739" width="11.125" customWidth="1"/>
    <col min="9740" max="9740" width="22.375" customWidth="1"/>
    <col min="9741" max="9741" width="21.25" customWidth="1"/>
    <col min="9742" max="9742" width="11.25" customWidth="1"/>
    <col min="9743" max="9743" width="0" hidden="1" customWidth="1"/>
    <col min="9985" max="9985" width="4.5" customWidth="1"/>
    <col min="9986" max="9986" width="24.375" customWidth="1"/>
    <col min="9987" max="9987" width="28.25" customWidth="1"/>
    <col min="9988" max="9988" width="0" hidden="1" customWidth="1"/>
    <col min="9989" max="9990" width="10.375" customWidth="1"/>
    <col min="9991" max="9991" width="10" customWidth="1"/>
    <col min="9992" max="9992" width="18.75" customWidth="1"/>
    <col min="9993" max="9993" width="22.5" customWidth="1"/>
    <col min="9994" max="9994" width="21.25" customWidth="1"/>
    <col min="9995" max="9995" width="11.125" customWidth="1"/>
    <col min="9996" max="9996" width="22.375" customWidth="1"/>
    <col min="9997" max="9997" width="21.25" customWidth="1"/>
    <col min="9998" max="9998" width="11.25" customWidth="1"/>
    <col min="9999" max="9999" width="0" hidden="1" customWidth="1"/>
    <col min="10241" max="10241" width="4.5" customWidth="1"/>
    <col min="10242" max="10242" width="24.375" customWidth="1"/>
    <col min="10243" max="10243" width="28.25" customWidth="1"/>
    <col min="10244" max="10244" width="0" hidden="1" customWidth="1"/>
    <col min="10245" max="10246" width="10.375" customWidth="1"/>
    <col min="10247" max="10247" width="10" customWidth="1"/>
    <col min="10248" max="10248" width="18.75" customWidth="1"/>
    <col min="10249" max="10249" width="22.5" customWidth="1"/>
    <col min="10250" max="10250" width="21.25" customWidth="1"/>
    <col min="10251" max="10251" width="11.125" customWidth="1"/>
    <col min="10252" max="10252" width="22.375" customWidth="1"/>
    <col min="10253" max="10253" width="21.25" customWidth="1"/>
    <col min="10254" max="10254" width="11.25" customWidth="1"/>
    <col min="10255" max="10255" width="0" hidden="1" customWidth="1"/>
    <col min="10497" max="10497" width="4.5" customWidth="1"/>
    <col min="10498" max="10498" width="24.375" customWidth="1"/>
    <col min="10499" max="10499" width="28.25" customWidth="1"/>
    <col min="10500" max="10500" width="0" hidden="1" customWidth="1"/>
    <col min="10501" max="10502" width="10.375" customWidth="1"/>
    <col min="10503" max="10503" width="10" customWidth="1"/>
    <col min="10504" max="10504" width="18.75" customWidth="1"/>
    <col min="10505" max="10505" width="22.5" customWidth="1"/>
    <col min="10506" max="10506" width="21.25" customWidth="1"/>
    <col min="10507" max="10507" width="11.125" customWidth="1"/>
    <col min="10508" max="10508" width="22.375" customWidth="1"/>
    <col min="10509" max="10509" width="21.25" customWidth="1"/>
    <col min="10510" max="10510" width="11.25" customWidth="1"/>
    <col min="10511" max="10511" width="0" hidden="1" customWidth="1"/>
    <col min="10753" max="10753" width="4.5" customWidth="1"/>
    <col min="10754" max="10754" width="24.375" customWidth="1"/>
    <col min="10755" max="10755" width="28.25" customWidth="1"/>
    <col min="10756" max="10756" width="0" hidden="1" customWidth="1"/>
    <col min="10757" max="10758" width="10.375" customWidth="1"/>
    <col min="10759" max="10759" width="10" customWidth="1"/>
    <col min="10760" max="10760" width="18.75" customWidth="1"/>
    <col min="10761" max="10761" width="22.5" customWidth="1"/>
    <col min="10762" max="10762" width="21.25" customWidth="1"/>
    <col min="10763" max="10763" width="11.125" customWidth="1"/>
    <col min="10764" max="10764" width="22.375" customWidth="1"/>
    <col min="10765" max="10765" width="21.25" customWidth="1"/>
    <col min="10766" max="10766" width="11.25" customWidth="1"/>
    <col min="10767" max="10767" width="0" hidden="1" customWidth="1"/>
    <col min="11009" max="11009" width="4.5" customWidth="1"/>
    <col min="11010" max="11010" width="24.375" customWidth="1"/>
    <col min="11011" max="11011" width="28.25" customWidth="1"/>
    <col min="11012" max="11012" width="0" hidden="1" customWidth="1"/>
    <col min="11013" max="11014" width="10.375" customWidth="1"/>
    <col min="11015" max="11015" width="10" customWidth="1"/>
    <col min="11016" max="11016" width="18.75" customWidth="1"/>
    <col min="11017" max="11017" width="22.5" customWidth="1"/>
    <col min="11018" max="11018" width="21.25" customWidth="1"/>
    <col min="11019" max="11019" width="11.125" customWidth="1"/>
    <col min="11020" max="11020" width="22.375" customWidth="1"/>
    <col min="11021" max="11021" width="21.25" customWidth="1"/>
    <col min="11022" max="11022" width="11.25" customWidth="1"/>
    <col min="11023" max="11023" width="0" hidden="1" customWidth="1"/>
    <col min="11265" max="11265" width="4.5" customWidth="1"/>
    <col min="11266" max="11266" width="24.375" customWidth="1"/>
    <col min="11267" max="11267" width="28.25" customWidth="1"/>
    <col min="11268" max="11268" width="0" hidden="1" customWidth="1"/>
    <col min="11269" max="11270" width="10.375" customWidth="1"/>
    <col min="11271" max="11271" width="10" customWidth="1"/>
    <col min="11272" max="11272" width="18.75" customWidth="1"/>
    <col min="11273" max="11273" width="22.5" customWidth="1"/>
    <col min="11274" max="11274" width="21.25" customWidth="1"/>
    <col min="11275" max="11275" width="11.125" customWidth="1"/>
    <col min="11276" max="11276" width="22.375" customWidth="1"/>
    <col min="11277" max="11277" width="21.25" customWidth="1"/>
    <col min="11278" max="11278" width="11.25" customWidth="1"/>
    <col min="11279" max="11279" width="0" hidden="1" customWidth="1"/>
    <col min="11521" max="11521" width="4.5" customWidth="1"/>
    <col min="11522" max="11522" width="24.375" customWidth="1"/>
    <col min="11523" max="11523" width="28.25" customWidth="1"/>
    <col min="11524" max="11524" width="0" hidden="1" customWidth="1"/>
    <col min="11525" max="11526" width="10.375" customWidth="1"/>
    <col min="11527" max="11527" width="10" customWidth="1"/>
    <col min="11528" max="11528" width="18.75" customWidth="1"/>
    <col min="11529" max="11529" width="22.5" customWidth="1"/>
    <col min="11530" max="11530" width="21.25" customWidth="1"/>
    <col min="11531" max="11531" width="11.125" customWidth="1"/>
    <col min="11532" max="11532" width="22.375" customWidth="1"/>
    <col min="11533" max="11533" width="21.25" customWidth="1"/>
    <col min="11534" max="11534" width="11.25" customWidth="1"/>
    <col min="11535" max="11535" width="0" hidden="1" customWidth="1"/>
    <col min="11777" max="11777" width="4.5" customWidth="1"/>
    <col min="11778" max="11778" width="24.375" customWidth="1"/>
    <col min="11779" max="11779" width="28.25" customWidth="1"/>
    <col min="11780" max="11780" width="0" hidden="1" customWidth="1"/>
    <col min="11781" max="11782" width="10.375" customWidth="1"/>
    <col min="11783" max="11783" width="10" customWidth="1"/>
    <col min="11784" max="11784" width="18.75" customWidth="1"/>
    <col min="11785" max="11785" width="22.5" customWidth="1"/>
    <col min="11786" max="11786" width="21.25" customWidth="1"/>
    <col min="11787" max="11787" width="11.125" customWidth="1"/>
    <col min="11788" max="11788" width="22.375" customWidth="1"/>
    <col min="11789" max="11789" width="21.25" customWidth="1"/>
    <col min="11790" max="11790" width="11.25" customWidth="1"/>
    <col min="11791" max="11791" width="0" hidden="1" customWidth="1"/>
    <col min="12033" max="12033" width="4.5" customWidth="1"/>
    <col min="12034" max="12034" width="24.375" customWidth="1"/>
    <col min="12035" max="12035" width="28.25" customWidth="1"/>
    <col min="12036" max="12036" width="0" hidden="1" customWidth="1"/>
    <col min="12037" max="12038" width="10.375" customWidth="1"/>
    <col min="12039" max="12039" width="10" customWidth="1"/>
    <col min="12040" max="12040" width="18.75" customWidth="1"/>
    <col min="12041" max="12041" width="22.5" customWidth="1"/>
    <col min="12042" max="12042" width="21.25" customWidth="1"/>
    <col min="12043" max="12043" width="11.125" customWidth="1"/>
    <col min="12044" max="12044" width="22.375" customWidth="1"/>
    <col min="12045" max="12045" width="21.25" customWidth="1"/>
    <col min="12046" max="12046" width="11.25" customWidth="1"/>
    <col min="12047" max="12047" width="0" hidden="1" customWidth="1"/>
    <col min="12289" max="12289" width="4.5" customWidth="1"/>
    <col min="12290" max="12290" width="24.375" customWidth="1"/>
    <col min="12291" max="12291" width="28.25" customWidth="1"/>
    <col min="12292" max="12292" width="0" hidden="1" customWidth="1"/>
    <col min="12293" max="12294" width="10.375" customWidth="1"/>
    <col min="12295" max="12295" width="10" customWidth="1"/>
    <col min="12296" max="12296" width="18.75" customWidth="1"/>
    <col min="12297" max="12297" width="22.5" customWidth="1"/>
    <col min="12298" max="12298" width="21.25" customWidth="1"/>
    <col min="12299" max="12299" width="11.125" customWidth="1"/>
    <col min="12300" max="12300" width="22.375" customWidth="1"/>
    <col min="12301" max="12301" width="21.25" customWidth="1"/>
    <col min="12302" max="12302" width="11.25" customWidth="1"/>
    <col min="12303" max="12303" width="0" hidden="1" customWidth="1"/>
    <col min="12545" max="12545" width="4.5" customWidth="1"/>
    <col min="12546" max="12546" width="24.375" customWidth="1"/>
    <col min="12547" max="12547" width="28.25" customWidth="1"/>
    <col min="12548" max="12548" width="0" hidden="1" customWidth="1"/>
    <col min="12549" max="12550" width="10.375" customWidth="1"/>
    <col min="12551" max="12551" width="10" customWidth="1"/>
    <col min="12552" max="12552" width="18.75" customWidth="1"/>
    <col min="12553" max="12553" width="22.5" customWidth="1"/>
    <col min="12554" max="12554" width="21.25" customWidth="1"/>
    <col min="12555" max="12555" width="11.125" customWidth="1"/>
    <col min="12556" max="12556" width="22.375" customWidth="1"/>
    <col min="12557" max="12557" width="21.25" customWidth="1"/>
    <col min="12558" max="12558" width="11.25" customWidth="1"/>
    <col min="12559" max="12559" width="0" hidden="1" customWidth="1"/>
    <col min="12801" max="12801" width="4.5" customWidth="1"/>
    <col min="12802" max="12802" width="24.375" customWidth="1"/>
    <col min="12803" max="12803" width="28.25" customWidth="1"/>
    <col min="12804" max="12804" width="0" hidden="1" customWidth="1"/>
    <col min="12805" max="12806" width="10.375" customWidth="1"/>
    <col min="12807" max="12807" width="10" customWidth="1"/>
    <col min="12808" max="12808" width="18.75" customWidth="1"/>
    <col min="12809" max="12809" width="22.5" customWidth="1"/>
    <col min="12810" max="12810" width="21.25" customWidth="1"/>
    <col min="12811" max="12811" width="11.125" customWidth="1"/>
    <col min="12812" max="12812" width="22.375" customWidth="1"/>
    <col min="12813" max="12813" width="21.25" customWidth="1"/>
    <col min="12814" max="12814" width="11.25" customWidth="1"/>
    <col min="12815" max="12815" width="0" hidden="1" customWidth="1"/>
    <col min="13057" max="13057" width="4.5" customWidth="1"/>
    <col min="13058" max="13058" width="24.375" customWidth="1"/>
    <col min="13059" max="13059" width="28.25" customWidth="1"/>
    <col min="13060" max="13060" width="0" hidden="1" customWidth="1"/>
    <col min="13061" max="13062" width="10.375" customWidth="1"/>
    <col min="13063" max="13063" width="10" customWidth="1"/>
    <col min="13064" max="13064" width="18.75" customWidth="1"/>
    <col min="13065" max="13065" width="22.5" customWidth="1"/>
    <col min="13066" max="13066" width="21.25" customWidth="1"/>
    <col min="13067" max="13067" width="11.125" customWidth="1"/>
    <col min="13068" max="13068" width="22.375" customWidth="1"/>
    <col min="13069" max="13069" width="21.25" customWidth="1"/>
    <col min="13070" max="13070" width="11.25" customWidth="1"/>
    <col min="13071" max="13071" width="0" hidden="1" customWidth="1"/>
    <col min="13313" max="13313" width="4.5" customWidth="1"/>
    <col min="13314" max="13314" width="24.375" customWidth="1"/>
    <col min="13315" max="13315" width="28.25" customWidth="1"/>
    <col min="13316" max="13316" width="0" hidden="1" customWidth="1"/>
    <col min="13317" max="13318" width="10.375" customWidth="1"/>
    <col min="13319" max="13319" width="10" customWidth="1"/>
    <col min="13320" max="13320" width="18.75" customWidth="1"/>
    <col min="13321" max="13321" width="22.5" customWidth="1"/>
    <col min="13322" max="13322" width="21.25" customWidth="1"/>
    <col min="13323" max="13323" width="11.125" customWidth="1"/>
    <col min="13324" max="13324" width="22.375" customWidth="1"/>
    <col min="13325" max="13325" width="21.25" customWidth="1"/>
    <col min="13326" max="13326" width="11.25" customWidth="1"/>
    <col min="13327" max="13327" width="0" hidden="1" customWidth="1"/>
    <col min="13569" max="13569" width="4.5" customWidth="1"/>
    <col min="13570" max="13570" width="24.375" customWidth="1"/>
    <col min="13571" max="13571" width="28.25" customWidth="1"/>
    <col min="13572" max="13572" width="0" hidden="1" customWidth="1"/>
    <col min="13573" max="13574" width="10.375" customWidth="1"/>
    <col min="13575" max="13575" width="10" customWidth="1"/>
    <col min="13576" max="13576" width="18.75" customWidth="1"/>
    <col min="13577" max="13577" width="22.5" customWidth="1"/>
    <col min="13578" max="13578" width="21.25" customWidth="1"/>
    <col min="13579" max="13579" width="11.125" customWidth="1"/>
    <col min="13580" max="13580" width="22.375" customWidth="1"/>
    <col min="13581" max="13581" width="21.25" customWidth="1"/>
    <col min="13582" max="13582" width="11.25" customWidth="1"/>
    <col min="13583" max="13583" width="0" hidden="1" customWidth="1"/>
    <col min="13825" max="13825" width="4.5" customWidth="1"/>
    <col min="13826" max="13826" width="24.375" customWidth="1"/>
    <col min="13827" max="13827" width="28.25" customWidth="1"/>
    <col min="13828" max="13828" width="0" hidden="1" customWidth="1"/>
    <col min="13829" max="13830" width="10.375" customWidth="1"/>
    <col min="13831" max="13831" width="10" customWidth="1"/>
    <col min="13832" max="13832" width="18.75" customWidth="1"/>
    <col min="13833" max="13833" width="22.5" customWidth="1"/>
    <col min="13834" max="13834" width="21.25" customWidth="1"/>
    <col min="13835" max="13835" width="11.125" customWidth="1"/>
    <col min="13836" max="13836" width="22.375" customWidth="1"/>
    <col min="13837" max="13837" width="21.25" customWidth="1"/>
    <col min="13838" max="13838" width="11.25" customWidth="1"/>
    <col min="13839" max="13839" width="0" hidden="1" customWidth="1"/>
    <col min="14081" max="14081" width="4.5" customWidth="1"/>
    <col min="14082" max="14082" width="24.375" customWidth="1"/>
    <col min="14083" max="14083" width="28.25" customWidth="1"/>
    <col min="14084" max="14084" width="0" hidden="1" customWidth="1"/>
    <col min="14085" max="14086" width="10.375" customWidth="1"/>
    <col min="14087" max="14087" width="10" customWidth="1"/>
    <col min="14088" max="14088" width="18.75" customWidth="1"/>
    <col min="14089" max="14089" width="22.5" customWidth="1"/>
    <col min="14090" max="14090" width="21.25" customWidth="1"/>
    <col min="14091" max="14091" width="11.125" customWidth="1"/>
    <col min="14092" max="14092" width="22.375" customWidth="1"/>
    <col min="14093" max="14093" width="21.25" customWidth="1"/>
    <col min="14094" max="14094" width="11.25" customWidth="1"/>
    <col min="14095" max="14095" width="0" hidden="1" customWidth="1"/>
    <col min="14337" max="14337" width="4.5" customWidth="1"/>
    <col min="14338" max="14338" width="24.375" customWidth="1"/>
    <col min="14339" max="14339" width="28.25" customWidth="1"/>
    <col min="14340" max="14340" width="0" hidden="1" customWidth="1"/>
    <col min="14341" max="14342" width="10.375" customWidth="1"/>
    <col min="14343" max="14343" width="10" customWidth="1"/>
    <col min="14344" max="14344" width="18.75" customWidth="1"/>
    <col min="14345" max="14345" width="22.5" customWidth="1"/>
    <col min="14346" max="14346" width="21.25" customWidth="1"/>
    <col min="14347" max="14347" width="11.125" customWidth="1"/>
    <col min="14348" max="14348" width="22.375" customWidth="1"/>
    <col min="14349" max="14349" width="21.25" customWidth="1"/>
    <col min="14350" max="14350" width="11.25" customWidth="1"/>
    <col min="14351" max="14351" width="0" hidden="1" customWidth="1"/>
    <col min="14593" max="14593" width="4.5" customWidth="1"/>
    <col min="14594" max="14594" width="24.375" customWidth="1"/>
    <col min="14595" max="14595" width="28.25" customWidth="1"/>
    <col min="14596" max="14596" width="0" hidden="1" customWidth="1"/>
    <col min="14597" max="14598" width="10.375" customWidth="1"/>
    <col min="14599" max="14599" width="10" customWidth="1"/>
    <col min="14600" max="14600" width="18.75" customWidth="1"/>
    <col min="14601" max="14601" width="22.5" customWidth="1"/>
    <col min="14602" max="14602" width="21.25" customWidth="1"/>
    <col min="14603" max="14603" width="11.125" customWidth="1"/>
    <col min="14604" max="14604" width="22.375" customWidth="1"/>
    <col min="14605" max="14605" width="21.25" customWidth="1"/>
    <col min="14606" max="14606" width="11.25" customWidth="1"/>
    <col min="14607" max="14607" width="0" hidden="1" customWidth="1"/>
    <col min="14849" max="14849" width="4.5" customWidth="1"/>
    <col min="14850" max="14850" width="24.375" customWidth="1"/>
    <col min="14851" max="14851" width="28.25" customWidth="1"/>
    <col min="14852" max="14852" width="0" hidden="1" customWidth="1"/>
    <col min="14853" max="14854" width="10.375" customWidth="1"/>
    <col min="14855" max="14855" width="10" customWidth="1"/>
    <col min="14856" max="14856" width="18.75" customWidth="1"/>
    <col min="14857" max="14857" width="22.5" customWidth="1"/>
    <col min="14858" max="14858" width="21.25" customWidth="1"/>
    <col min="14859" max="14859" width="11.125" customWidth="1"/>
    <col min="14860" max="14860" width="22.375" customWidth="1"/>
    <col min="14861" max="14861" width="21.25" customWidth="1"/>
    <col min="14862" max="14862" width="11.25" customWidth="1"/>
    <col min="14863" max="14863" width="0" hidden="1" customWidth="1"/>
    <col min="15105" max="15105" width="4.5" customWidth="1"/>
    <col min="15106" max="15106" width="24.375" customWidth="1"/>
    <col min="15107" max="15107" width="28.25" customWidth="1"/>
    <col min="15108" max="15108" width="0" hidden="1" customWidth="1"/>
    <col min="15109" max="15110" width="10.375" customWidth="1"/>
    <col min="15111" max="15111" width="10" customWidth="1"/>
    <col min="15112" max="15112" width="18.75" customWidth="1"/>
    <col min="15113" max="15113" width="22.5" customWidth="1"/>
    <col min="15114" max="15114" width="21.25" customWidth="1"/>
    <col min="15115" max="15115" width="11.125" customWidth="1"/>
    <col min="15116" max="15116" width="22.375" customWidth="1"/>
    <col min="15117" max="15117" width="21.25" customWidth="1"/>
    <col min="15118" max="15118" width="11.25" customWidth="1"/>
    <col min="15119" max="15119" width="0" hidden="1" customWidth="1"/>
    <col min="15361" max="15361" width="4.5" customWidth="1"/>
    <col min="15362" max="15362" width="24.375" customWidth="1"/>
    <col min="15363" max="15363" width="28.25" customWidth="1"/>
    <col min="15364" max="15364" width="0" hidden="1" customWidth="1"/>
    <col min="15365" max="15366" width="10.375" customWidth="1"/>
    <col min="15367" max="15367" width="10" customWidth="1"/>
    <col min="15368" max="15368" width="18.75" customWidth="1"/>
    <col min="15369" max="15369" width="22.5" customWidth="1"/>
    <col min="15370" max="15370" width="21.25" customWidth="1"/>
    <col min="15371" max="15371" width="11.125" customWidth="1"/>
    <col min="15372" max="15372" width="22.375" customWidth="1"/>
    <col min="15373" max="15373" width="21.25" customWidth="1"/>
    <col min="15374" max="15374" width="11.25" customWidth="1"/>
    <col min="15375" max="15375" width="0" hidden="1" customWidth="1"/>
    <col min="15617" max="15617" width="4.5" customWidth="1"/>
    <col min="15618" max="15618" width="24.375" customWidth="1"/>
    <col min="15619" max="15619" width="28.25" customWidth="1"/>
    <col min="15620" max="15620" width="0" hidden="1" customWidth="1"/>
    <col min="15621" max="15622" width="10.375" customWidth="1"/>
    <col min="15623" max="15623" width="10" customWidth="1"/>
    <col min="15624" max="15624" width="18.75" customWidth="1"/>
    <col min="15625" max="15625" width="22.5" customWidth="1"/>
    <col min="15626" max="15626" width="21.25" customWidth="1"/>
    <col min="15627" max="15627" width="11.125" customWidth="1"/>
    <col min="15628" max="15628" width="22.375" customWidth="1"/>
    <col min="15629" max="15629" width="21.25" customWidth="1"/>
    <col min="15630" max="15630" width="11.25" customWidth="1"/>
    <col min="15631" max="15631" width="0" hidden="1" customWidth="1"/>
    <col min="15873" max="15873" width="4.5" customWidth="1"/>
    <col min="15874" max="15874" width="24.375" customWidth="1"/>
    <col min="15875" max="15875" width="28.25" customWidth="1"/>
    <col min="15876" max="15876" width="0" hidden="1" customWidth="1"/>
    <col min="15877" max="15878" width="10.375" customWidth="1"/>
    <col min="15879" max="15879" width="10" customWidth="1"/>
    <col min="15880" max="15880" width="18.75" customWidth="1"/>
    <col min="15881" max="15881" width="22.5" customWidth="1"/>
    <col min="15882" max="15882" width="21.25" customWidth="1"/>
    <col min="15883" max="15883" width="11.125" customWidth="1"/>
    <col min="15884" max="15884" width="22.375" customWidth="1"/>
    <col min="15885" max="15885" width="21.25" customWidth="1"/>
    <col min="15886" max="15886" width="11.25" customWidth="1"/>
    <col min="15887" max="15887" width="0" hidden="1" customWidth="1"/>
    <col min="16129" max="16129" width="4.5" customWidth="1"/>
    <col min="16130" max="16130" width="24.375" customWidth="1"/>
    <col min="16131" max="16131" width="28.25" customWidth="1"/>
    <col min="16132" max="16132" width="0" hidden="1" customWidth="1"/>
    <col min="16133" max="16134" width="10.375" customWidth="1"/>
    <col min="16135" max="16135" width="10" customWidth="1"/>
    <col min="16136" max="16136" width="18.75" customWidth="1"/>
    <col min="16137" max="16137" width="22.5" customWidth="1"/>
    <col min="16138" max="16138" width="21.25" customWidth="1"/>
    <col min="16139" max="16139" width="11.125" customWidth="1"/>
    <col min="16140" max="16140" width="22.375" customWidth="1"/>
    <col min="16141" max="16141" width="21.25" customWidth="1"/>
    <col min="16142" max="16142" width="11.25" customWidth="1"/>
    <col min="16143" max="16143" width="0" hidden="1" customWidth="1"/>
  </cols>
  <sheetData>
    <row r="1" spans="1:21" s="104" customFormat="1" ht="37.5" customHeight="1" x14ac:dyDescent="0.15">
      <c r="A1" s="103" t="s">
        <v>256</v>
      </c>
      <c r="B1" s="5"/>
      <c r="C1" s="103"/>
      <c r="D1" s="103"/>
      <c r="E1" s="256"/>
      <c r="F1" s="257"/>
      <c r="G1" s="257"/>
      <c r="H1" s="257"/>
      <c r="I1" s="257"/>
      <c r="J1" s="257"/>
      <c r="K1" s="257"/>
      <c r="L1" s="257"/>
      <c r="M1" s="257"/>
      <c r="N1" s="257"/>
      <c r="O1"/>
      <c r="P1"/>
      <c r="Q1"/>
      <c r="R1"/>
      <c r="S1"/>
      <c r="T1"/>
      <c r="U1"/>
    </row>
    <row r="2" spans="1:21" s="104" customFormat="1" ht="36" customHeight="1" x14ac:dyDescent="0.15">
      <c r="A2" s="231" t="s">
        <v>0</v>
      </c>
      <c r="B2" s="232"/>
      <c r="C2" s="232"/>
      <c r="D2" s="232"/>
      <c r="E2" s="232"/>
      <c r="F2" s="232"/>
      <c r="G2" s="232"/>
      <c r="H2" s="232"/>
      <c r="I2" s="232"/>
      <c r="J2" s="232"/>
      <c r="K2" s="232"/>
      <c r="L2" s="232"/>
      <c r="M2" s="232"/>
      <c r="N2" s="232"/>
      <c r="O2" s="257"/>
      <c r="P2"/>
      <c r="Q2"/>
      <c r="R2"/>
      <c r="S2"/>
      <c r="T2"/>
      <c r="U2"/>
    </row>
    <row r="3" spans="1:21" s="104" customFormat="1" ht="18.75" customHeight="1" x14ac:dyDescent="0.15">
      <c r="A3" s="103"/>
      <c r="B3" s="5"/>
      <c r="C3" s="103"/>
      <c r="D3" s="103"/>
      <c r="G3" s="103"/>
      <c r="H3" s="103"/>
      <c r="I3" s="5"/>
      <c r="J3" s="103"/>
      <c r="K3" s="103"/>
      <c r="L3" s="5"/>
      <c r="M3" s="103"/>
      <c r="N3" s="103"/>
      <c r="O3"/>
      <c r="P3"/>
      <c r="Q3"/>
      <c r="R3"/>
      <c r="S3"/>
      <c r="T3"/>
      <c r="U3"/>
    </row>
    <row r="4" spans="1:21" s="104" customFormat="1" ht="23.25" customHeight="1" x14ac:dyDescent="0.15">
      <c r="A4" s="105"/>
      <c r="B4" s="106"/>
      <c r="C4" s="105"/>
      <c r="D4" s="105"/>
      <c r="G4" s="105"/>
      <c r="H4" s="105"/>
      <c r="I4" s="106"/>
      <c r="J4" s="105"/>
      <c r="K4" s="105"/>
      <c r="L4" s="107"/>
      <c r="M4" s="107"/>
      <c r="N4" s="108"/>
      <c r="O4" s="102"/>
      <c r="P4"/>
      <c r="Q4"/>
      <c r="R4"/>
      <c r="S4"/>
      <c r="T4"/>
      <c r="U4"/>
    </row>
    <row r="5" spans="1:21" s="104" customFormat="1" ht="31.5" customHeight="1" x14ac:dyDescent="0.15">
      <c r="A5" s="105"/>
      <c r="B5" s="106"/>
      <c r="C5" s="105"/>
      <c r="D5" s="105"/>
      <c r="G5" s="105"/>
      <c r="H5" s="105"/>
      <c r="I5" s="106"/>
      <c r="J5" s="105"/>
      <c r="K5" s="105"/>
      <c r="L5" s="106"/>
      <c r="M5" s="109"/>
      <c r="N5" s="105"/>
      <c r="O5" s="105"/>
      <c r="P5"/>
      <c r="Q5"/>
      <c r="R5"/>
      <c r="S5"/>
      <c r="T5"/>
      <c r="U5"/>
    </row>
    <row r="6" spans="1:21" ht="31.5" customHeight="1" thickBot="1" x14ac:dyDescent="0.2">
      <c r="A6" s="105"/>
      <c r="B6" s="105"/>
      <c r="C6" s="105"/>
      <c r="D6" s="105"/>
      <c r="E6" s="258"/>
      <c r="F6" s="259"/>
      <c r="G6" s="105"/>
      <c r="H6" s="105"/>
      <c r="I6" s="105"/>
      <c r="J6" s="105"/>
      <c r="K6" s="105"/>
      <c r="L6" s="105"/>
      <c r="M6" s="109"/>
      <c r="N6" s="105"/>
      <c r="O6" s="105"/>
    </row>
    <row r="7" spans="1:21" ht="33.75" customHeight="1" thickBot="1" x14ac:dyDescent="0.3">
      <c r="A7" s="260" t="s">
        <v>165</v>
      </c>
      <c r="B7" s="261"/>
      <c r="C7" s="261"/>
      <c r="D7" s="110"/>
      <c r="E7" s="262" t="s">
        <v>257</v>
      </c>
      <c r="F7" s="263"/>
      <c r="G7" s="111"/>
      <c r="H7" s="111"/>
      <c r="I7" s="111"/>
      <c r="J7" s="111"/>
      <c r="K7" s="112"/>
      <c r="L7" s="111"/>
      <c r="M7" s="111"/>
    </row>
    <row r="8" spans="1:21" ht="18.75" customHeight="1" x14ac:dyDescent="0.15">
      <c r="A8" s="264"/>
      <c r="B8" s="265"/>
      <c r="C8" s="266"/>
      <c r="D8" s="244" t="s">
        <v>13</v>
      </c>
      <c r="E8" s="270" t="s">
        <v>258</v>
      </c>
      <c r="F8" s="273" t="s">
        <v>259</v>
      </c>
      <c r="G8" s="113" t="s">
        <v>260</v>
      </c>
      <c r="H8" s="114" t="s">
        <v>261</v>
      </c>
      <c r="I8" s="276" t="s">
        <v>262</v>
      </c>
      <c r="J8" s="277"/>
      <c r="K8" s="278"/>
      <c r="L8" s="241" t="s">
        <v>263</v>
      </c>
      <c r="M8" s="242"/>
      <c r="N8" s="243"/>
      <c r="O8" s="244" t="s">
        <v>13</v>
      </c>
    </row>
    <row r="9" spans="1:21" ht="18.75" customHeight="1" x14ac:dyDescent="0.15">
      <c r="A9" s="267"/>
      <c r="B9" s="268"/>
      <c r="C9" s="269"/>
      <c r="D9" s="245"/>
      <c r="E9" s="271"/>
      <c r="F9" s="274"/>
      <c r="G9" s="12" t="s">
        <v>264</v>
      </c>
      <c r="H9" s="115" t="s">
        <v>265</v>
      </c>
      <c r="I9" s="247" t="s">
        <v>266</v>
      </c>
      <c r="J9" s="248"/>
      <c r="K9" s="249"/>
      <c r="L9" s="250" t="s">
        <v>267</v>
      </c>
      <c r="M9" s="251"/>
      <c r="N9" s="252"/>
      <c r="O9" s="245"/>
    </row>
    <row r="10" spans="1:21" ht="18.75" customHeight="1" thickBot="1" x14ac:dyDescent="0.2">
      <c r="A10" s="116"/>
      <c r="B10" s="117" t="s">
        <v>8</v>
      </c>
      <c r="C10" s="118" t="s">
        <v>268</v>
      </c>
      <c r="D10" s="246"/>
      <c r="E10" s="272"/>
      <c r="F10" s="275"/>
      <c r="G10" s="119" t="s">
        <v>259</v>
      </c>
      <c r="H10" s="120" t="s">
        <v>269</v>
      </c>
      <c r="I10" s="121" t="s">
        <v>8</v>
      </c>
      <c r="J10" s="118" t="s">
        <v>268</v>
      </c>
      <c r="K10" s="122" t="s">
        <v>269</v>
      </c>
      <c r="L10" s="121" t="s">
        <v>8</v>
      </c>
      <c r="M10" s="120" t="s">
        <v>268</v>
      </c>
      <c r="N10" s="122" t="s">
        <v>269</v>
      </c>
      <c r="O10" s="246"/>
    </row>
    <row r="11" spans="1:21" ht="14.25" x14ac:dyDescent="0.15">
      <c r="A11" s="253" t="s">
        <v>63</v>
      </c>
      <c r="B11" s="123" t="s">
        <v>270</v>
      </c>
      <c r="C11" s="123" t="s">
        <v>271</v>
      </c>
      <c r="D11" s="123"/>
      <c r="E11" s="49"/>
      <c r="F11" s="49"/>
      <c r="G11" s="123"/>
      <c r="H11" s="124" t="s">
        <v>272</v>
      </c>
      <c r="I11" s="123" t="s">
        <v>270</v>
      </c>
      <c r="J11" s="123" t="s">
        <v>271</v>
      </c>
      <c r="K11" s="124" t="s">
        <v>273</v>
      </c>
      <c r="L11" s="123" t="s">
        <v>274</v>
      </c>
      <c r="M11" s="123" t="s">
        <v>271</v>
      </c>
      <c r="N11" s="124">
        <v>30</v>
      </c>
      <c r="O11" s="125"/>
    </row>
    <row r="12" spans="1:21" ht="14.25" x14ac:dyDescent="0.15">
      <c r="A12" s="254"/>
      <c r="B12" s="126"/>
      <c r="C12" s="126"/>
      <c r="D12" s="126"/>
      <c r="E12" s="55"/>
      <c r="F12" s="55"/>
      <c r="G12" s="126"/>
      <c r="H12" s="127"/>
      <c r="I12" s="126"/>
      <c r="J12" s="126"/>
      <c r="K12" s="127"/>
      <c r="L12" s="126"/>
      <c r="M12" s="126"/>
      <c r="N12" s="127"/>
      <c r="O12" s="128"/>
    </row>
    <row r="13" spans="1:21" ht="14.25" x14ac:dyDescent="0.15">
      <c r="A13" s="254"/>
      <c r="B13" s="129" t="s">
        <v>275</v>
      </c>
      <c r="C13" s="129" t="s">
        <v>31</v>
      </c>
      <c r="D13" s="129" t="s">
        <v>32</v>
      </c>
      <c r="E13" s="61"/>
      <c r="F13" s="61"/>
      <c r="G13" s="129"/>
      <c r="H13" s="130">
        <v>0.7</v>
      </c>
      <c r="I13" s="129" t="s">
        <v>275</v>
      </c>
      <c r="J13" s="129" t="s">
        <v>31</v>
      </c>
      <c r="K13" s="130">
        <v>0.3</v>
      </c>
      <c r="L13" s="129" t="s">
        <v>276</v>
      </c>
      <c r="M13" s="129" t="s">
        <v>31</v>
      </c>
      <c r="N13" s="131">
        <v>0.2</v>
      </c>
      <c r="O13" s="132" t="s">
        <v>32</v>
      </c>
    </row>
    <row r="14" spans="1:21" ht="14.25" x14ac:dyDescent="0.15">
      <c r="A14" s="254"/>
      <c r="B14" s="129"/>
      <c r="C14" s="129" t="s">
        <v>37</v>
      </c>
      <c r="D14" s="129"/>
      <c r="E14" s="61"/>
      <c r="F14" s="61"/>
      <c r="G14" s="129"/>
      <c r="H14" s="133">
        <v>20</v>
      </c>
      <c r="I14" s="129"/>
      <c r="J14" s="129" t="s">
        <v>37</v>
      </c>
      <c r="K14" s="133">
        <v>10</v>
      </c>
      <c r="L14" s="129"/>
      <c r="M14" s="129" t="s">
        <v>37</v>
      </c>
      <c r="N14" s="133">
        <v>10</v>
      </c>
      <c r="O14" s="132"/>
    </row>
    <row r="15" spans="1:21" ht="14.25" x14ac:dyDescent="0.15">
      <c r="A15" s="254"/>
      <c r="B15" s="129"/>
      <c r="C15" s="129" t="s">
        <v>39</v>
      </c>
      <c r="D15" s="129"/>
      <c r="E15" s="61"/>
      <c r="F15" s="61"/>
      <c r="G15" s="129"/>
      <c r="H15" s="133">
        <v>5</v>
      </c>
      <c r="I15" s="129"/>
      <c r="J15" s="129" t="s">
        <v>39</v>
      </c>
      <c r="K15" s="133">
        <v>5</v>
      </c>
      <c r="L15" s="126"/>
      <c r="M15" s="126"/>
      <c r="N15" s="127"/>
      <c r="O15" s="128"/>
    </row>
    <row r="16" spans="1:21" ht="14.25" x14ac:dyDescent="0.15">
      <c r="A16" s="254"/>
      <c r="B16" s="129"/>
      <c r="C16" s="129" t="s">
        <v>40</v>
      </c>
      <c r="D16" s="129"/>
      <c r="E16" s="61"/>
      <c r="F16" s="61"/>
      <c r="G16" s="129"/>
      <c r="H16" s="133">
        <v>5</v>
      </c>
      <c r="I16" s="129"/>
      <c r="J16" s="129" t="s">
        <v>40</v>
      </c>
      <c r="K16" s="133">
        <v>5</v>
      </c>
      <c r="L16" s="129" t="s">
        <v>277</v>
      </c>
      <c r="M16" s="129" t="s">
        <v>50</v>
      </c>
      <c r="N16" s="133">
        <v>10</v>
      </c>
      <c r="O16" s="132"/>
    </row>
    <row r="17" spans="1:15" ht="14.25" x14ac:dyDescent="0.15">
      <c r="A17" s="254"/>
      <c r="B17" s="129"/>
      <c r="C17" s="129"/>
      <c r="D17" s="129"/>
      <c r="E17" s="61"/>
      <c r="F17" s="61"/>
      <c r="G17" s="129" t="s">
        <v>54</v>
      </c>
      <c r="H17" s="133" t="s">
        <v>278</v>
      </c>
      <c r="I17" s="129"/>
      <c r="J17" s="129"/>
      <c r="K17" s="133"/>
      <c r="L17" s="129"/>
      <c r="M17" s="129" t="s">
        <v>51</v>
      </c>
      <c r="N17" s="133">
        <v>5</v>
      </c>
      <c r="O17" s="132"/>
    </row>
    <row r="18" spans="1:15" ht="14.25" x14ac:dyDescent="0.15">
      <c r="A18" s="254"/>
      <c r="B18" s="126"/>
      <c r="C18" s="126"/>
      <c r="D18" s="126"/>
      <c r="E18" s="55"/>
      <c r="F18" s="55"/>
      <c r="G18" s="126"/>
      <c r="H18" s="127"/>
      <c r="I18" s="126"/>
      <c r="J18" s="126"/>
      <c r="K18" s="127"/>
      <c r="L18" s="126"/>
      <c r="M18" s="126"/>
      <c r="N18" s="127"/>
      <c r="O18" s="128"/>
    </row>
    <row r="19" spans="1:15" ht="14.25" x14ac:dyDescent="0.15">
      <c r="A19" s="254"/>
      <c r="B19" s="129" t="s">
        <v>279</v>
      </c>
      <c r="C19" s="129" t="s">
        <v>50</v>
      </c>
      <c r="D19" s="129"/>
      <c r="E19" s="61"/>
      <c r="F19" s="61"/>
      <c r="G19" s="129"/>
      <c r="H19" s="133">
        <v>10</v>
      </c>
      <c r="I19" s="129" t="s">
        <v>280</v>
      </c>
      <c r="J19" s="129" t="s">
        <v>50</v>
      </c>
      <c r="K19" s="133">
        <v>10</v>
      </c>
      <c r="L19" s="129" t="s">
        <v>281</v>
      </c>
      <c r="M19" s="129" t="s">
        <v>61</v>
      </c>
      <c r="N19" s="134">
        <v>0.13</v>
      </c>
      <c r="O19" s="132"/>
    </row>
    <row r="20" spans="1:15" ht="14.25" x14ac:dyDescent="0.15">
      <c r="A20" s="254"/>
      <c r="B20" s="129"/>
      <c r="C20" s="129" t="s">
        <v>52</v>
      </c>
      <c r="D20" s="129"/>
      <c r="E20" s="61"/>
      <c r="F20" s="61"/>
      <c r="G20" s="129"/>
      <c r="H20" s="133">
        <v>5</v>
      </c>
      <c r="I20" s="129"/>
      <c r="J20" s="129" t="s">
        <v>51</v>
      </c>
      <c r="K20" s="133">
        <v>5</v>
      </c>
      <c r="L20" s="129"/>
      <c r="M20" s="129"/>
      <c r="N20" s="133"/>
      <c r="O20" s="132"/>
    </row>
    <row r="21" spans="1:15" ht="14.25" x14ac:dyDescent="0.15">
      <c r="A21" s="254"/>
      <c r="B21" s="129"/>
      <c r="C21" s="129" t="s">
        <v>51</v>
      </c>
      <c r="D21" s="129"/>
      <c r="E21" s="61"/>
      <c r="F21" s="61"/>
      <c r="G21" s="129"/>
      <c r="H21" s="133">
        <v>5</v>
      </c>
      <c r="I21" s="129"/>
      <c r="J21" s="129"/>
      <c r="K21" s="133"/>
      <c r="L21" s="129"/>
      <c r="M21" s="129"/>
      <c r="N21" s="133"/>
      <c r="O21" s="132"/>
    </row>
    <row r="22" spans="1:15" ht="14.25" x14ac:dyDescent="0.15">
      <c r="A22" s="254"/>
      <c r="B22" s="129"/>
      <c r="C22" s="129"/>
      <c r="D22" s="129"/>
      <c r="E22" s="61"/>
      <c r="F22" s="61"/>
      <c r="G22" s="129" t="s">
        <v>54</v>
      </c>
      <c r="H22" s="133" t="s">
        <v>278</v>
      </c>
      <c r="I22" s="126"/>
      <c r="J22" s="126"/>
      <c r="K22" s="127"/>
      <c r="L22" s="129"/>
      <c r="M22" s="129"/>
      <c r="N22" s="133"/>
      <c r="O22" s="132"/>
    </row>
    <row r="23" spans="1:15" ht="14.25" x14ac:dyDescent="0.15">
      <c r="A23" s="254"/>
      <c r="B23" s="126"/>
      <c r="C23" s="126"/>
      <c r="D23" s="126"/>
      <c r="E23" s="55"/>
      <c r="F23" s="135"/>
      <c r="G23" s="126"/>
      <c r="H23" s="127"/>
      <c r="I23" s="129" t="s">
        <v>55</v>
      </c>
      <c r="J23" s="129" t="s">
        <v>56</v>
      </c>
      <c r="K23" s="133">
        <v>5</v>
      </c>
      <c r="L23" s="129"/>
      <c r="M23" s="129"/>
      <c r="N23" s="133"/>
      <c r="O23" s="132"/>
    </row>
    <row r="24" spans="1:15" ht="14.25" x14ac:dyDescent="0.15">
      <c r="A24" s="254"/>
      <c r="B24" s="129" t="s">
        <v>55</v>
      </c>
      <c r="C24" s="129" t="s">
        <v>56</v>
      </c>
      <c r="D24" s="129"/>
      <c r="E24" s="61"/>
      <c r="F24" s="61"/>
      <c r="G24" s="129"/>
      <c r="H24" s="133">
        <v>5</v>
      </c>
      <c r="I24" s="129"/>
      <c r="J24" s="129"/>
      <c r="K24" s="133"/>
      <c r="L24" s="129"/>
      <c r="M24" s="129"/>
      <c r="N24" s="133"/>
      <c r="O24" s="132"/>
    </row>
    <row r="25" spans="1:15" ht="14.25" x14ac:dyDescent="0.15">
      <c r="A25" s="254"/>
      <c r="B25" s="129"/>
      <c r="C25" s="129"/>
      <c r="D25" s="129"/>
      <c r="E25" s="61"/>
      <c r="F25" s="61"/>
      <c r="G25" s="129" t="s">
        <v>54</v>
      </c>
      <c r="H25" s="133" t="s">
        <v>278</v>
      </c>
      <c r="I25" s="129"/>
      <c r="J25" s="129"/>
      <c r="K25" s="133"/>
      <c r="L25" s="129"/>
      <c r="M25" s="129"/>
      <c r="N25" s="133"/>
      <c r="O25" s="132"/>
    </row>
    <row r="26" spans="1:15" ht="14.25" x14ac:dyDescent="0.15">
      <c r="A26" s="254"/>
      <c r="B26" s="129"/>
      <c r="C26" s="129"/>
      <c r="D26" s="129"/>
      <c r="E26" s="61"/>
      <c r="F26" s="61"/>
      <c r="G26" s="129" t="s">
        <v>58</v>
      </c>
      <c r="H26" s="133" t="s">
        <v>282</v>
      </c>
      <c r="I26" s="126"/>
      <c r="J26" s="126"/>
      <c r="K26" s="127"/>
      <c r="L26" s="129"/>
      <c r="M26" s="129"/>
      <c r="N26" s="133"/>
      <c r="O26" s="132"/>
    </row>
    <row r="27" spans="1:15" ht="14.25" x14ac:dyDescent="0.15">
      <c r="A27" s="254"/>
      <c r="B27" s="126"/>
      <c r="C27" s="126"/>
      <c r="D27" s="126"/>
      <c r="E27" s="55"/>
      <c r="F27" s="55"/>
      <c r="G27" s="126"/>
      <c r="H27" s="127"/>
      <c r="I27" s="129" t="s">
        <v>59</v>
      </c>
      <c r="J27" s="129" t="s">
        <v>61</v>
      </c>
      <c r="K27" s="131">
        <v>0.17</v>
      </c>
      <c r="L27" s="129"/>
      <c r="M27" s="129"/>
      <c r="N27" s="133"/>
      <c r="O27" s="132"/>
    </row>
    <row r="28" spans="1:15" ht="14.25" x14ac:dyDescent="0.15">
      <c r="A28" s="254"/>
      <c r="B28" s="129" t="s">
        <v>59</v>
      </c>
      <c r="C28" s="129" t="s">
        <v>61</v>
      </c>
      <c r="D28" s="129"/>
      <c r="E28" s="61"/>
      <c r="F28" s="61"/>
      <c r="G28" s="129"/>
      <c r="H28" s="131">
        <v>0.17</v>
      </c>
      <c r="I28" s="129"/>
      <c r="J28" s="129"/>
      <c r="K28" s="133"/>
      <c r="L28" s="129"/>
      <c r="M28" s="129"/>
      <c r="N28" s="133"/>
      <c r="O28" s="132"/>
    </row>
    <row r="29" spans="1:15" ht="15" thickBot="1" x14ac:dyDescent="0.2">
      <c r="A29" s="255"/>
      <c r="B29" s="136"/>
      <c r="C29" s="136"/>
      <c r="D29" s="136"/>
      <c r="E29" s="68"/>
      <c r="F29" s="68"/>
      <c r="G29" s="136"/>
      <c r="H29" s="137"/>
      <c r="I29" s="136"/>
      <c r="J29" s="136"/>
      <c r="K29" s="137"/>
      <c r="L29" s="136"/>
      <c r="M29" s="136"/>
      <c r="N29" s="137"/>
      <c r="O29" s="138"/>
    </row>
    <row r="30" spans="1:15" ht="14.25" x14ac:dyDescent="0.15">
      <c r="B30" s="106"/>
      <c r="C30" s="106"/>
      <c r="D30" s="106"/>
      <c r="G30" s="106"/>
      <c r="H30" s="139"/>
      <c r="I30" s="106"/>
      <c r="J30" s="106"/>
      <c r="K30" s="139"/>
      <c r="L30" s="106"/>
      <c r="M30" s="106"/>
      <c r="N30" s="139"/>
    </row>
    <row r="31" spans="1:15" ht="14.25" x14ac:dyDescent="0.15">
      <c r="B31" s="106"/>
      <c r="C31" s="106"/>
      <c r="D31" s="106"/>
      <c r="G31" s="106"/>
      <c r="H31" s="139"/>
      <c r="I31" s="106"/>
      <c r="J31" s="106"/>
      <c r="K31" s="139"/>
      <c r="L31" s="106"/>
      <c r="M31" s="106"/>
      <c r="N31" s="139"/>
    </row>
    <row r="32" spans="1:15" ht="14.25" x14ac:dyDescent="0.15">
      <c r="B32" s="106"/>
      <c r="C32" s="106"/>
      <c r="D32" s="106"/>
      <c r="G32" s="106"/>
      <c r="H32" s="139"/>
      <c r="I32" s="106"/>
      <c r="J32" s="106"/>
      <c r="K32" s="139"/>
      <c r="L32" s="106"/>
      <c r="M32" s="106"/>
      <c r="N32" s="139"/>
    </row>
    <row r="33" spans="2:14" ht="14.25" x14ac:dyDescent="0.15">
      <c r="B33" s="106"/>
      <c r="C33" s="106"/>
      <c r="D33" s="106"/>
      <c r="G33" s="106"/>
      <c r="H33" s="139"/>
      <c r="I33" s="106"/>
      <c r="J33" s="106"/>
      <c r="K33" s="139"/>
      <c r="L33" s="106"/>
      <c r="M33" s="106"/>
      <c r="N33" s="139"/>
    </row>
    <row r="34" spans="2:14" ht="14.25" x14ac:dyDescent="0.15">
      <c r="B34" s="106"/>
      <c r="C34" s="106"/>
      <c r="D34" s="106"/>
      <c r="G34" s="106"/>
      <c r="H34" s="139"/>
      <c r="I34" s="106"/>
      <c r="J34" s="106"/>
      <c r="K34" s="139"/>
      <c r="L34" s="106"/>
      <c r="M34" s="106"/>
      <c r="N34" s="139"/>
    </row>
    <row r="35" spans="2:14" ht="14.25" x14ac:dyDescent="0.15">
      <c r="B35" s="106"/>
      <c r="C35" s="106"/>
      <c r="D35" s="106"/>
      <c r="G35" s="106"/>
      <c r="H35" s="139"/>
      <c r="I35" s="106"/>
      <c r="J35" s="106"/>
      <c r="K35" s="139"/>
      <c r="L35" s="106"/>
      <c r="M35" s="106"/>
      <c r="N35" s="139"/>
    </row>
    <row r="36" spans="2:14" ht="14.25" x14ac:dyDescent="0.15">
      <c r="B36" s="106"/>
      <c r="C36" s="106"/>
      <c r="D36" s="106"/>
      <c r="G36" s="106"/>
      <c r="H36" s="139"/>
      <c r="I36" s="106"/>
      <c r="J36" s="106"/>
      <c r="K36" s="139"/>
      <c r="L36" s="106"/>
      <c r="M36" s="106"/>
      <c r="N36" s="139"/>
    </row>
    <row r="37" spans="2:14" ht="14.25" x14ac:dyDescent="0.15">
      <c r="B37" s="106"/>
      <c r="C37" s="106"/>
      <c r="D37" s="106"/>
      <c r="G37" s="106"/>
      <c r="H37" s="139"/>
      <c r="I37" s="106"/>
      <c r="J37" s="106"/>
      <c r="K37" s="139"/>
      <c r="L37" s="106"/>
      <c r="M37" s="106"/>
      <c r="N37" s="139"/>
    </row>
    <row r="38" spans="2:14" ht="14.25" x14ac:dyDescent="0.15">
      <c r="B38" s="106"/>
      <c r="C38" s="106"/>
      <c r="D38" s="106"/>
      <c r="G38" s="106"/>
      <c r="H38" s="139"/>
      <c r="I38" s="106"/>
      <c r="J38" s="106"/>
      <c r="K38" s="139"/>
      <c r="L38" s="106"/>
      <c r="M38" s="106"/>
      <c r="N38" s="139"/>
    </row>
    <row r="39" spans="2:14" ht="14.25" x14ac:dyDescent="0.15">
      <c r="B39" s="106"/>
      <c r="C39" s="106"/>
      <c r="D39" s="106"/>
      <c r="G39" s="106"/>
      <c r="H39" s="139"/>
      <c r="I39" s="106"/>
      <c r="J39" s="106"/>
      <c r="K39" s="139"/>
      <c r="L39" s="106"/>
      <c r="M39" s="106"/>
      <c r="N39" s="139"/>
    </row>
    <row r="40" spans="2:14" ht="14.25" x14ac:dyDescent="0.15">
      <c r="B40" s="106"/>
      <c r="C40" s="106"/>
      <c r="D40" s="106"/>
      <c r="G40" s="106"/>
      <c r="H40" s="139"/>
      <c r="I40" s="106"/>
      <c r="J40" s="106"/>
      <c r="K40" s="139"/>
      <c r="L40" s="106"/>
      <c r="M40" s="106"/>
      <c r="N40" s="139"/>
    </row>
    <row r="41" spans="2:14" ht="14.25" x14ac:dyDescent="0.15">
      <c r="B41" s="106"/>
      <c r="C41" s="106"/>
      <c r="D41" s="106"/>
      <c r="G41" s="106"/>
      <c r="H41" s="139"/>
      <c r="I41" s="106"/>
      <c r="J41" s="106"/>
      <c r="K41" s="139"/>
      <c r="L41" s="106"/>
      <c r="M41" s="106"/>
      <c r="N41" s="139"/>
    </row>
    <row r="42" spans="2:14" ht="14.25" x14ac:dyDescent="0.15">
      <c r="B42" s="106"/>
      <c r="C42" s="106"/>
      <c r="D42" s="106"/>
      <c r="G42" s="106"/>
      <c r="H42" s="139"/>
      <c r="I42" s="106"/>
      <c r="J42" s="106"/>
      <c r="K42" s="139"/>
      <c r="L42" s="106"/>
      <c r="M42" s="106"/>
      <c r="N42" s="139"/>
    </row>
    <row r="43" spans="2:14" ht="14.25" x14ac:dyDescent="0.15">
      <c r="B43" s="106"/>
      <c r="C43" s="106"/>
      <c r="D43" s="106"/>
      <c r="G43" s="106"/>
      <c r="H43" s="139"/>
      <c r="I43" s="106"/>
      <c r="J43" s="106"/>
      <c r="K43" s="139"/>
      <c r="L43" s="106"/>
      <c r="M43" s="106"/>
      <c r="N43" s="139"/>
    </row>
    <row r="44" spans="2:14" ht="14.25" x14ac:dyDescent="0.15">
      <c r="B44" s="106"/>
      <c r="C44" s="106"/>
      <c r="D44" s="106"/>
      <c r="G44" s="106"/>
      <c r="H44" s="139"/>
      <c r="I44" s="106"/>
      <c r="J44" s="106"/>
      <c r="K44" s="139"/>
      <c r="L44" s="106"/>
      <c r="M44" s="106"/>
      <c r="N44" s="139"/>
    </row>
    <row r="45" spans="2:14" ht="14.25" x14ac:dyDescent="0.15">
      <c r="B45" s="106"/>
      <c r="C45" s="106"/>
      <c r="D45" s="106"/>
      <c r="G45" s="106"/>
      <c r="H45" s="139"/>
      <c r="I45" s="106"/>
      <c r="J45" s="106"/>
      <c r="K45" s="139"/>
      <c r="L45" s="106"/>
      <c r="M45" s="106"/>
      <c r="N45" s="139"/>
    </row>
    <row r="46" spans="2:14" ht="14.25" x14ac:dyDescent="0.15">
      <c r="B46" s="106"/>
      <c r="C46" s="106"/>
      <c r="D46" s="106"/>
      <c r="G46" s="106"/>
      <c r="H46" s="139"/>
      <c r="I46" s="106"/>
      <c r="J46" s="106"/>
      <c r="K46" s="139"/>
      <c r="L46" s="106"/>
      <c r="M46" s="106"/>
      <c r="N46" s="139"/>
    </row>
    <row r="47" spans="2:14" ht="14.25" x14ac:dyDescent="0.15">
      <c r="B47" s="106"/>
      <c r="C47" s="106"/>
      <c r="D47" s="106"/>
      <c r="G47" s="106"/>
      <c r="H47" s="139"/>
      <c r="I47" s="106"/>
      <c r="J47" s="106"/>
      <c r="K47" s="139"/>
      <c r="L47" s="106"/>
      <c r="M47" s="106"/>
      <c r="N47" s="139"/>
    </row>
  </sheetData>
  <mergeCells count="15">
    <mergeCell ref="E1:N1"/>
    <mergeCell ref="A2:O2"/>
    <mergeCell ref="E6:F6"/>
    <mergeCell ref="A7:C7"/>
    <mergeCell ref="E7:F7"/>
    <mergeCell ref="L8:N8"/>
    <mergeCell ref="O8:O10"/>
    <mergeCell ref="I9:K9"/>
    <mergeCell ref="L9:N9"/>
    <mergeCell ref="A11:A29"/>
    <mergeCell ref="A8:C9"/>
    <mergeCell ref="D8:D10"/>
    <mergeCell ref="E8:E10"/>
    <mergeCell ref="F8:F10"/>
    <mergeCell ref="I8:K8"/>
  </mergeCells>
  <phoneticPr fontId="2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pageSetUpPr fitToPage="1"/>
  </sheetPr>
  <dimension ref="A1:AB28"/>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31"/>
      <c r="I1" s="231"/>
      <c r="J1" s="232"/>
      <c r="K1" s="232"/>
      <c r="L1" s="232"/>
      <c r="M1" s="232"/>
      <c r="N1" s="232"/>
      <c r="O1" s="232"/>
      <c r="P1" s="2"/>
      <c r="Q1" s="2"/>
      <c r="R1" s="4"/>
      <c r="S1" s="4"/>
      <c r="T1" s="3"/>
      <c r="U1" s="3"/>
    </row>
    <row r="2" spans="1:21" ht="36.75" customHeight="1" x14ac:dyDescent="0.15">
      <c r="A2" s="231" t="s">
        <v>0</v>
      </c>
      <c r="B2" s="231"/>
      <c r="C2" s="232"/>
      <c r="D2" s="232"/>
      <c r="E2" s="232"/>
      <c r="F2" s="232"/>
      <c r="G2" s="232"/>
      <c r="H2" s="232"/>
      <c r="I2" s="232"/>
      <c r="J2" s="232"/>
      <c r="K2" s="232"/>
      <c r="L2" s="232"/>
      <c r="M2" s="232"/>
      <c r="N2" s="232"/>
      <c r="O2" s="232"/>
      <c r="P2" s="232"/>
      <c r="Q2" s="232"/>
      <c r="R2" s="232"/>
      <c r="S2" s="232"/>
      <c r="T2" s="232"/>
      <c r="U2" s="3"/>
    </row>
    <row r="3" spans="1:21" ht="18.75" customHeight="1" x14ac:dyDescent="0.15">
      <c r="A3" s="5"/>
      <c r="B3" s="5"/>
      <c r="C3" s="2"/>
      <c r="D3" s="3"/>
      <c r="E3" s="6"/>
      <c r="F3" s="2"/>
      <c r="G3" s="2"/>
      <c r="H3" s="2"/>
      <c r="I3" s="3"/>
      <c r="J3" s="2"/>
      <c r="K3" s="7"/>
      <c r="L3" s="7"/>
      <c r="M3" s="7"/>
      <c r="N3" s="7"/>
      <c r="O3" s="2"/>
      <c r="P3" s="8"/>
      <c r="Q3" s="233" t="s">
        <v>1</v>
      </c>
      <c r="R3" s="234"/>
      <c r="S3" s="234"/>
      <c r="T3" s="235"/>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36" t="s">
        <v>166</v>
      </c>
      <c r="B8" s="237"/>
      <c r="C8" s="237"/>
      <c r="D8" s="237"/>
      <c r="E8" s="237"/>
      <c r="F8" s="237"/>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38" t="s">
        <v>63</v>
      </c>
      <c r="B10" s="80" t="s">
        <v>83</v>
      </c>
      <c r="C10" s="48" t="s">
        <v>87</v>
      </c>
      <c r="D10" s="49" t="s">
        <v>35</v>
      </c>
      <c r="E10" s="50">
        <v>40</v>
      </c>
      <c r="F10" s="51" t="s">
        <v>38</v>
      </c>
      <c r="G10" s="84"/>
      <c r="H10" s="88" t="s">
        <v>87</v>
      </c>
      <c r="I10" s="49" t="s">
        <v>35</v>
      </c>
      <c r="J10" s="51">
        <f t="shared" ref="J10:J16" si="0">ROUNDUP(E10*0.75,2)</f>
        <v>30</v>
      </c>
      <c r="K10" s="51" t="s">
        <v>38</v>
      </c>
      <c r="L10" s="51"/>
      <c r="M10" s="51">
        <f>ROUNDUP((R5*E10)+(R6*J10)+(R7*(E10*2)),2)</f>
        <v>0</v>
      </c>
      <c r="N10" s="92">
        <f>M10</f>
        <v>0</v>
      </c>
      <c r="O10" s="80" t="s">
        <v>84</v>
      </c>
      <c r="P10" s="52" t="s">
        <v>54</v>
      </c>
      <c r="Q10" s="49"/>
      <c r="R10" s="53">
        <v>100</v>
      </c>
      <c r="S10" s="50">
        <f>ROUNDUP(R10*0.75,2)</f>
        <v>75</v>
      </c>
      <c r="T10" s="76">
        <f>ROUNDUP((R5*R10)+(R6*S10)+(R7*(R10*2)),2)</f>
        <v>0</v>
      </c>
    </row>
    <row r="11" spans="1:21" ht="18.75" customHeight="1" x14ac:dyDescent="0.15">
      <c r="A11" s="239"/>
      <c r="B11" s="82"/>
      <c r="C11" s="60" t="s">
        <v>67</v>
      </c>
      <c r="D11" s="61"/>
      <c r="E11" s="62">
        <v>30</v>
      </c>
      <c r="F11" s="63" t="s">
        <v>38</v>
      </c>
      <c r="G11" s="86" t="s">
        <v>68</v>
      </c>
      <c r="H11" s="90" t="s">
        <v>67</v>
      </c>
      <c r="I11" s="61"/>
      <c r="J11" s="63">
        <f t="shared" si="0"/>
        <v>22.5</v>
      </c>
      <c r="K11" s="63" t="s">
        <v>38</v>
      </c>
      <c r="L11" s="63" t="s">
        <v>68</v>
      </c>
      <c r="M11" s="63">
        <f>ROUNDUP((R5*E11)+(R6*J11)+(R7*(E11*2)),2)</f>
        <v>0</v>
      </c>
      <c r="N11" s="94">
        <f>M11</f>
        <v>0</v>
      </c>
      <c r="O11" s="82" t="s">
        <v>85</v>
      </c>
      <c r="P11" s="64" t="s">
        <v>53</v>
      </c>
      <c r="Q11" s="61"/>
      <c r="R11" s="65">
        <v>2</v>
      </c>
      <c r="S11" s="62">
        <f>ROUNDUP(R11*0.75,2)</f>
        <v>1.5</v>
      </c>
      <c r="T11" s="78">
        <f>ROUNDUP((R5*R11)+(R6*S11)+(R7*(R11*2)),2)</f>
        <v>0</v>
      </c>
    </row>
    <row r="12" spans="1:21" ht="18.75" customHeight="1" x14ac:dyDescent="0.15">
      <c r="A12" s="239"/>
      <c r="B12" s="82"/>
      <c r="C12" s="60" t="s">
        <v>37</v>
      </c>
      <c r="D12" s="61"/>
      <c r="E12" s="62">
        <v>20</v>
      </c>
      <c r="F12" s="63" t="s">
        <v>38</v>
      </c>
      <c r="G12" s="86"/>
      <c r="H12" s="90" t="s">
        <v>37</v>
      </c>
      <c r="I12" s="61"/>
      <c r="J12" s="63">
        <f t="shared" si="0"/>
        <v>15</v>
      </c>
      <c r="K12" s="63" t="s">
        <v>38</v>
      </c>
      <c r="L12" s="63"/>
      <c r="M12" s="63">
        <f>ROUNDUP((R5*E12)+(R6*J12)+(R7*(E12*2)),2)</f>
        <v>0</v>
      </c>
      <c r="N12" s="94">
        <f>ROUND(M12+(M12*6/100),2)</f>
        <v>0</v>
      </c>
      <c r="O12" s="82" t="s">
        <v>86</v>
      </c>
      <c r="P12" s="64" t="s">
        <v>90</v>
      </c>
      <c r="Q12" s="61"/>
      <c r="R12" s="65">
        <v>0.1</v>
      </c>
      <c r="S12" s="62">
        <f>ROUNDUP(R12*0.75,2)</f>
        <v>0.08</v>
      </c>
      <c r="T12" s="78">
        <f>ROUNDUP((R5*R12)+(R6*S12)+(R7*(R12*2)),2)</f>
        <v>0</v>
      </c>
    </row>
    <row r="13" spans="1:21" ht="18.75" customHeight="1" x14ac:dyDescent="0.15">
      <c r="A13" s="239"/>
      <c r="B13" s="82"/>
      <c r="C13" s="60" t="s">
        <v>51</v>
      </c>
      <c r="D13" s="61"/>
      <c r="E13" s="62">
        <v>10</v>
      </c>
      <c r="F13" s="63" t="s">
        <v>38</v>
      </c>
      <c r="G13" s="86"/>
      <c r="H13" s="90" t="s">
        <v>51</v>
      </c>
      <c r="I13" s="61"/>
      <c r="J13" s="63">
        <f t="shared" si="0"/>
        <v>7.5</v>
      </c>
      <c r="K13" s="63" t="s">
        <v>38</v>
      </c>
      <c r="L13" s="63"/>
      <c r="M13" s="63">
        <f>ROUNDUP((R5*E13)+(R6*J13)+(R7*(E13*2)),2)</f>
        <v>0</v>
      </c>
      <c r="N13" s="94">
        <f>ROUND(M13+(M13*10/100),2)</f>
        <v>0</v>
      </c>
      <c r="O13" s="82" t="s">
        <v>30</v>
      </c>
      <c r="P13" s="64" t="s">
        <v>44</v>
      </c>
      <c r="Q13" s="61" t="s">
        <v>35</v>
      </c>
      <c r="R13" s="65">
        <v>3</v>
      </c>
      <c r="S13" s="62">
        <f>ROUNDUP(R13*0.75,2)</f>
        <v>2.25</v>
      </c>
      <c r="T13" s="78">
        <f>ROUNDUP((R5*R13)+(R6*S13)+(R7*(R13*2)),2)</f>
        <v>0</v>
      </c>
    </row>
    <row r="14" spans="1:21" ht="18.75" customHeight="1" x14ac:dyDescent="0.15">
      <c r="A14" s="239"/>
      <c r="B14" s="82"/>
      <c r="C14" s="60" t="s">
        <v>88</v>
      </c>
      <c r="D14" s="61"/>
      <c r="E14" s="62">
        <v>5</v>
      </c>
      <c r="F14" s="63" t="s">
        <v>38</v>
      </c>
      <c r="G14" s="86"/>
      <c r="H14" s="90" t="s">
        <v>88</v>
      </c>
      <c r="I14" s="61"/>
      <c r="J14" s="63">
        <f t="shared" si="0"/>
        <v>3.75</v>
      </c>
      <c r="K14" s="63" t="s">
        <v>38</v>
      </c>
      <c r="L14" s="63"/>
      <c r="M14" s="63">
        <f>ROUNDUP((R5*E14)+(R6*J14)+(R7*(E14*2)),2)</f>
        <v>0</v>
      </c>
      <c r="N14" s="94">
        <f>ROUND(M14+(M14*10/100),2)</f>
        <v>0</v>
      </c>
      <c r="O14" s="82"/>
      <c r="P14" s="64"/>
      <c r="Q14" s="61"/>
      <c r="R14" s="65"/>
      <c r="S14" s="62"/>
      <c r="T14" s="78"/>
    </row>
    <row r="15" spans="1:21" ht="18.75" customHeight="1" x14ac:dyDescent="0.15">
      <c r="A15" s="239"/>
      <c r="B15" s="82"/>
      <c r="C15" s="60" t="s">
        <v>89</v>
      </c>
      <c r="D15" s="61"/>
      <c r="E15" s="62">
        <v>10</v>
      </c>
      <c r="F15" s="63" t="s">
        <v>38</v>
      </c>
      <c r="G15" s="86"/>
      <c r="H15" s="90" t="s">
        <v>89</v>
      </c>
      <c r="I15" s="61"/>
      <c r="J15" s="63">
        <f t="shared" si="0"/>
        <v>7.5</v>
      </c>
      <c r="K15" s="63" t="s">
        <v>38</v>
      </c>
      <c r="L15" s="63"/>
      <c r="M15" s="63">
        <f>ROUNDUP((R5*E15)+(R6*J15)+(R7*(E15*2)),2)</f>
        <v>0</v>
      </c>
      <c r="N15" s="94">
        <f>M15</f>
        <v>0</v>
      </c>
      <c r="O15" s="82"/>
      <c r="P15" s="64"/>
      <c r="Q15" s="61"/>
      <c r="R15" s="65"/>
      <c r="S15" s="62"/>
      <c r="T15" s="78"/>
    </row>
    <row r="16" spans="1:21" ht="18.75" customHeight="1" x14ac:dyDescent="0.15">
      <c r="A16" s="239"/>
      <c r="B16" s="82"/>
      <c r="C16" s="60" t="s">
        <v>91</v>
      </c>
      <c r="D16" s="61"/>
      <c r="E16" s="62">
        <v>2</v>
      </c>
      <c r="F16" s="63" t="s">
        <v>38</v>
      </c>
      <c r="G16" s="86"/>
      <c r="H16" s="90" t="s">
        <v>91</v>
      </c>
      <c r="I16" s="61"/>
      <c r="J16" s="63">
        <f t="shared" si="0"/>
        <v>1.5</v>
      </c>
      <c r="K16" s="63" t="s">
        <v>38</v>
      </c>
      <c r="L16" s="63"/>
      <c r="M16" s="63">
        <f>ROUNDUP((R5*E16)+(R6*J16)+(R7*(E16*2)),2)</f>
        <v>0</v>
      </c>
      <c r="N16" s="94">
        <f>ROUND(M16+(M16*10/100),2)</f>
        <v>0</v>
      </c>
      <c r="O16" s="82"/>
      <c r="P16" s="64"/>
      <c r="Q16" s="61"/>
      <c r="R16" s="65"/>
      <c r="S16" s="62"/>
      <c r="T16" s="78"/>
    </row>
    <row r="17" spans="1:20" ht="18.75" customHeight="1" x14ac:dyDescent="0.15">
      <c r="A17" s="239"/>
      <c r="B17" s="81"/>
      <c r="C17" s="54"/>
      <c r="D17" s="55"/>
      <c r="E17" s="56"/>
      <c r="F17" s="57"/>
      <c r="G17" s="85"/>
      <c r="H17" s="89"/>
      <c r="I17" s="55"/>
      <c r="J17" s="57"/>
      <c r="K17" s="57"/>
      <c r="L17" s="57"/>
      <c r="M17" s="57"/>
      <c r="N17" s="93"/>
      <c r="O17" s="81"/>
      <c r="P17" s="58"/>
      <c r="Q17" s="55"/>
      <c r="R17" s="59"/>
      <c r="S17" s="56"/>
      <c r="T17" s="77"/>
    </row>
    <row r="18" spans="1:20" ht="18.75" customHeight="1" x14ac:dyDescent="0.15">
      <c r="A18" s="239"/>
      <c r="B18" s="82" t="s">
        <v>92</v>
      </c>
      <c r="C18" s="60" t="s">
        <v>94</v>
      </c>
      <c r="D18" s="61"/>
      <c r="E18" s="62">
        <v>30</v>
      </c>
      <c r="F18" s="63" t="s">
        <v>38</v>
      </c>
      <c r="G18" s="86"/>
      <c r="H18" s="90" t="s">
        <v>94</v>
      </c>
      <c r="I18" s="61"/>
      <c r="J18" s="63">
        <f>ROUNDUP(E18*0.75,2)</f>
        <v>22.5</v>
      </c>
      <c r="K18" s="63" t="s">
        <v>38</v>
      </c>
      <c r="L18" s="63"/>
      <c r="M18" s="63">
        <f>ROUNDUP((R5*E18)+(R6*J18)+(R7*(E18*2)),2)</f>
        <v>0</v>
      </c>
      <c r="N18" s="94">
        <f>ROUND(M18+(M18*10/100),2)</f>
        <v>0</v>
      </c>
      <c r="O18" s="99" t="s">
        <v>176</v>
      </c>
      <c r="P18" s="64" t="s">
        <v>41</v>
      </c>
      <c r="Q18" s="61"/>
      <c r="R18" s="65">
        <v>0.3</v>
      </c>
      <c r="S18" s="62">
        <f>ROUNDUP(R18*0.75,2)</f>
        <v>0.23</v>
      </c>
      <c r="T18" s="78">
        <f>ROUNDUP((R5*R18)+(R6*S18)+(R7*(R18*2)),2)</f>
        <v>0</v>
      </c>
    </row>
    <row r="19" spans="1:20" ht="18.75" customHeight="1" x14ac:dyDescent="0.15">
      <c r="A19" s="239"/>
      <c r="B19" s="82"/>
      <c r="C19" s="60" t="s">
        <v>70</v>
      </c>
      <c r="D19" s="61" t="s">
        <v>71</v>
      </c>
      <c r="E19" s="73">
        <v>0.5</v>
      </c>
      <c r="F19" s="63" t="s">
        <v>72</v>
      </c>
      <c r="G19" s="86"/>
      <c r="H19" s="90" t="s">
        <v>70</v>
      </c>
      <c r="I19" s="61" t="s">
        <v>71</v>
      </c>
      <c r="J19" s="63">
        <f>ROUNDUP(E19*0.75,2)</f>
        <v>0.38</v>
      </c>
      <c r="K19" s="63" t="s">
        <v>72</v>
      </c>
      <c r="L19" s="63"/>
      <c r="M19" s="63">
        <f>ROUNDUP((R5*E19)+(R6*J19)+(R7*(E19*2)),2)</f>
        <v>0</v>
      </c>
      <c r="N19" s="94">
        <f>M19</f>
        <v>0</v>
      </c>
      <c r="O19" s="36" t="s">
        <v>172</v>
      </c>
      <c r="P19" s="64" t="s">
        <v>77</v>
      </c>
      <c r="Q19" s="61" t="s">
        <v>78</v>
      </c>
      <c r="R19" s="65">
        <v>2</v>
      </c>
      <c r="S19" s="62">
        <f>ROUNDUP(R19*0.75,2)</f>
        <v>1.5</v>
      </c>
      <c r="T19" s="78">
        <f>ROUNDUP((R5*R19)+(R6*S19)+(R7*(R19*2)),2)</f>
        <v>0</v>
      </c>
    </row>
    <row r="20" spans="1:20" ht="18.75" customHeight="1" x14ac:dyDescent="0.15">
      <c r="A20" s="239"/>
      <c r="B20" s="82"/>
      <c r="C20" s="60" t="s">
        <v>95</v>
      </c>
      <c r="D20" s="61"/>
      <c r="E20" s="62">
        <v>10</v>
      </c>
      <c r="F20" s="63" t="s">
        <v>38</v>
      </c>
      <c r="G20" s="86"/>
      <c r="H20" s="90" t="s">
        <v>95</v>
      </c>
      <c r="I20" s="61"/>
      <c r="J20" s="63">
        <f>ROUNDUP(E20*0.75,2)</f>
        <v>7.5</v>
      </c>
      <c r="K20" s="63" t="s">
        <v>38</v>
      </c>
      <c r="L20" s="63"/>
      <c r="M20" s="63">
        <f>ROUNDUP((R5*E20)+(R6*J20)+(R7*(E20*2)),2)</f>
        <v>0</v>
      </c>
      <c r="N20" s="94">
        <f>M20</f>
        <v>0</v>
      </c>
      <c r="O20" s="99" t="s">
        <v>175</v>
      </c>
      <c r="P20" s="64" t="s">
        <v>97</v>
      </c>
      <c r="Q20" s="61"/>
      <c r="R20" s="65">
        <v>2</v>
      </c>
      <c r="S20" s="62">
        <f>ROUNDUP(R20*0.75,2)</f>
        <v>1.5</v>
      </c>
      <c r="T20" s="78">
        <f>ROUNDUP((R5*R20)+(R6*S20)+(R7*(R20*2)),2)</f>
        <v>0</v>
      </c>
    </row>
    <row r="21" spans="1:20" ht="18.75" customHeight="1" x14ac:dyDescent="0.15">
      <c r="A21" s="239"/>
      <c r="B21" s="82"/>
      <c r="C21" s="60" t="s">
        <v>96</v>
      </c>
      <c r="D21" s="61"/>
      <c r="E21" s="62">
        <v>0.5</v>
      </c>
      <c r="F21" s="63" t="s">
        <v>38</v>
      </c>
      <c r="G21" s="86"/>
      <c r="H21" s="90" t="s">
        <v>96</v>
      </c>
      <c r="I21" s="61"/>
      <c r="J21" s="63">
        <f>ROUNDUP(E21*0.75,2)</f>
        <v>0.38</v>
      </c>
      <c r="K21" s="63" t="s">
        <v>38</v>
      </c>
      <c r="L21" s="63"/>
      <c r="M21" s="63">
        <f>ROUNDUP((R5*E21)+(R6*J21)+(R7*(E21*2)),2)</f>
        <v>0</v>
      </c>
      <c r="N21" s="94">
        <f>ROUND(M21+(M21*10/100),2)</f>
        <v>0</v>
      </c>
      <c r="O21" s="82" t="s">
        <v>93</v>
      </c>
      <c r="P21" s="64"/>
      <c r="Q21" s="61"/>
      <c r="R21" s="65"/>
      <c r="S21" s="62"/>
      <c r="T21" s="78"/>
    </row>
    <row r="22" spans="1:20" ht="18.75" customHeight="1" x14ac:dyDescent="0.15">
      <c r="A22" s="239"/>
      <c r="B22" s="82"/>
      <c r="C22" s="60"/>
      <c r="D22" s="61"/>
      <c r="E22" s="62"/>
      <c r="F22" s="63"/>
      <c r="G22" s="86"/>
      <c r="H22" s="90"/>
      <c r="I22" s="61"/>
      <c r="J22" s="63"/>
      <c r="K22" s="63"/>
      <c r="L22" s="63"/>
      <c r="M22" s="63"/>
      <c r="N22" s="94"/>
      <c r="O22" s="82" t="s">
        <v>49</v>
      </c>
      <c r="P22" s="64"/>
      <c r="Q22" s="61"/>
      <c r="R22" s="65"/>
      <c r="S22" s="62"/>
      <c r="T22" s="78"/>
    </row>
    <row r="23" spans="1:20" ht="18.75" customHeight="1" x14ac:dyDescent="0.15">
      <c r="A23" s="239"/>
      <c r="B23" s="81"/>
      <c r="C23" s="54"/>
      <c r="D23" s="55"/>
      <c r="E23" s="56"/>
      <c r="F23" s="57"/>
      <c r="G23" s="85"/>
      <c r="H23" s="89"/>
      <c r="I23" s="55"/>
      <c r="J23" s="57"/>
      <c r="K23" s="57"/>
      <c r="L23" s="57"/>
      <c r="M23" s="57"/>
      <c r="N23" s="93"/>
      <c r="O23" s="81"/>
      <c r="P23" s="58"/>
      <c r="Q23" s="55"/>
      <c r="R23" s="59"/>
      <c r="S23" s="56"/>
      <c r="T23" s="77"/>
    </row>
    <row r="24" spans="1:20" ht="18.75" customHeight="1" x14ac:dyDescent="0.15">
      <c r="A24" s="239"/>
      <c r="B24" s="82" t="s">
        <v>98</v>
      </c>
      <c r="C24" s="60" t="s">
        <v>102</v>
      </c>
      <c r="D24" s="61" t="s">
        <v>65</v>
      </c>
      <c r="E24" s="62">
        <v>40</v>
      </c>
      <c r="F24" s="63" t="s">
        <v>38</v>
      </c>
      <c r="G24" s="86"/>
      <c r="H24" s="90" t="s">
        <v>102</v>
      </c>
      <c r="I24" s="61" t="s">
        <v>65</v>
      </c>
      <c r="J24" s="63">
        <f>ROUNDUP(E24*0.75,2)</f>
        <v>30</v>
      </c>
      <c r="K24" s="63" t="s">
        <v>38</v>
      </c>
      <c r="L24" s="63"/>
      <c r="M24" s="63">
        <f>ROUNDUP((R5*E24)+(R6*J24)+(R7*(E24*2)),2)</f>
        <v>0</v>
      </c>
      <c r="N24" s="94">
        <f>M24</f>
        <v>0</v>
      </c>
      <c r="O24" s="82" t="s">
        <v>99</v>
      </c>
      <c r="P24" s="64" t="s">
        <v>41</v>
      </c>
      <c r="Q24" s="61"/>
      <c r="R24" s="65">
        <v>1</v>
      </c>
      <c r="S24" s="62">
        <f>ROUNDUP(R24*0.75,2)</f>
        <v>0.75</v>
      </c>
      <c r="T24" s="78">
        <f>ROUNDUP((R5*R24)+(R6*S24)+(R7*(R24*2)),2)</f>
        <v>0</v>
      </c>
    </row>
    <row r="25" spans="1:20" ht="18.75" customHeight="1" x14ac:dyDescent="0.15">
      <c r="A25" s="239"/>
      <c r="B25" s="82"/>
      <c r="C25" s="60"/>
      <c r="D25" s="61"/>
      <c r="E25" s="62"/>
      <c r="F25" s="63"/>
      <c r="G25" s="86"/>
      <c r="H25" s="90"/>
      <c r="I25" s="61"/>
      <c r="J25" s="63"/>
      <c r="K25" s="63"/>
      <c r="L25" s="63"/>
      <c r="M25" s="63"/>
      <c r="N25" s="94"/>
      <c r="O25" s="82" t="s">
        <v>100</v>
      </c>
      <c r="P25" s="64" t="s">
        <v>103</v>
      </c>
      <c r="Q25" s="61"/>
      <c r="R25" s="65">
        <v>3</v>
      </c>
      <c r="S25" s="62">
        <f>ROUNDUP(R25*0.75,2)</f>
        <v>2.25</v>
      </c>
      <c r="T25" s="78">
        <f>ROUNDUP((R5*R25)+(R6*S25)+(R7*(R25*2)),2)</f>
        <v>0</v>
      </c>
    </row>
    <row r="26" spans="1:20" ht="18.75" customHeight="1" x14ac:dyDescent="0.15">
      <c r="A26" s="239"/>
      <c r="B26" s="82"/>
      <c r="C26" s="60"/>
      <c r="D26" s="61"/>
      <c r="E26" s="62"/>
      <c r="F26" s="63"/>
      <c r="G26" s="86"/>
      <c r="H26" s="90"/>
      <c r="I26" s="61"/>
      <c r="J26" s="63"/>
      <c r="K26" s="63"/>
      <c r="L26" s="63"/>
      <c r="M26" s="63"/>
      <c r="N26" s="94"/>
      <c r="O26" s="82" t="s">
        <v>101</v>
      </c>
      <c r="P26" s="64"/>
      <c r="Q26" s="61"/>
      <c r="R26" s="65"/>
      <c r="S26" s="62"/>
      <c r="T26" s="78"/>
    </row>
    <row r="27" spans="1:20" ht="18.75" customHeight="1" x14ac:dyDescent="0.15">
      <c r="A27" s="239"/>
      <c r="B27" s="82"/>
      <c r="C27" s="60"/>
      <c r="D27" s="61"/>
      <c r="E27" s="62"/>
      <c r="F27" s="63"/>
      <c r="G27" s="86"/>
      <c r="H27" s="90"/>
      <c r="I27" s="61"/>
      <c r="J27" s="63"/>
      <c r="K27" s="63"/>
      <c r="L27" s="63"/>
      <c r="M27" s="63"/>
      <c r="N27" s="94"/>
      <c r="O27" s="82" t="s">
        <v>30</v>
      </c>
      <c r="P27" s="64"/>
      <c r="Q27" s="61"/>
      <c r="R27" s="65"/>
      <c r="S27" s="62"/>
      <c r="T27" s="78"/>
    </row>
    <row r="28" spans="1:20" ht="18.75" customHeight="1" thickBot="1" x14ac:dyDescent="0.2">
      <c r="A28" s="240"/>
      <c r="B28" s="83"/>
      <c r="C28" s="67"/>
      <c r="D28" s="68"/>
      <c r="E28" s="69"/>
      <c r="F28" s="70"/>
      <c r="G28" s="87"/>
      <c r="H28" s="91"/>
      <c r="I28" s="68"/>
      <c r="J28" s="70"/>
      <c r="K28" s="70"/>
      <c r="L28" s="70"/>
      <c r="M28" s="70"/>
      <c r="N28" s="95"/>
      <c r="O28" s="83"/>
      <c r="P28" s="71"/>
      <c r="Q28" s="68"/>
      <c r="R28" s="72"/>
      <c r="S28" s="69"/>
      <c r="T28" s="79"/>
    </row>
  </sheetData>
  <mergeCells count="5">
    <mergeCell ref="H1:O1"/>
    <mergeCell ref="A2:T2"/>
    <mergeCell ref="Q3:T3"/>
    <mergeCell ref="A8:F8"/>
    <mergeCell ref="A10:A28"/>
  </mergeCells>
  <phoneticPr fontId="18"/>
  <printOptions horizontalCentered="1" verticalCentered="1"/>
  <pageMargins left="0.39370078740157483" right="0.39370078740157483" top="0.39370078740157483" bottom="0.39370078740157483" header="0.39370078740157483" footer="0.39370078740157483"/>
  <pageSetup paperSize="12" scale="52"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6416C-A622-444E-B1E9-00553603D650}">
  <sheetPr>
    <pageSetUpPr fitToPage="1"/>
  </sheetPr>
  <dimension ref="A1:U33"/>
  <sheetViews>
    <sheetView showZeros="0" zoomScale="60" zoomScaleNormal="60" zoomScaleSheetLayoutView="90" workbookViewId="0"/>
  </sheetViews>
  <sheetFormatPr defaultRowHeight="13.5" x14ac:dyDescent="0.15"/>
  <cols>
    <col min="1" max="1" width="4.5" style="104" customWidth="1"/>
    <col min="2" max="2" width="24.375" style="104" customWidth="1"/>
    <col min="3" max="3" width="28.25" style="104" customWidth="1"/>
    <col min="4" max="4" width="12.5" style="104" hidden="1" customWidth="1"/>
    <col min="5" max="6" width="10.375" style="35" customWidth="1"/>
    <col min="7" max="7" width="10" style="104" customWidth="1"/>
    <col min="8" max="8" width="18.75" style="104" customWidth="1"/>
    <col min="9" max="9" width="22.5" style="104" customWidth="1"/>
    <col min="10" max="10" width="21.25" style="104" customWidth="1"/>
    <col min="11" max="11" width="11.125" style="104" customWidth="1"/>
    <col min="12" max="12" width="22.375" style="104" customWidth="1"/>
    <col min="13" max="13" width="21.25" style="104" customWidth="1"/>
    <col min="14" max="14" width="11.25" style="104" customWidth="1"/>
    <col min="15" max="15" width="12.5" hidden="1" customWidth="1"/>
    <col min="257" max="257" width="4.5" customWidth="1"/>
    <col min="258" max="258" width="24.375" customWidth="1"/>
    <col min="259" max="259" width="28.25" customWidth="1"/>
    <col min="260" max="260" width="0" hidden="1" customWidth="1"/>
    <col min="261" max="262" width="10.375" customWidth="1"/>
    <col min="263" max="263" width="10" customWidth="1"/>
    <col min="264" max="264" width="18.75" customWidth="1"/>
    <col min="265" max="265" width="22.5" customWidth="1"/>
    <col min="266" max="266" width="21.25" customWidth="1"/>
    <col min="267" max="267" width="11.125" customWidth="1"/>
    <col min="268" max="268" width="22.375" customWidth="1"/>
    <col min="269" max="269" width="21.25" customWidth="1"/>
    <col min="270" max="270" width="11.25" customWidth="1"/>
    <col min="271" max="271" width="0" hidden="1" customWidth="1"/>
    <col min="513" max="513" width="4.5" customWidth="1"/>
    <col min="514" max="514" width="24.375" customWidth="1"/>
    <col min="515" max="515" width="28.25" customWidth="1"/>
    <col min="516" max="516" width="0" hidden="1" customWidth="1"/>
    <col min="517" max="518" width="10.375" customWidth="1"/>
    <col min="519" max="519" width="10" customWidth="1"/>
    <col min="520" max="520" width="18.75" customWidth="1"/>
    <col min="521" max="521" width="22.5" customWidth="1"/>
    <col min="522" max="522" width="21.25" customWidth="1"/>
    <col min="523" max="523" width="11.125" customWidth="1"/>
    <col min="524" max="524" width="22.375" customWidth="1"/>
    <col min="525" max="525" width="21.25" customWidth="1"/>
    <col min="526" max="526" width="11.25" customWidth="1"/>
    <col min="527" max="527" width="0" hidden="1" customWidth="1"/>
    <col min="769" max="769" width="4.5" customWidth="1"/>
    <col min="770" max="770" width="24.375" customWidth="1"/>
    <col min="771" max="771" width="28.25" customWidth="1"/>
    <col min="772" max="772" width="0" hidden="1" customWidth="1"/>
    <col min="773" max="774" width="10.375" customWidth="1"/>
    <col min="775" max="775" width="10" customWidth="1"/>
    <col min="776" max="776" width="18.75" customWidth="1"/>
    <col min="777" max="777" width="22.5" customWidth="1"/>
    <col min="778" max="778" width="21.25" customWidth="1"/>
    <col min="779" max="779" width="11.125" customWidth="1"/>
    <col min="780" max="780" width="22.375" customWidth="1"/>
    <col min="781" max="781" width="21.25" customWidth="1"/>
    <col min="782" max="782" width="11.25" customWidth="1"/>
    <col min="783" max="783" width="0" hidden="1" customWidth="1"/>
    <col min="1025" max="1025" width="4.5" customWidth="1"/>
    <col min="1026" max="1026" width="24.375" customWidth="1"/>
    <col min="1027" max="1027" width="28.25" customWidth="1"/>
    <col min="1028" max="1028" width="0" hidden="1" customWidth="1"/>
    <col min="1029" max="1030" width="10.375" customWidth="1"/>
    <col min="1031" max="1031" width="10" customWidth="1"/>
    <col min="1032" max="1032" width="18.75" customWidth="1"/>
    <col min="1033" max="1033" width="22.5" customWidth="1"/>
    <col min="1034" max="1034" width="21.25" customWidth="1"/>
    <col min="1035" max="1035" width="11.125" customWidth="1"/>
    <col min="1036" max="1036" width="22.375" customWidth="1"/>
    <col min="1037" max="1037" width="21.25" customWidth="1"/>
    <col min="1038" max="1038" width="11.25" customWidth="1"/>
    <col min="1039" max="1039" width="0" hidden="1" customWidth="1"/>
    <col min="1281" max="1281" width="4.5" customWidth="1"/>
    <col min="1282" max="1282" width="24.375" customWidth="1"/>
    <col min="1283" max="1283" width="28.25" customWidth="1"/>
    <col min="1284" max="1284" width="0" hidden="1" customWidth="1"/>
    <col min="1285" max="1286" width="10.375" customWidth="1"/>
    <col min="1287" max="1287" width="10" customWidth="1"/>
    <col min="1288" max="1288" width="18.75" customWidth="1"/>
    <col min="1289" max="1289" width="22.5" customWidth="1"/>
    <col min="1290" max="1290" width="21.25" customWidth="1"/>
    <col min="1291" max="1291" width="11.125" customWidth="1"/>
    <col min="1292" max="1292" width="22.375" customWidth="1"/>
    <col min="1293" max="1293" width="21.25" customWidth="1"/>
    <col min="1294" max="1294" width="11.25" customWidth="1"/>
    <col min="1295" max="1295" width="0" hidden="1" customWidth="1"/>
    <col min="1537" max="1537" width="4.5" customWidth="1"/>
    <col min="1538" max="1538" width="24.375" customWidth="1"/>
    <col min="1539" max="1539" width="28.25" customWidth="1"/>
    <col min="1540" max="1540" width="0" hidden="1" customWidth="1"/>
    <col min="1541" max="1542" width="10.375" customWidth="1"/>
    <col min="1543" max="1543" width="10" customWidth="1"/>
    <col min="1544" max="1544" width="18.75" customWidth="1"/>
    <col min="1545" max="1545" width="22.5" customWidth="1"/>
    <col min="1546" max="1546" width="21.25" customWidth="1"/>
    <col min="1547" max="1547" width="11.125" customWidth="1"/>
    <col min="1548" max="1548" width="22.375" customWidth="1"/>
    <col min="1549" max="1549" width="21.25" customWidth="1"/>
    <col min="1550" max="1550" width="11.25" customWidth="1"/>
    <col min="1551" max="1551" width="0" hidden="1" customWidth="1"/>
    <col min="1793" max="1793" width="4.5" customWidth="1"/>
    <col min="1794" max="1794" width="24.375" customWidth="1"/>
    <col min="1795" max="1795" width="28.25" customWidth="1"/>
    <col min="1796" max="1796" width="0" hidden="1" customWidth="1"/>
    <col min="1797" max="1798" width="10.375" customWidth="1"/>
    <col min="1799" max="1799" width="10" customWidth="1"/>
    <col min="1800" max="1800" width="18.75" customWidth="1"/>
    <col min="1801" max="1801" width="22.5" customWidth="1"/>
    <col min="1802" max="1802" width="21.25" customWidth="1"/>
    <col min="1803" max="1803" width="11.125" customWidth="1"/>
    <col min="1804" max="1804" width="22.375" customWidth="1"/>
    <col min="1805" max="1805" width="21.25" customWidth="1"/>
    <col min="1806" max="1806" width="11.25" customWidth="1"/>
    <col min="1807" max="1807" width="0" hidden="1" customWidth="1"/>
    <col min="2049" max="2049" width="4.5" customWidth="1"/>
    <col min="2050" max="2050" width="24.375" customWidth="1"/>
    <col min="2051" max="2051" width="28.25" customWidth="1"/>
    <col min="2052" max="2052" width="0" hidden="1" customWidth="1"/>
    <col min="2053" max="2054" width="10.375" customWidth="1"/>
    <col min="2055" max="2055" width="10" customWidth="1"/>
    <col min="2056" max="2056" width="18.75" customWidth="1"/>
    <col min="2057" max="2057" width="22.5" customWidth="1"/>
    <col min="2058" max="2058" width="21.25" customWidth="1"/>
    <col min="2059" max="2059" width="11.125" customWidth="1"/>
    <col min="2060" max="2060" width="22.375" customWidth="1"/>
    <col min="2061" max="2061" width="21.25" customWidth="1"/>
    <col min="2062" max="2062" width="11.25" customWidth="1"/>
    <col min="2063" max="2063" width="0" hidden="1" customWidth="1"/>
    <col min="2305" max="2305" width="4.5" customWidth="1"/>
    <col min="2306" max="2306" width="24.375" customWidth="1"/>
    <col min="2307" max="2307" width="28.25" customWidth="1"/>
    <col min="2308" max="2308" width="0" hidden="1" customWidth="1"/>
    <col min="2309" max="2310" width="10.375" customWidth="1"/>
    <col min="2311" max="2311" width="10" customWidth="1"/>
    <col min="2312" max="2312" width="18.75" customWidth="1"/>
    <col min="2313" max="2313" width="22.5" customWidth="1"/>
    <col min="2314" max="2314" width="21.25" customWidth="1"/>
    <col min="2315" max="2315" width="11.125" customWidth="1"/>
    <col min="2316" max="2316" width="22.375" customWidth="1"/>
    <col min="2317" max="2317" width="21.25" customWidth="1"/>
    <col min="2318" max="2318" width="11.25" customWidth="1"/>
    <col min="2319" max="2319" width="0" hidden="1" customWidth="1"/>
    <col min="2561" max="2561" width="4.5" customWidth="1"/>
    <col min="2562" max="2562" width="24.375" customWidth="1"/>
    <col min="2563" max="2563" width="28.25" customWidth="1"/>
    <col min="2564" max="2564" width="0" hidden="1" customWidth="1"/>
    <col min="2565" max="2566" width="10.375" customWidth="1"/>
    <col min="2567" max="2567" width="10" customWidth="1"/>
    <col min="2568" max="2568" width="18.75" customWidth="1"/>
    <col min="2569" max="2569" width="22.5" customWidth="1"/>
    <col min="2570" max="2570" width="21.25" customWidth="1"/>
    <col min="2571" max="2571" width="11.125" customWidth="1"/>
    <col min="2572" max="2572" width="22.375" customWidth="1"/>
    <col min="2573" max="2573" width="21.25" customWidth="1"/>
    <col min="2574" max="2574" width="11.25" customWidth="1"/>
    <col min="2575" max="2575" width="0" hidden="1" customWidth="1"/>
    <col min="2817" max="2817" width="4.5" customWidth="1"/>
    <col min="2818" max="2818" width="24.375" customWidth="1"/>
    <col min="2819" max="2819" width="28.25" customWidth="1"/>
    <col min="2820" max="2820" width="0" hidden="1" customWidth="1"/>
    <col min="2821" max="2822" width="10.375" customWidth="1"/>
    <col min="2823" max="2823" width="10" customWidth="1"/>
    <col min="2824" max="2824" width="18.75" customWidth="1"/>
    <col min="2825" max="2825" width="22.5" customWidth="1"/>
    <col min="2826" max="2826" width="21.25" customWidth="1"/>
    <col min="2827" max="2827" width="11.125" customWidth="1"/>
    <col min="2828" max="2828" width="22.375" customWidth="1"/>
    <col min="2829" max="2829" width="21.25" customWidth="1"/>
    <col min="2830" max="2830" width="11.25" customWidth="1"/>
    <col min="2831" max="2831" width="0" hidden="1" customWidth="1"/>
    <col min="3073" max="3073" width="4.5" customWidth="1"/>
    <col min="3074" max="3074" width="24.375" customWidth="1"/>
    <col min="3075" max="3075" width="28.25" customWidth="1"/>
    <col min="3076" max="3076" width="0" hidden="1" customWidth="1"/>
    <col min="3077" max="3078" width="10.375" customWidth="1"/>
    <col min="3079" max="3079" width="10" customWidth="1"/>
    <col min="3080" max="3080" width="18.75" customWidth="1"/>
    <col min="3081" max="3081" width="22.5" customWidth="1"/>
    <col min="3082" max="3082" width="21.25" customWidth="1"/>
    <col min="3083" max="3083" width="11.125" customWidth="1"/>
    <col min="3084" max="3084" width="22.375" customWidth="1"/>
    <col min="3085" max="3085" width="21.25" customWidth="1"/>
    <col min="3086" max="3086" width="11.25" customWidth="1"/>
    <col min="3087" max="3087" width="0" hidden="1" customWidth="1"/>
    <col min="3329" max="3329" width="4.5" customWidth="1"/>
    <col min="3330" max="3330" width="24.375" customWidth="1"/>
    <col min="3331" max="3331" width="28.25" customWidth="1"/>
    <col min="3332" max="3332" width="0" hidden="1" customWidth="1"/>
    <col min="3333" max="3334" width="10.375" customWidth="1"/>
    <col min="3335" max="3335" width="10" customWidth="1"/>
    <col min="3336" max="3336" width="18.75" customWidth="1"/>
    <col min="3337" max="3337" width="22.5" customWidth="1"/>
    <col min="3338" max="3338" width="21.25" customWidth="1"/>
    <col min="3339" max="3339" width="11.125" customWidth="1"/>
    <col min="3340" max="3340" width="22.375" customWidth="1"/>
    <col min="3341" max="3341" width="21.25" customWidth="1"/>
    <col min="3342" max="3342" width="11.25" customWidth="1"/>
    <col min="3343" max="3343" width="0" hidden="1" customWidth="1"/>
    <col min="3585" max="3585" width="4.5" customWidth="1"/>
    <col min="3586" max="3586" width="24.375" customWidth="1"/>
    <col min="3587" max="3587" width="28.25" customWidth="1"/>
    <col min="3588" max="3588" width="0" hidden="1" customWidth="1"/>
    <col min="3589" max="3590" width="10.375" customWidth="1"/>
    <col min="3591" max="3591" width="10" customWidth="1"/>
    <col min="3592" max="3592" width="18.75" customWidth="1"/>
    <col min="3593" max="3593" width="22.5" customWidth="1"/>
    <col min="3594" max="3594" width="21.25" customWidth="1"/>
    <col min="3595" max="3595" width="11.125" customWidth="1"/>
    <col min="3596" max="3596" width="22.375" customWidth="1"/>
    <col min="3597" max="3597" width="21.25" customWidth="1"/>
    <col min="3598" max="3598" width="11.25" customWidth="1"/>
    <col min="3599" max="3599" width="0" hidden="1" customWidth="1"/>
    <col min="3841" max="3841" width="4.5" customWidth="1"/>
    <col min="3842" max="3842" width="24.375" customWidth="1"/>
    <col min="3843" max="3843" width="28.25" customWidth="1"/>
    <col min="3844" max="3844" width="0" hidden="1" customWidth="1"/>
    <col min="3845" max="3846" width="10.375" customWidth="1"/>
    <col min="3847" max="3847" width="10" customWidth="1"/>
    <col min="3848" max="3848" width="18.75" customWidth="1"/>
    <col min="3849" max="3849" width="22.5" customWidth="1"/>
    <col min="3850" max="3850" width="21.25" customWidth="1"/>
    <col min="3851" max="3851" width="11.125" customWidth="1"/>
    <col min="3852" max="3852" width="22.375" customWidth="1"/>
    <col min="3853" max="3853" width="21.25" customWidth="1"/>
    <col min="3854" max="3854" width="11.25" customWidth="1"/>
    <col min="3855" max="3855" width="0" hidden="1" customWidth="1"/>
    <col min="4097" max="4097" width="4.5" customWidth="1"/>
    <col min="4098" max="4098" width="24.375" customWidth="1"/>
    <col min="4099" max="4099" width="28.25" customWidth="1"/>
    <col min="4100" max="4100" width="0" hidden="1" customWidth="1"/>
    <col min="4101" max="4102" width="10.375" customWidth="1"/>
    <col min="4103" max="4103" width="10" customWidth="1"/>
    <col min="4104" max="4104" width="18.75" customWidth="1"/>
    <col min="4105" max="4105" width="22.5" customWidth="1"/>
    <col min="4106" max="4106" width="21.25" customWidth="1"/>
    <col min="4107" max="4107" width="11.125" customWidth="1"/>
    <col min="4108" max="4108" width="22.375" customWidth="1"/>
    <col min="4109" max="4109" width="21.25" customWidth="1"/>
    <col min="4110" max="4110" width="11.25" customWidth="1"/>
    <col min="4111" max="4111" width="0" hidden="1" customWidth="1"/>
    <col min="4353" max="4353" width="4.5" customWidth="1"/>
    <col min="4354" max="4354" width="24.375" customWidth="1"/>
    <col min="4355" max="4355" width="28.25" customWidth="1"/>
    <col min="4356" max="4356" width="0" hidden="1" customWidth="1"/>
    <col min="4357" max="4358" width="10.375" customWidth="1"/>
    <col min="4359" max="4359" width="10" customWidth="1"/>
    <col min="4360" max="4360" width="18.75" customWidth="1"/>
    <col min="4361" max="4361" width="22.5" customWidth="1"/>
    <col min="4362" max="4362" width="21.25" customWidth="1"/>
    <col min="4363" max="4363" width="11.125" customWidth="1"/>
    <col min="4364" max="4364" width="22.375" customWidth="1"/>
    <col min="4365" max="4365" width="21.25" customWidth="1"/>
    <col min="4366" max="4366" width="11.25" customWidth="1"/>
    <col min="4367" max="4367" width="0" hidden="1" customWidth="1"/>
    <col min="4609" max="4609" width="4.5" customWidth="1"/>
    <col min="4610" max="4610" width="24.375" customWidth="1"/>
    <col min="4611" max="4611" width="28.25" customWidth="1"/>
    <col min="4612" max="4612" width="0" hidden="1" customWidth="1"/>
    <col min="4613" max="4614" width="10.375" customWidth="1"/>
    <col min="4615" max="4615" width="10" customWidth="1"/>
    <col min="4616" max="4616" width="18.75" customWidth="1"/>
    <col min="4617" max="4617" width="22.5" customWidth="1"/>
    <col min="4618" max="4618" width="21.25" customWidth="1"/>
    <col min="4619" max="4619" width="11.125" customWidth="1"/>
    <col min="4620" max="4620" width="22.375" customWidth="1"/>
    <col min="4621" max="4621" width="21.25" customWidth="1"/>
    <col min="4622" max="4622" width="11.25" customWidth="1"/>
    <col min="4623" max="4623" width="0" hidden="1" customWidth="1"/>
    <col min="4865" max="4865" width="4.5" customWidth="1"/>
    <col min="4866" max="4866" width="24.375" customWidth="1"/>
    <col min="4867" max="4867" width="28.25" customWidth="1"/>
    <col min="4868" max="4868" width="0" hidden="1" customWidth="1"/>
    <col min="4869" max="4870" width="10.375" customWidth="1"/>
    <col min="4871" max="4871" width="10" customWidth="1"/>
    <col min="4872" max="4872" width="18.75" customWidth="1"/>
    <col min="4873" max="4873" width="22.5" customWidth="1"/>
    <col min="4874" max="4874" width="21.25" customWidth="1"/>
    <col min="4875" max="4875" width="11.125" customWidth="1"/>
    <col min="4876" max="4876" width="22.375" customWidth="1"/>
    <col min="4877" max="4877" width="21.25" customWidth="1"/>
    <col min="4878" max="4878" width="11.25" customWidth="1"/>
    <col min="4879" max="4879" width="0" hidden="1" customWidth="1"/>
    <col min="5121" max="5121" width="4.5" customWidth="1"/>
    <col min="5122" max="5122" width="24.375" customWidth="1"/>
    <col min="5123" max="5123" width="28.25" customWidth="1"/>
    <col min="5124" max="5124" width="0" hidden="1" customWidth="1"/>
    <col min="5125" max="5126" width="10.375" customWidth="1"/>
    <col min="5127" max="5127" width="10" customWidth="1"/>
    <col min="5128" max="5128" width="18.75" customWidth="1"/>
    <col min="5129" max="5129" width="22.5" customWidth="1"/>
    <col min="5130" max="5130" width="21.25" customWidth="1"/>
    <col min="5131" max="5131" width="11.125" customWidth="1"/>
    <col min="5132" max="5132" width="22.375" customWidth="1"/>
    <col min="5133" max="5133" width="21.25" customWidth="1"/>
    <col min="5134" max="5134" width="11.25" customWidth="1"/>
    <col min="5135" max="5135" width="0" hidden="1" customWidth="1"/>
    <col min="5377" max="5377" width="4.5" customWidth="1"/>
    <col min="5378" max="5378" width="24.375" customWidth="1"/>
    <col min="5379" max="5379" width="28.25" customWidth="1"/>
    <col min="5380" max="5380" width="0" hidden="1" customWidth="1"/>
    <col min="5381" max="5382" width="10.375" customWidth="1"/>
    <col min="5383" max="5383" width="10" customWidth="1"/>
    <col min="5384" max="5384" width="18.75" customWidth="1"/>
    <col min="5385" max="5385" width="22.5" customWidth="1"/>
    <col min="5386" max="5386" width="21.25" customWidth="1"/>
    <col min="5387" max="5387" width="11.125" customWidth="1"/>
    <col min="5388" max="5388" width="22.375" customWidth="1"/>
    <col min="5389" max="5389" width="21.25" customWidth="1"/>
    <col min="5390" max="5390" width="11.25" customWidth="1"/>
    <col min="5391" max="5391" width="0" hidden="1" customWidth="1"/>
    <col min="5633" max="5633" width="4.5" customWidth="1"/>
    <col min="5634" max="5634" width="24.375" customWidth="1"/>
    <col min="5635" max="5635" width="28.25" customWidth="1"/>
    <col min="5636" max="5636" width="0" hidden="1" customWidth="1"/>
    <col min="5637" max="5638" width="10.375" customWidth="1"/>
    <col min="5639" max="5639" width="10" customWidth="1"/>
    <col min="5640" max="5640" width="18.75" customWidth="1"/>
    <col min="5641" max="5641" width="22.5" customWidth="1"/>
    <col min="5642" max="5642" width="21.25" customWidth="1"/>
    <col min="5643" max="5643" width="11.125" customWidth="1"/>
    <col min="5644" max="5644" width="22.375" customWidth="1"/>
    <col min="5645" max="5645" width="21.25" customWidth="1"/>
    <col min="5646" max="5646" width="11.25" customWidth="1"/>
    <col min="5647" max="5647" width="0" hidden="1" customWidth="1"/>
    <col min="5889" max="5889" width="4.5" customWidth="1"/>
    <col min="5890" max="5890" width="24.375" customWidth="1"/>
    <col min="5891" max="5891" width="28.25" customWidth="1"/>
    <col min="5892" max="5892" width="0" hidden="1" customWidth="1"/>
    <col min="5893" max="5894" width="10.375" customWidth="1"/>
    <col min="5895" max="5895" width="10" customWidth="1"/>
    <col min="5896" max="5896" width="18.75" customWidth="1"/>
    <col min="5897" max="5897" width="22.5" customWidth="1"/>
    <col min="5898" max="5898" width="21.25" customWidth="1"/>
    <col min="5899" max="5899" width="11.125" customWidth="1"/>
    <col min="5900" max="5900" width="22.375" customWidth="1"/>
    <col min="5901" max="5901" width="21.25" customWidth="1"/>
    <col min="5902" max="5902" width="11.25" customWidth="1"/>
    <col min="5903" max="5903" width="0" hidden="1" customWidth="1"/>
    <col min="6145" max="6145" width="4.5" customWidth="1"/>
    <col min="6146" max="6146" width="24.375" customWidth="1"/>
    <col min="6147" max="6147" width="28.25" customWidth="1"/>
    <col min="6148" max="6148" width="0" hidden="1" customWidth="1"/>
    <col min="6149" max="6150" width="10.375" customWidth="1"/>
    <col min="6151" max="6151" width="10" customWidth="1"/>
    <col min="6152" max="6152" width="18.75" customWidth="1"/>
    <col min="6153" max="6153" width="22.5" customWidth="1"/>
    <col min="6154" max="6154" width="21.25" customWidth="1"/>
    <col min="6155" max="6155" width="11.125" customWidth="1"/>
    <col min="6156" max="6156" width="22.375" customWidth="1"/>
    <col min="6157" max="6157" width="21.25" customWidth="1"/>
    <col min="6158" max="6158" width="11.25" customWidth="1"/>
    <col min="6159" max="6159" width="0" hidden="1" customWidth="1"/>
    <col min="6401" max="6401" width="4.5" customWidth="1"/>
    <col min="6402" max="6402" width="24.375" customWidth="1"/>
    <col min="6403" max="6403" width="28.25" customWidth="1"/>
    <col min="6404" max="6404" width="0" hidden="1" customWidth="1"/>
    <col min="6405" max="6406" width="10.375" customWidth="1"/>
    <col min="6407" max="6407" width="10" customWidth="1"/>
    <col min="6408" max="6408" width="18.75" customWidth="1"/>
    <col min="6409" max="6409" width="22.5" customWidth="1"/>
    <col min="6410" max="6410" width="21.25" customWidth="1"/>
    <col min="6411" max="6411" width="11.125" customWidth="1"/>
    <col min="6412" max="6412" width="22.375" customWidth="1"/>
    <col min="6413" max="6413" width="21.25" customWidth="1"/>
    <col min="6414" max="6414" width="11.25" customWidth="1"/>
    <col min="6415" max="6415" width="0" hidden="1" customWidth="1"/>
    <col min="6657" max="6657" width="4.5" customWidth="1"/>
    <col min="6658" max="6658" width="24.375" customWidth="1"/>
    <col min="6659" max="6659" width="28.25" customWidth="1"/>
    <col min="6660" max="6660" width="0" hidden="1" customWidth="1"/>
    <col min="6661" max="6662" width="10.375" customWidth="1"/>
    <col min="6663" max="6663" width="10" customWidth="1"/>
    <col min="6664" max="6664" width="18.75" customWidth="1"/>
    <col min="6665" max="6665" width="22.5" customWidth="1"/>
    <col min="6666" max="6666" width="21.25" customWidth="1"/>
    <col min="6667" max="6667" width="11.125" customWidth="1"/>
    <col min="6668" max="6668" width="22.375" customWidth="1"/>
    <col min="6669" max="6669" width="21.25" customWidth="1"/>
    <col min="6670" max="6670" width="11.25" customWidth="1"/>
    <col min="6671" max="6671" width="0" hidden="1" customWidth="1"/>
    <col min="6913" max="6913" width="4.5" customWidth="1"/>
    <col min="6914" max="6914" width="24.375" customWidth="1"/>
    <col min="6915" max="6915" width="28.25" customWidth="1"/>
    <col min="6916" max="6916" width="0" hidden="1" customWidth="1"/>
    <col min="6917" max="6918" width="10.375" customWidth="1"/>
    <col min="6919" max="6919" width="10" customWidth="1"/>
    <col min="6920" max="6920" width="18.75" customWidth="1"/>
    <col min="6921" max="6921" width="22.5" customWidth="1"/>
    <col min="6922" max="6922" width="21.25" customWidth="1"/>
    <col min="6923" max="6923" width="11.125" customWidth="1"/>
    <col min="6924" max="6924" width="22.375" customWidth="1"/>
    <col min="6925" max="6925" width="21.25" customWidth="1"/>
    <col min="6926" max="6926" width="11.25" customWidth="1"/>
    <col min="6927" max="6927" width="0" hidden="1" customWidth="1"/>
    <col min="7169" max="7169" width="4.5" customWidth="1"/>
    <col min="7170" max="7170" width="24.375" customWidth="1"/>
    <col min="7171" max="7171" width="28.25" customWidth="1"/>
    <col min="7172" max="7172" width="0" hidden="1" customWidth="1"/>
    <col min="7173" max="7174" width="10.375" customWidth="1"/>
    <col min="7175" max="7175" width="10" customWidth="1"/>
    <col min="7176" max="7176" width="18.75" customWidth="1"/>
    <col min="7177" max="7177" width="22.5" customWidth="1"/>
    <col min="7178" max="7178" width="21.25" customWidth="1"/>
    <col min="7179" max="7179" width="11.125" customWidth="1"/>
    <col min="7180" max="7180" width="22.375" customWidth="1"/>
    <col min="7181" max="7181" width="21.25" customWidth="1"/>
    <col min="7182" max="7182" width="11.25" customWidth="1"/>
    <col min="7183" max="7183" width="0" hidden="1" customWidth="1"/>
    <col min="7425" max="7425" width="4.5" customWidth="1"/>
    <col min="7426" max="7426" width="24.375" customWidth="1"/>
    <col min="7427" max="7427" width="28.25" customWidth="1"/>
    <col min="7428" max="7428" width="0" hidden="1" customWidth="1"/>
    <col min="7429" max="7430" width="10.375" customWidth="1"/>
    <col min="7431" max="7431" width="10" customWidth="1"/>
    <col min="7432" max="7432" width="18.75" customWidth="1"/>
    <col min="7433" max="7433" width="22.5" customWidth="1"/>
    <col min="7434" max="7434" width="21.25" customWidth="1"/>
    <col min="7435" max="7435" width="11.125" customWidth="1"/>
    <col min="7436" max="7436" width="22.375" customWidth="1"/>
    <col min="7437" max="7437" width="21.25" customWidth="1"/>
    <col min="7438" max="7438" width="11.25" customWidth="1"/>
    <col min="7439" max="7439" width="0" hidden="1" customWidth="1"/>
    <col min="7681" max="7681" width="4.5" customWidth="1"/>
    <col min="7682" max="7682" width="24.375" customWidth="1"/>
    <col min="7683" max="7683" width="28.25" customWidth="1"/>
    <col min="7684" max="7684" width="0" hidden="1" customWidth="1"/>
    <col min="7685" max="7686" width="10.375" customWidth="1"/>
    <col min="7687" max="7687" width="10" customWidth="1"/>
    <col min="7688" max="7688" width="18.75" customWidth="1"/>
    <col min="7689" max="7689" width="22.5" customWidth="1"/>
    <col min="7690" max="7690" width="21.25" customWidth="1"/>
    <col min="7691" max="7691" width="11.125" customWidth="1"/>
    <col min="7692" max="7692" width="22.375" customWidth="1"/>
    <col min="7693" max="7693" width="21.25" customWidth="1"/>
    <col min="7694" max="7694" width="11.25" customWidth="1"/>
    <col min="7695" max="7695" width="0" hidden="1" customWidth="1"/>
    <col min="7937" max="7937" width="4.5" customWidth="1"/>
    <col min="7938" max="7938" width="24.375" customWidth="1"/>
    <col min="7939" max="7939" width="28.25" customWidth="1"/>
    <col min="7940" max="7940" width="0" hidden="1" customWidth="1"/>
    <col min="7941" max="7942" width="10.375" customWidth="1"/>
    <col min="7943" max="7943" width="10" customWidth="1"/>
    <col min="7944" max="7944" width="18.75" customWidth="1"/>
    <col min="7945" max="7945" width="22.5" customWidth="1"/>
    <col min="7946" max="7946" width="21.25" customWidth="1"/>
    <col min="7947" max="7947" width="11.125" customWidth="1"/>
    <col min="7948" max="7948" width="22.375" customWidth="1"/>
    <col min="7949" max="7949" width="21.25" customWidth="1"/>
    <col min="7950" max="7950" width="11.25" customWidth="1"/>
    <col min="7951" max="7951" width="0" hidden="1" customWidth="1"/>
    <col min="8193" max="8193" width="4.5" customWidth="1"/>
    <col min="8194" max="8194" width="24.375" customWidth="1"/>
    <col min="8195" max="8195" width="28.25" customWidth="1"/>
    <col min="8196" max="8196" width="0" hidden="1" customWidth="1"/>
    <col min="8197" max="8198" width="10.375" customWidth="1"/>
    <col min="8199" max="8199" width="10" customWidth="1"/>
    <col min="8200" max="8200" width="18.75" customWidth="1"/>
    <col min="8201" max="8201" width="22.5" customWidth="1"/>
    <col min="8202" max="8202" width="21.25" customWidth="1"/>
    <col min="8203" max="8203" width="11.125" customWidth="1"/>
    <col min="8204" max="8204" width="22.375" customWidth="1"/>
    <col min="8205" max="8205" width="21.25" customWidth="1"/>
    <col min="8206" max="8206" width="11.25" customWidth="1"/>
    <col min="8207" max="8207" width="0" hidden="1" customWidth="1"/>
    <col min="8449" max="8449" width="4.5" customWidth="1"/>
    <col min="8450" max="8450" width="24.375" customWidth="1"/>
    <col min="8451" max="8451" width="28.25" customWidth="1"/>
    <col min="8452" max="8452" width="0" hidden="1" customWidth="1"/>
    <col min="8453" max="8454" width="10.375" customWidth="1"/>
    <col min="8455" max="8455" width="10" customWidth="1"/>
    <col min="8456" max="8456" width="18.75" customWidth="1"/>
    <col min="8457" max="8457" width="22.5" customWidth="1"/>
    <col min="8458" max="8458" width="21.25" customWidth="1"/>
    <col min="8459" max="8459" width="11.125" customWidth="1"/>
    <col min="8460" max="8460" width="22.375" customWidth="1"/>
    <col min="8461" max="8461" width="21.25" customWidth="1"/>
    <col min="8462" max="8462" width="11.25" customWidth="1"/>
    <col min="8463" max="8463" width="0" hidden="1" customWidth="1"/>
    <col min="8705" max="8705" width="4.5" customWidth="1"/>
    <col min="8706" max="8706" width="24.375" customWidth="1"/>
    <col min="8707" max="8707" width="28.25" customWidth="1"/>
    <col min="8708" max="8708" width="0" hidden="1" customWidth="1"/>
    <col min="8709" max="8710" width="10.375" customWidth="1"/>
    <col min="8711" max="8711" width="10" customWidth="1"/>
    <col min="8712" max="8712" width="18.75" customWidth="1"/>
    <col min="8713" max="8713" width="22.5" customWidth="1"/>
    <col min="8714" max="8714" width="21.25" customWidth="1"/>
    <col min="8715" max="8715" width="11.125" customWidth="1"/>
    <col min="8716" max="8716" width="22.375" customWidth="1"/>
    <col min="8717" max="8717" width="21.25" customWidth="1"/>
    <col min="8718" max="8718" width="11.25" customWidth="1"/>
    <col min="8719" max="8719" width="0" hidden="1" customWidth="1"/>
    <col min="8961" max="8961" width="4.5" customWidth="1"/>
    <col min="8962" max="8962" width="24.375" customWidth="1"/>
    <col min="8963" max="8963" width="28.25" customWidth="1"/>
    <col min="8964" max="8964" width="0" hidden="1" customWidth="1"/>
    <col min="8965" max="8966" width="10.375" customWidth="1"/>
    <col min="8967" max="8967" width="10" customWidth="1"/>
    <col min="8968" max="8968" width="18.75" customWidth="1"/>
    <col min="8969" max="8969" width="22.5" customWidth="1"/>
    <col min="8970" max="8970" width="21.25" customWidth="1"/>
    <col min="8971" max="8971" width="11.125" customWidth="1"/>
    <col min="8972" max="8972" width="22.375" customWidth="1"/>
    <col min="8973" max="8973" width="21.25" customWidth="1"/>
    <col min="8974" max="8974" width="11.25" customWidth="1"/>
    <col min="8975" max="8975" width="0" hidden="1" customWidth="1"/>
    <col min="9217" max="9217" width="4.5" customWidth="1"/>
    <col min="9218" max="9218" width="24.375" customWidth="1"/>
    <col min="9219" max="9219" width="28.25" customWidth="1"/>
    <col min="9220" max="9220" width="0" hidden="1" customWidth="1"/>
    <col min="9221" max="9222" width="10.375" customWidth="1"/>
    <col min="9223" max="9223" width="10" customWidth="1"/>
    <col min="9224" max="9224" width="18.75" customWidth="1"/>
    <col min="9225" max="9225" width="22.5" customWidth="1"/>
    <col min="9226" max="9226" width="21.25" customWidth="1"/>
    <col min="9227" max="9227" width="11.125" customWidth="1"/>
    <col min="9228" max="9228" width="22.375" customWidth="1"/>
    <col min="9229" max="9229" width="21.25" customWidth="1"/>
    <col min="9230" max="9230" width="11.25" customWidth="1"/>
    <col min="9231" max="9231" width="0" hidden="1" customWidth="1"/>
    <col min="9473" max="9473" width="4.5" customWidth="1"/>
    <col min="9474" max="9474" width="24.375" customWidth="1"/>
    <col min="9475" max="9475" width="28.25" customWidth="1"/>
    <col min="9476" max="9476" width="0" hidden="1" customWidth="1"/>
    <col min="9477" max="9478" width="10.375" customWidth="1"/>
    <col min="9479" max="9479" width="10" customWidth="1"/>
    <col min="9480" max="9480" width="18.75" customWidth="1"/>
    <col min="9481" max="9481" width="22.5" customWidth="1"/>
    <col min="9482" max="9482" width="21.25" customWidth="1"/>
    <col min="9483" max="9483" width="11.125" customWidth="1"/>
    <col min="9484" max="9484" width="22.375" customWidth="1"/>
    <col min="9485" max="9485" width="21.25" customWidth="1"/>
    <col min="9486" max="9486" width="11.25" customWidth="1"/>
    <col min="9487" max="9487" width="0" hidden="1" customWidth="1"/>
    <col min="9729" max="9729" width="4.5" customWidth="1"/>
    <col min="9730" max="9730" width="24.375" customWidth="1"/>
    <col min="9731" max="9731" width="28.25" customWidth="1"/>
    <col min="9732" max="9732" width="0" hidden="1" customWidth="1"/>
    <col min="9733" max="9734" width="10.375" customWidth="1"/>
    <col min="9735" max="9735" width="10" customWidth="1"/>
    <col min="9736" max="9736" width="18.75" customWidth="1"/>
    <col min="9737" max="9737" width="22.5" customWidth="1"/>
    <col min="9738" max="9738" width="21.25" customWidth="1"/>
    <col min="9739" max="9739" width="11.125" customWidth="1"/>
    <col min="9740" max="9740" width="22.375" customWidth="1"/>
    <col min="9741" max="9741" width="21.25" customWidth="1"/>
    <col min="9742" max="9742" width="11.25" customWidth="1"/>
    <col min="9743" max="9743" width="0" hidden="1" customWidth="1"/>
    <col min="9985" max="9985" width="4.5" customWidth="1"/>
    <col min="9986" max="9986" width="24.375" customWidth="1"/>
    <col min="9987" max="9987" width="28.25" customWidth="1"/>
    <col min="9988" max="9988" width="0" hidden="1" customWidth="1"/>
    <col min="9989" max="9990" width="10.375" customWidth="1"/>
    <col min="9991" max="9991" width="10" customWidth="1"/>
    <col min="9992" max="9992" width="18.75" customWidth="1"/>
    <col min="9993" max="9993" width="22.5" customWidth="1"/>
    <col min="9994" max="9994" width="21.25" customWidth="1"/>
    <col min="9995" max="9995" width="11.125" customWidth="1"/>
    <col min="9996" max="9996" width="22.375" customWidth="1"/>
    <col min="9997" max="9997" width="21.25" customWidth="1"/>
    <col min="9998" max="9998" width="11.25" customWidth="1"/>
    <col min="9999" max="9999" width="0" hidden="1" customWidth="1"/>
    <col min="10241" max="10241" width="4.5" customWidth="1"/>
    <col min="10242" max="10242" width="24.375" customWidth="1"/>
    <col min="10243" max="10243" width="28.25" customWidth="1"/>
    <col min="10244" max="10244" width="0" hidden="1" customWidth="1"/>
    <col min="10245" max="10246" width="10.375" customWidth="1"/>
    <col min="10247" max="10247" width="10" customWidth="1"/>
    <col min="10248" max="10248" width="18.75" customWidth="1"/>
    <col min="10249" max="10249" width="22.5" customWidth="1"/>
    <col min="10250" max="10250" width="21.25" customWidth="1"/>
    <col min="10251" max="10251" width="11.125" customWidth="1"/>
    <col min="10252" max="10252" width="22.375" customWidth="1"/>
    <col min="10253" max="10253" width="21.25" customWidth="1"/>
    <col min="10254" max="10254" width="11.25" customWidth="1"/>
    <col min="10255" max="10255" width="0" hidden="1" customWidth="1"/>
    <col min="10497" max="10497" width="4.5" customWidth="1"/>
    <col min="10498" max="10498" width="24.375" customWidth="1"/>
    <col min="10499" max="10499" width="28.25" customWidth="1"/>
    <col min="10500" max="10500" width="0" hidden="1" customWidth="1"/>
    <col min="10501" max="10502" width="10.375" customWidth="1"/>
    <col min="10503" max="10503" width="10" customWidth="1"/>
    <col min="10504" max="10504" width="18.75" customWidth="1"/>
    <col min="10505" max="10505" width="22.5" customWidth="1"/>
    <col min="10506" max="10506" width="21.25" customWidth="1"/>
    <col min="10507" max="10507" width="11.125" customWidth="1"/>
    <col min="10508" max="10508" width="22.375" customWidth="1"/>
    <col min="10509" max="10509" width="21.25" customWidth="1"/>
    <col min="10510" max="10510" width="11.25" customWidth="1"/>
    <col min="10511" max="10511" width="0" hidden="1" customWidth="1"/>
    <col min="10753" max="10753" width="4.5" customWidth="1"/>
    <col min="10754" max="10754" width="24.375" customWidth="1"/>
    <col min="10755" max="10755" width="28.25" customWidth="1"/>
    <col min="10756" max="10756" width="0" hidden="1" customWidth="1"/>
    <col min="10757" max="10758" width="10.375" customWidth="1"/>
    <col min="10759" max="10759" width="10" customWidth="1"/>
    <col min="10760" max="10760" width="18.75" customWidth="1"/>
    <col min="10761" max="10761" width="22.5" customWidth="1"/>
    <col min="10762" max="10762" width="21.25" customWidth="1"/>
    <col min="10763" max="10763" width="11.125" customWidth="1"/>
    <col min="10764" max="10764" width="22.375" customWidth="1"/>
    <col min="10765" max="10765" width="21.25" customWidth="1"/>
    <col min="10766" max="10766" width="11.25" customWidth="1"/>
    <col min="10767" max="10767" width="0" hidden="1" customWidth="1"/>
    <col min="11009" max="11009" width="4.5" customWidth="1"/>
    <col min="11010" max="11010" width="24.375" customWidth="1"/>
    <col min="11011" max="11011" width="28.25" customWidth="1"/>
    <col min="11012" max="11012" width="0" hidden="1" customWidth="1"/>
    <col min="11013" max="11014" width="10.375" customWidth="1"/>
    <col min="11015" max="11015" width="10" customWidth="1"/>
    <col min="11016" max="11016" width="18.75" customWidth="1"/>
    <col min="11017" max="11017" width="22.5" customWidth="1"/>
    <col min="11018" max="11018" width="21.25" customWidth="1"/>
    <col min="11019" max="11019" width="11.125" customWidth="1"/>
    <col min="11020" max="11020" width="22.375" customWidth="1"/>
    <col min="11021" max="11021" width="21.25" customWidth="1"/>
    <col min="11022" max="11022" width="11.25" customWidth="1"/>
    <col min="11023" max="11023" width="0" hidden="1" customWidth="1"/>
    <col min="11265" max="11265" width="4.5" customWidth="1"/>
    <col min="11266" max="11266" width="24.375" customWidth="1"/>
    <col min="11267" max="11267" width="28.25" customWidth="1"/>
    <col min="11268" max="11268" width="0" hidden="1" customWidth="1"/>
    <col min="11269" max="11270" width="10.375" customWidth="1"/>
    <col min="11271" max="11271" width="10" customWidth="1"/>
    <col min="11272" max="11272" width="18.75" customWidth="1"/>
    <col min="11273" max="11273" width="22.5" customWidth="1"/>
    <col min="11274" max="11274" width="21.25" customWidth="1"/>
    <col min="11275" max="11275" width="11.125" customWidth="1"/>
    <col min="11276" max="11276" width="22.375" customWidth="1"/>
    <col min="11277" max="11277" width="21.25" customWidth="1"/>
    <col min="11278" max="11278" width="11.25" customWidth="1"/>
    <col min="11279" max="11279" width="0" hidden="1" customWidth="1"/>
    <col min="11521" max="11521" width="4.5" customWidth="1"/>
    <col min="11522" max="11522" width="24.375" customWidth="1"/>
    <col min="11523" max="11523" width="28.25" customWidth="1"/>
    <col min="11524" max="11524" width="0" hidden="1" customWidth="1"/>
    <col min="11525" max="11526" width="10.375" customWidth="1"/>
    <col min="11527" max="11527" width="10" customWidth="1"/>
    <col min="11528" max="11528" width="18.75" customWidth="1"/>
    <col min="11529" max="11529" width="22.5" customWidth="1"/>
    <col min="11530" max="11530" width="21.25" customWidth="1"/>
    <col min="11531" max="11531" width="11.125" customWidth="1"/>
    <col min="11532" max="11532" width="22.375" customWidth="1"/>
    <col min="11533" max="11533" width="21.25" customWidth="1"/>
    <col min="11534" max="11534" width="11.25" customWidth="1"/>
    <col min="11535" max="11535" width="0" hidden="1" customWidth="1"/>
    <col min="11777" max="11777" width="4.5" customWidth="1"/>
    <col min="11778" max="11778" width="24.375" customWidth="1"/>
    <col min="11779" max="11779" width="28.25" customWidth="1"/>
    <col min="11780" max="11780" width="0" hidden="1" customWidth="1"/>
    <col min="11781" max="11782" width="10.375" customWidth="1"/>
    <col min="11783" max="11783" width="10" customWidth="1"/>
    <col min="11784" max="11784" width="18.75" customWidth="1"/>
    <col min="11785" max="11785" width="22.5" customWidth="1"/>
    <col min="11786" max="11786" width="21.25" customWidth="1"/>
    <col min="11787" max="11787" width="11.125" customWidth="1"/>
    <col min="11788" max="11788" width="22.375" customWidth="1"/>
    <col min="11789" max="11789" width="21.25" customWidth="1"/>
    <col min="11790" max="11790" width="11.25" customWidth="1"/>
    <col min="11791" max="11791" width="0" hidden="1" customWidth="1"/>
    <col min="12033" max="12033" width="4.5" customWidth="1"/>
    <col min="12034" max="12034" width="24.375" customWidth="1"/>
    <col min="12035" max="12035" width="28.25" customWidth="1"/>
    <col min="12036" max="12036" width="0" hidden="1" customWidth="1"/>
    <col min="12037" max="12038" width="10.375" customWidth="1"/>
    <col min="12039" max="12039" width="10" customWidth="1"/>
    <col min="12040" max="12040" width="18.75" customWidth="1"/>
    <col min="12041" max="12041" width="22.5" customWidth="1"/>
    <col min="12042" max="12042" width="21.25" customWidth="1"/>
    <col min="12043" max="12043" width="11.125" customWidth="1"/>
    <col min="12044" max="12044" width="22.375" customWidth="1"/>
    <col min="12045" max="12045" width="21.25" customWidth="1"/>
    <col min="12046" max="12046" width="11.25" customWidth="1"/>
    <col min="12047" max="12047" width="0" hidden="1" customWidth="1"/>
    <col min="12289" max="12289" width="4.5" customWidth="1"/>
    <col min="12290" max="12290" width="24.375" customWidth="1"/>
    <col min="12291" max="12291" width="28.25" customWidth="1"/>
    <col min="12292" max="12292" width="0" hidden="1" customWidth="1"/>
    <col min="12293" max="12294" width="10.375" customWidth="1"/>
    <col min="12295" max="12295" width="10" customWidth="1"/>
    <col min="12296" max="12296" width="18.75" customWidth="1"/>
    <col min="12297" max="12297" width="22.5" customWidth="1"/>
    <col min="12298" max="12298" width="21.25" customWidth="1"/>
    <col min="12299" max="12299" width="11.125" customWidth="1"/>
    <col min="12300" max="12300" width="22.375" customWidth="1"/>
    <col min="12301" max="12301" width="21.25" customWidth="1"/>
    <col min="12302" max="12302" width="11.25" customWidth="1"/>
    <col min="12303" max="12303" width="0" hidden="1" customWidth="1"/>
    <col min="12545" max="12545" width="4.5" customWidth="1"/>
    <col min="12546" max="12546" width="24.375" customWidth="1"/>
    <col min="12547" max="12547" width="28.25" customWidth="1"/>
    <col min="12548" max="12548" width="0" hidden="1" customWidth="1"/>
    <col min="12549" max="12550" width="10.375" customWidth="1"/>
    <col min="12551" max="12551" width="10" customWidth="1"/>
    <col min="12552" max="12552" width="18.75" customWidth="1"/>
    <col min="12553" max="12553" width="22.5" customWidth="1"/>
    <col min="12554" max="12554" width="21.25" customWidth="1"/>
    <col min="12555" max="12555" width="11.125" customWidth="1"/>
    <col min="12556" max="12556" width="22.375" customWidth="1"/>
    <col min="12557" max="12557" width="21.25" customWidth="1"/>
    <col min="12558" max="12558" width="11.25" customWidth="1"/>
    <col min="12559" max="12559" width="0" hidden="1" customWidth="1"/>
    <col min="12801" max="12801" width="4.5" customWidth="1"/>
    <col min="12802" max="12802" width="24.375" customWidth="1"/>
    <col min="12803" max="12803" width="28.25" customWidth="1"/>
    <col min="12804" max="12804" width="0" hidden="1" customWidth="1"/>
    <col min="12805" max="12806" width="10.375" customWidth="1"/>
    <col min="12807" max="12807" width="10" customWidth="1"/>
    <col min="12808" max="12808" width="18.75" customWidth="1"/>
    <col min="12809" max="12809" width="22.5" customWidth="1"/>
    <col min="12810" max="12810" width="21.25" customWidth="1"/>
    <col min="12811" max="12811" width="11.125" customWidth="1"/>
    <col min="12812" max="12812" width="22.375" customWidth="1"/>
    <col min="12813" max="12813" width="21.25" customWidth="1"/>
    <col min="12814" max="12814" width="11.25" customWidth="1"/>
    <col min="12815" max="12815" width="0" hidden="1" customWidth="1"/>
    <col min="13057" max="13057" width="4.5" customWidth="1"/>
    <col min="13058" max="13058" width="24.375" customWidth="1"/>
    <col min="13059" max="13059" width="28.25" customWidth="1"/>
    <col min="13060" max="13060" width="0" hidden="1" customWidth="1"/>
    <col min="13061" max="13062" width="10.375" customWidth="1"/>
    <col min="13063" max="13063" width="10" customWidth="1"/>
    <col min="13064" max="13064" width="18.75" customWidth="1"/>
    <col min="13065" max="13065" width="22.5" customWidth="1"/>
    <col min="13066" max="13066" width="21.25" customWidth="1"/>
    <col min="13067" max="13067" width="11.125" customWidth="1"/>
    <col min="13068" max="13068" width="22.375" customWidth="1"/>
    <col min="13069" max="13069" width="21.25" customWidth="1"/>
    <col min="13070" max="13070" width="11.25" customWidth="1"/>
    <col min="13071" max="13071" width="0" hidden="1" customWidth="1"/>
    <col min="13313" max="13313" width="4.5" customWidth="1"/>
    <col min="13314" max="13314" width="24.375" customWidth="1"/>
    <col min="13315" max="13315" width="28.25" customWidth="1"/>
    <col min="13316" max="13316" width="0" hidden="1" customWidth="1"/>
    <col min="13317" max="13318" width="10.375" customWidth="1"/>
    <col min="13319" max="13319" width="10" customWidth="1"/>
    <col min="13320" max="13320" width="18.75" customWidth="1"/>
    <col min="13321" max="13321" width="22.5" customWidth="1"/>
    <col min="13322" max="13322" width="21.25" customWidth="1"/>
    <col min="13323" max="13323" width="11.125" customWidth="1"/>
    <col min="13324" max="13324" width="22.375" customWidth="1"/>
    <col min="13325" max="13325" width="21.25" customWidth="1"/>
    <col min="13326" max="13326" width="11.25" customWidth="1"/>
    <col min="13327" max="13327" width="0" hidden="1" customWidth="1"/>
    <col min="13569" max="13569" width="4.5" customWidth="1"/>
    <col min="13570" max="13570" width="24.375" customWidth="1"/>
    <col min="13571" max="13571" width="28.25" customWidth="1"/>
    <col min="13572" max="13572" width="0" hidden="1" customWidth="1"/>
    <col min="13573" max="13574" width="10.375" customWidth="1"/>
    <col min="13575" max="13575" width="10" customWidth="1"/>
    <col min="13576" max="13576" width="18.75" customWidth="1"/>
    <col min="13577" max="13577" width="22.5" customWidth="1"/>
    <col min="13578" max="13578" width="21.25" customWidth="1"/>
    <col min="13579" max="13579" width="11.125" customWidth="1"/>
    <col min="13580" max="13580" width="22.375" customWidth="1"/>
    <col min="13581" max="13581" width="21.25" customWidth="1"/>
    <col min="13582" max="13582" width="11.25" customWidth="1"/>
    <col min="13583" max="13583" width="0" hidden="1" customWidth="1"/>
    <col min="13825" max="13825" width="4.5" customWidth="1"/>
    <col min="13826" max="13826" width="24.375" customWidth="1"/>
    <col min="13827" max="13827" width="28.25" customWidth="1"/>
    <col min="13828" max="13828" width="0" hidden="1" customWidth="1"/>
    <col min="13829" max="13830" width="10.375" customWidth="1"/>
    <col min="13831" max="13831" width="10" customWidth="1"/>
    <col min="13832" max="13832" width="18.75" customWidth="1"/>
    <col min="13833" max="13833" width="22.5" customWidth="1"/>
    <col min="13834" max="13834" width="21.25" customWidth="1"/>
    <col min="13835" max="13835" width="11.125" customWidth="1"/>
    <col min="13836" max="13836" width="22.375" customWidth="1"/>
    <col min="13837" max="13837" width="21.25" customWidth="1"/>
    <col min="13838" max="13838" width="11.25" customWidth="1"/>
    <col min="13839" max="13839" width="0" hidden="1" customWidth="1"/>
    <col min="14081" max="14081" width="4.5" customWidth="1"/>
    <col min="14082" max="14082" width="24.375" customWidth="1"/>
    <col min="14083" max="14083" width="28.25" customWidth="1"/>
    <col min="14084" max="14084" width="0" hidden="1" customWidth="1"/>
    <col min="14085" max="14086" width="10.375" customWidth="1"/>
    <col min="14087" max="14087" width="10" customWidth="1"/>
    <col min="14088" max="14088" width="18.75" customWidth="1"/>
    <col min="14089" max="14089" width="22.5" customWidth="1"/>
    <col min="14090" max="14090" width="21.25" customWidth="1"/>
    <col min="14091" max="14091" width="11.125" customWidth="1"/>
    <col min="14092" max="14092" width="22.375" customWidth="1"/>
    <col min="14093" max="14093" width="21.25" customWidth="1"/>
    <col min="14094" max="14094" width="11.25" customWidth="1"/>
    <col min="14095" max="14095" width="0" hidden="1" customWidth="1"/>
    <col min="14337" max="14337" width="4.5" customWidth="1"/>
    <col min="14338" max="14338" width="24.375" customWidth="1"/>
    <col min="14339" max="14339" width="28.25" customWidth="1"/>
    <col min="14340" max="14340" width="0" hidden="1" customWidth="1"/>
    <col min="14341" max="14342" width="10.375" customWidth="1"/>
    <col min="14343" max="14343" width="10" customWidth="1"/>
    <col min="14344" max="14344" width="18.75" customWidth="1"/>
    <col min="14345" max="14345" width="22.5" customWidth="1"/>
    <col min="14346" max="14346" width="21.25" customWidth="1"/>
    <col min="14347" max="14347" width="11.125" customWidth="1"/>
    <col min="14348" max="14348" width="22.375" customWidth="1"/>
    <col min="14349" max="14349" width="21.25" customWidth="1"/>
    <col min="14350" max="14350" width="11.25" customWidth="1"/>
    <col min="14351" max="14351" width="0" hidden="1" customWidth="1"/>
    <col min="14593" max="14593" width="4.5" customWidth="1"/>
    <col min="14594" max="14594" width="24.375" customWidth="1"/>
    <col min="14595" max="14595" width="28.25" customWidth="1"/>
    <col min="14596" max="14596" width="0" hidden="1" customWidth="1"/>
    <col min="14597" max="14598" width="10.375" customWidth="1"/>
    <col min="14599" max="14599" width="10" customWidth="1"/>
    <col min="14600" max="14600" width="18.75" customWidth="1"/>
    <col min="14601" max="14601" width="22.5" customWidth="1"/>
    <col min="14602" max="14602" width="21.25" customWidth="1"/>
    <col min="14603" max="14603" width="11.125" customWidth="1"/>
    <col min="14604" max="14604" width="22.375" customWidth="1"/>
    <col min="14605" max="14605" width="21.25" customWidth="1"/>
    <col min="14606" max="14606" width="11.25" customWidth="1"/>
    <col min="14607" max="14607" width="0" hidden="1" customWidth="1"/>
    <col min="14849" max="14849" width="4.5" customWidth="1"/>
    <col min="14850" max="14850" width="24.375" customWidth="1"/>
    <col min="14851" max="14851" width="28.25" customWidth="1"/>
    <col min="14852" max="14852" width="0" hidden="1" customWidth="1"/>
    <col min="14853" max="14854" width="10.375" customWidth="1"/>
    <col min="14855" max="14855" width="10" customWidth="1"/>
    <col min="14856" max="14856" width="18.75" customWidth="1"/>
    <col min="14857" max="14857" width="22.5" customWidth="1"/>
    <col min="14858" max="14858" width="21.25" customWidth="1"/>
    <col min="14859" max="14859" width="11.125" customWidth="1"/>
    <col min="14860" max="14860" width="22.375" customWidth="1"/>
    <col min="14861" max="14861" width="21.25" customWidth="1"/>
    <col min="14862" max="14862" width="11.25" customWidth="1"/>
    <col min="14863" max="14863" width="0" hidden="1" customWidth="1"/>
    <col min="15105" max="15105" width="4.5" customWidth="1"/>
    <col min="15106" max="15106" width="24.375" customWidth="1"/>
    <col min="15107" max="15107" width="28.25" customWidth="1"/>
    <col min="15108" max="15108" width="0" hidden="1" customWidth="1"/>
    <col min="15109" max="15110" width="10.375" customWidth="1"/>
    <col min="15111" max="15111" width="10" customWidth="1"/>
    <col min="15112" max="15112" width="18.75" customWidth="1"/>
    <col min="15113" max="15113" width="22.5" customWidth="1"/>
    <col min="15114" max="15114" width="21.25" customWidth="1"/>
    <col min="15115" max="15115" width="11.125" customWidth="1"/>
    <col min="15116" max="15116" width="22.375" customWidth="1"/>
    <col min="15117" max="15117" width="21.25" customWidth="1"/>
    <col min="15118" max="15118" width="11.25" customWidth="1"/>
    <col min="15119" max="15119" width="0" hidden="1" customWidth="1"/>
    <col min="15361" max="15361" width="4.5" customWidth="1"/>
    <col min="15362" max="15362" width="24.375" customWidth="1"/>
    <col min="15363" max="15363" width="28.25" customWidth="1"/>
    <col min="15364" max="15364" width="0" hidden="1" customWidth="1"/>
    <col min="15365" max="15366" width="10.375" customWidth="1"/>
    <col min="15367" max="15367" width="10" customWidth="1"/>
    <col min="15368" max="15368" width="18.75" customWidth="1"/>
    <col min="15369" max="15369" width="22.5" customWidth="1"/>
    <col min="15370" max="15370" width="21.25" customWidth="1"/>
    <col min="15371" max="15371" width="11.125" customWidth="1"/>
    <col min="15372" max="15372" width="22.375" customWidth="1"/>
    <col min="15373" max="15373" width="21.25" customWidth="1"/>
    <col min="15374" max="15374" width="11.25" customWidth="1"/>
    <col min="15375" max="15375" width="0" hidden="1" customWidth="1"/>
    <col min="15617" max="15617" width="4.5" customWidth="1"/>
    <col min="15618" max="15618" width="24.375" customWidth="1"/>
    <col min="15619" max="15619" width="28.25" customWidth="1"/>
    <col min="15620" max="15620" width="0" hidden="1" customWidth="1"/>
    <col min="15621" max="15622" width="10.375" customWidth="1"/>
    <col min="15623" max="15623" width="10" customWidth="1"/>
    <col min="15624" max="15624" width="18.75" customWidth="1"/>
    <col min="15625" max="15625" width="22.5" customWidth="1"/>
    <col min="15626" max="15626" width="21.25" customWidth="1"/>
    <col min="15627" max="15627" width="11.125" customWidth="1"/>
    <col min="15628" max="15628" width="22.375" customWidth="1"/>
    <col min="15629" max="15629" width="21.25" customWidth="1"/>
    <col min="15630" max="15630" width="11.25" customWidth="1"/>
    <col min="15631" max="15631" width="0" hidden="1" customWidth="1"/>
    <col min="15873" max="15873" width="4.5" customWidth="1"/>
    <col min="15874" max="15874" width="24.375" customWidth="1"/>
    <col min="15875" max="15875" width="28.25" customWidth="1"/>
    <col min="15876" max="15876" width="0" hidden="1" customWidth="1"/>
    <col min="15877" max="15878" width="10.375" customWidth="1"/>
    <col min="15879" max="15879" width="10" customWidth="1"/>
    <col min="15880" max="15880" width="18.75" customWidth="1"/>
    <col min="15881" max="15881" width="22.5" customWidth="1"/>
    <col min="15882" max="15882" width="21.25" customWidth="1"/>
    <col min="15883" max="15883" width="11.125" customWidth="1"/>
    <col min="15884" max="15884" width="22.375" customWidth="1"/>
    <col min="15885" max="15885" width="21.25" customWidth="1"/>
    <col min="15886" max="15886" width="11.25" customWidth="1"/>
    <col min="15887" max="15887" width="0" hidden="1" customWidth="1"/>
    <col min="16129" max="16129" width="4.5" customWidth="1"/>
    <col min="16130" max="16130" width="24.375" customWidth="1"/>
    <col min="16131" max="16131" width="28.25" customWidth="1"/>
    <col min="16132" max="16132" width="0" hidden="1" customWidth="1"/>
    <col min="16133" max="16134" width="10.375" customWidth="1"/>
    <col min="16135" max="16135" width="10" customWidth="1"/>
    <col min="16136" max="16136" width="18.75" customWidth="1"/>
    <col min="16137" max="16137" width="22.5" customWidth="1"/>
    <col min="16138" max="16138" width="21.25" customWidth="1"/>
    <col min="16139" max="16139" width="11.125" customWidth="1"/>
    <col min="16140" max="16140" width="22.375" customWidth="1"/>
    <col min="16141" max="16141" width="21.25" customWidth="1"/>
    <col min="16142" max="16142" width="11.25" customWidth="1"/>
    <col min="16143" max="16143" width="0" hidden="1" customWidth="1"/>
  </cols>
  <sheetData>
    <row r="1" spans="1:21" s="104" customFormat="1" ht="37.5" customHeight="1" x14ac:dyDescent="0.15">
      <c r="A1" s="103" t="s">
        <v>256</v>
      </c>
      <c r="B1" s="5"/>
      <c r="C1" s="103"/>
      <c r="D1" s="103"/>
      <c r="E1" s="256"/>
      <c r="F1" s="257"/>
      <c r="G1" s="257"/>
      <c r="H1" s="257"/>
      <c r="I1" s="257"/>
      <c r="J1" s="257"/>
      <c r="K1" s="257"/>
      <c r="L1" s="257"/>
      <c r="M1" s="257"/>
      <c r="N1" s="257"/>
      <c r="O1"/>
      <c r="P1"/>
      <c r="Q1"/>
      <c r="R1"/>
      <c r="S1"/>
      <c r="T1"/>
      <c r="U1"/>
    </row>
    <row r="2" spans="1:21" s="104" customFormat="1" ht="36" customHeight="1" x14ac:dyDescent="0.15">
      <c r="A2" s="231" t="s">
        <v>0</v>
      </c>
      <c r="B2" s="232"/>
      <c r="C2" s="232"/>
      <c r="D2" s="232"/>
      <c r="E2" s="232"/>
      <c r="F2" s="232"/>
      <c r="G2" s="232"/>
      <c r="H2" s="232"/>
      <c r="I2" s="232"/>
      <c r="J2" s="232"/>
      <c r="K2" s="232"/>
      <c r="L2" s="232"/>
      <c r="M2" s="232"/>
      <c r="N2" s="232"/>
      <c r="O2" s="257"/>
      <c r="P2"/>
      <c r="Q2"/>
      <c r="R2"/>
      <c r="S2"/>
      <c r="T2"/>
      <c r="U2"/>
    </row>
    <row r="3" spans="1:21" s="104" customFormat="1" ht="18.75" customHeight="1" x14ac:dyDescent="0.15">
      <c r="A3" s="103"/>
      <c r="B3" s="5"/>
      <c r="C3" s="103"/>
      <c r="D3" s="103"/>
      <c r="G3" s="103"/>
      <c r="H3" s="103"/>
      <c r="I3" s="5"/>
      <c r="J3" s="103"/>
      <c r="K3" s="103"/>
      <c r="L3" s="5"/>
      <c r="M3" s="103"/>
      <c r="N3" s="103"/>
      <c r="O3"/>
      <c r="P3"/>
      <c r="Q3"/>
      <c r="R3"/>
      <c r="S3"/>
      <c r="T3"/>
      <c r="U3"/>
    </row>
    <row r="4" spans="1:21" s="104" customFormat="1" ht="23.25" customHeight="1" x14ac:dyDescent="0.15">
      <c r="A4" s="105"/>
      <c r="B4" s="106"/>
      <c r="C4" s="105"/>
      <c r="D4" s="105"/>
      <c r="G4" s="105"/>
      <c r="H4" s="105"/>
      <c r="I4" s="106"/>
      <c r="J4" s="105"/>
      <c r="K4" s="105"/>
      <c r="L4" s="107"/>
      <c r="M4" s="107"/>
      <c r="N4" s="108"/>
      <c r="O4" s="102"/>
      <c r="P4"/>
      <c r="Q4"/>
      <c r="R4"/>
      <c r="S4"/>
      <c r="T4"/>
      <c r="U4"/>
    </row>
    <row r="5" spans="1:21" s="104" customFormat="1" ht="31.5" customHeight="1" x14ac:dyDescent="0.15">
      <c r="A5" s="105"/>
      <c r="B5" s="106"/>
      <c r="C5" s="105"/>
      <c r="D5" s="105"/>
      <c r="G5" s="105"/>
      <c r="H5" s="105"/>
      <c r="I5" s="106"/>
      <c r="J5" s="105"/>
      <c r="K5" s="105"/>
      <c r="L5" s="106"/>
      <c r="M5" s="109"/>
      <c r="N5" s="105"/>
      <c r="O5" s="105"/>
      <c r="P5"/>
      <c r="Q5"/>
      <c r="R5"/>
      <c r="S5"/>
      <c r="T5"/>
      <c r="U5"/>
    </row>
    <row r="6" spans="1:21" ht="31.5" customHeight="1" thickBot="1" x14ac:dyDescent="0.2">
      <c r="A6" s="105"/>
      <c r="B6" s="105"/>
      <c r="C6" s="105"/>
      <c r="D6" s="105"/>
      <c r="E6" s="258"/>
      <c r="F6" s="259"/>
      <c r="G6" s="105"/>
      <c r="H6" s="105"/>
      <c r="I6" s="105"/>
      <c r="J6" s="105"/>
      <c r="K6" s="105"/>
      <c r="L6" s="105"/>
      <c r="M6" s="109"/>
      <c r="N6" s="105"/>
      <c r="O6" s="105"/>
    </row>
    <row r="7" spans="1:21" ht="33.75" customHeight="1" thickBot="1" x14ac:dyDescent="0.3">
      <c r="A7" s="260" t="s">
        <v>166</v>
      </c>
      <c r="B7" s="261"/>
      <c r="C7" s="261"/>
      <c r="D7" s="110"/>
      <c r="E7" s="262" t="s">
        <v>257</v>
      </c>
      <c r="F7" s="263"/>
      <c r="G7" s="111"/>
      <c r="H7" s="111"/>
      <c r="I7" s="111"/>
      <c r="J7" s="111"/>
      <c r="K7" s="112"/>
      <c r="L7" s="111"/>
      <c r="M7" s="111"/>
    </row>
    <row r="8" spans="1:21" ht="18.75" customHeight="1" x14ac:dyDescent="0.15">
      <c r="A8" s="264"/>
      <c r="B8" s="265"/>
      <c r="C8" s="266"/>
      <c r="D8" s="244" t="s">
        <v>13</v>
      </c>
      <c r="E8" s="270" t="s">
        <v>258</v>
      </c>
      <c r="F8" s="273" t="s">
        <v>259</v>
      </c>
      <c r="G8" s="113" t="s">
        <v>260</v>
      </c>
      <c r="H8" s="114" t="s">
        <v>261</v>
      </c>
      <c r="I8" s="276" t="s">
        <v>262</v>
      </c>
      <c r="J8" s="277"/>
      <c r="K8" s="278"/>
      <c r="L8" s="241" t="s">
        <v>263</v>
      </c>
      <c r="M8" s="242"/>
      <c r="N8" s="243"/>
      <c r="O8" s="244" t="s">
        <v>13</v>
      </c>
    </row>
    <row r="9" spans="1:21" ht="18.75" customHeight="1" x14ac:dyDescent="0.15">
      <c r="A9" s="267"/>
      <c r="B9" s="268"/>
      <c r="C9" s="269"/>
      <c r="D9" s="245"/>
      <c r="E9" s="271"/>
      <c r="F9" s="274"/>
      <c r="G9" s="12" t="s">
        <v>264</v>
      </c>
      <c r="H9" s="115" t="s">
        <v>265</v>
      </c>
      <c r="I9" s="247" t="s">
        <v>266</v>
      </c>
      <c r="J9" s="248"/>
      <c r="K9" s="249"/>
      <c r="L9" s="250" t="s">
        <v>267</v>
      </c>
      <c r="M9" s="251"/>
      <c r="N9" s="252"/>
      <c r="O9" s="245"/>
    </row>
    <row r="10" spans="1:21" ht="18.75" customHeight="1" thickBot="1" x14ac:dyDescent="0.2">
      <c r="A10" s="116"/>
      <c r="B10" s="117" t="s">
        <v>8</v>
      </c>
      <c r="C10" s="118" t="s">
        <v>268</v>
      </c>
      <c r="D10" s="246"/>
      <c r="E10" s="272"/>
      <c r="F10" s="275"/>
      <c r="G10" s="119" t="s">
        <v>259</v>
      </c>
      <c r="H10" s="120" t="s">
        <v>269</v>
      </c>
      <c r="I10" s="121" t="s">
        <v>8</v>
      </c>
      <c r="J10" s="118" t="s">
        <v>268</v>
      </c>
      <c r="K10" s="122" t="s">
        <v>269</v>
      </c>
      <c r="L10" s="121" t="s">
        <v>8</v>
      </c>
      <c r="M10" s="120" t="s">
        <v>268</v>
      </c>
      <c r="N10" s="122" t="s">
        <v>269</v>
      </c>
      <c r="O10" s="246"/>
    </row>
    <row r="11" spans="1:21" ht="14.25" x14ac:dyDescent="0.15">
      <c r="A11" s="253" t="s">
        <v>63</v>
      </c>
      <c r="B11" s="123" t="s">
        <v>283</v>
      </c>
      <c r="C11" s="123" t="s">
        <v>87</v>
      </c>
      <c r="D11" s="123"/>
      <c r="E11" s="49" t="s">
        <v>35</v>
      </c>
      <c r="F11" s="49"/>
      <c r="G11" s="123"/>
      <c r="H11" s="124">
        <v>20</v>
      </c>
      <c r="I11" s="123" t="s">
        <v>283</v>
      </c>
      <c r="J11" s="123" t="s">
        <v>87</v>
      </c>
      <c r="K11" s="124">
        <v>10</v>
      </c>
      <c r="L11" s="123" t="s">
        <v>284</v>
      </c>
      <c r="M11" s="123" t="s">
        <v>87</v>
      </c>
      <c r="N11" s="124">
        <v>10</v>
      </c>
      <c r="O11" s="125"/>
    </row>
    <row r="12" spans="1:21" ht="14.25" x14ac:dyDescent="0.15">
      <c r="A12" s="254"/>
      <c r="B12" s="129"/>
      <c r="C12" s="129" t="s">
        <v>67</v>
      </c>
      <c r="D12" s="129" t="s">
        <v>68</v>
      </c>
      <c r="E12" s="61"/>
      <c r="F12" s="61"/>
      <c r="G12" s="129"/>
      <c r="H12" s="133">
        <v>20</v>
      </c>
      <c r="I12" s="129"/>
      <c r="J12" s="140" t="s">
        <v>285</v>
      </c>
      <c r="K12" s="133">
        <v>15</v>
      </c>
      <c r="L12" s="126"/>
      <c r="M12" s="126"/>
      <c r="N12" s="127"/>
      <c r="O12" s="128"/>
    </row>
    <row r="13" spans="1:21" ht="14.25" x14ac:dyDescent="0.15">
      <c r="A13" s="254"/>
      <c r="B13" s="129"/>
      <c r="C13" s="129" t="s">
        <v>37</v>
      </c>
      <c r="D13" s="129"/>
      <c r="E13" s="61"/>
      <c r="F13" s="61"/>
      <c r="G13" s="129"/>
      <c r="H13" s="133">
        <v>20</v>
      </c>
      <c r="I13" s="129"/>
      <c r="J13" s="129" t="s">
        <v>37</v>
      </c>
      <c r="K13" s="133">
        <v>10</v>
      </c>
      <c r="L13" s="129" t="s">
        <v>286</v>
      </c>
      <c r="M13" s="129" t="s">
        <v>37</v>
      </c>
      <c r="N13" s="133">
        <v>10</v>
      </c>
      <c r="O13" s="132"/>
    </row>
    <row r="14" spans="1:21" ht="14.25" x14ac:dyDescent="0.15">
      <c r="A14" s="254"/>
      <c r="B14" s="129"/>
      <c r="C14" s="129" t="s">
        <v>51</v>
      </c>
      <c r="D14" s="129"/>
      <c r="E14" s="61"/>
      <c r="F14" s="61"/>
      <c r="G14" s="129"/>
      <c r="H14" s="133">
        <v>10</v>
      </c>
      <c r="I14" s="129"/>
      <c r="J14" s="129" t="s">
        <v>51</v>
      </c>
      <c r="K14" s="133">
        <v>10</v>
      </c>
      <c r="L14" s="129"/>
      <c r="M14" s="129" t="s">
        <v>51</v>
      </c>
      <c r="N14" s="133">
        <v>5</v>
      </c>
      <c r="O14" s="132"/>
    </row>
    <row r="15" spans="1:21" ht="14.25" x14ac:dyDescent="0.15">
      <c r="A15" s="254"/>
      <c r="B15" s="129"/>
      <c r="C15" s="129" t="s">
        <v>88</v>
      </c>
      <c r="D15" s="129"/>
      <c r="E15" s="61"/>
      <c r="F15" s="61"/>
      <c r="G15" s="129"/>
      <c r="H15" s="133">
        <v>5</v>
      </c>
      <c r="I15" s="129"/>
      <c r="J15" s="129"/>
      <c r="K15" s="133"/>
      <c r="L15" s="126"/>
      <c r="M15" s="126"/>
      <c r="N15" s="127"/>
      <c r="O15" s="128"/>
    </row>
    <row r="16" spans="1:21" ht="14.25" x14ac:dyDescent="0.15">
      <c r="A16" s="254"/>
      <c r="B16" s="129"/>
      <c r="C16" s="129"/>
      <c r="D16" s="129"/>
      <c r="E16" s="61"/>
      <c r="F16" s="61"/>
      <c r="G16" s="129" t="s">
        <v>54</v>
      </c>
      <c r="H16" s="133" t="s">
        <v>278</v>
      </c>
      <c r="I16" s="129"/>
      <c r="J16" s="129"/>
      <c r="K16" s="133"/>
      <c r="L16" s="129" t="s">
        <v>287</v>
      </c>
      <c r="M16" s="129" t="s">
        <v>94</v>
      </c>
      <c r="N16" s="133">
        <v>20</v>
      </c>
      <c r="O16" s="132"/>
    </row>
    <row r="17" spans="1:15" ht="14.25" x14ac:dyDescent="0.15">
      <c r="A17" s="254"/>
      <c r="B17" s="129"/>
      <c r="C17" s="129"/>
      <c r="D17" s="129"/>
      <c r="E17" s="61"/>
      <c r="F17" s="61" t="s">
        <v>35</v>
      </c>
      <c r="G17" s="129" t="s">
        <v>44</v>
      </c>
      <c r="H17" s="133" t="s">
        <v>282</v>
      </c>
      <c r="I17" s="129"/>
      <c r="J17" s="129"/>
      <c r="K17" s="133"/>
      <c r="L17" s="126"/>
      <c r="M17" s="126"/>
      <c r="N17" s="127"/>
      <c r="O17" s="128"/>
    </row>
    <row r="18" spans="1:15" ht="14.25" x14ac:dyDescent="0.15">
      <c r="A18" s="254"/>
      <c r="B18" s="129"/>
      <c r="C18" s="129"/>
      <c r="D18" s="129"/>
      <c r="E18" s="61"/>
      <c r="F18" s="61"/>
      <c r="G18" s="129" t="s">
        <v>41</v>
      </c>
      <c r="H18" s="133" t="s">
        <v>282</v>
      </c>
      <c r="I18" s="126"/>
      <c r="J18" s="126"/>
      <c r="K18" s="127"/>
      <c r="L18" s="129" t="s">
        <v>98</v>
      </c>
      <c r="M18" s="129" t="s">
        <v>102</v>
      </c>
      <c r="N18" s="133">
        <v>10</v>
      </c>
      <c r="O18" s="132"/>
    </row>
    <row r="19" spans="1:15" ht="14.25" x14ac:dyDescent="0.15">
      <c r="A19" s="254"/>
      <c r="B19" s="126"/>
      <c r="C19" s="126"/>
      <c r="D19" s="126"/>
      <c r="E19" s="55"/>
      <c r="F19" s="55"/>
      <c r="G19" s="126"/>
      <c r="H19" s="127"/>
      <c r="I19" s="129" t="s">
        <v>92</v>
      </c>
      <c r="J19" s="129" t="s">
        <v>94</v>
      </c>
      <c r="K19" s="133">
        <v>20</v>
      </c>
      <c r="L19" s="129"/>
      <c r="M19" s="129"/>
      <c r="N19" s="133"/>
      <c r="O19" s="132"/>
    </row>
    <row r="20" spans="1:15" ht="14.25" x14ac:dyDescent="0.15">
      <c r="A20" s="254"/>
      <c r="B20" s="129" t="s">
        <v>92</v>
      </c>
      <c r="C20" s="129" t="s">
        <v>94</v>
      </c>
      <c r="D20" s="129"/>
      <c r="E20" s="61"/>
      <c r="F20" s="61"/>
      <c r="G20" s="129"/>
      <c r="H20" s="133">
        <v>20</v>
      </c>
      <c r="I20" s="129"/>
      <c r="J20" s="129" t="s">
        <v>288</v>
      </c>
      <c r="K20" s="134">
        <v>0.13</v>
      </c>
      <c r="L20" s="129"/>
      <c r="M20" s="129"/>
      <c r="N20" s="133"/>
      <c r="O20" s="132"/>
    </row>
    <row r="21" spans="1:15" ht="14.25" x14ac:dyDescent="0.15">
      <c r="A21" s="254"/>
      <c r="B21" s="129"/>
      <c r="C21" s="129" t="s">
        <v>70</v>
      </c>
      <c r="D21" s="129"/>
      <c r="E21" s="61" t="s">
        <v>71</v>
      </c>
      <c r="F21" s="61"/>
      <c r="G21" s="129"/>
      <c r="H21" s="134">
        <v>0.13</v>
      </c>
      <c r="I21" s="126"/>
      <c r="J21" s="126"/>
      <c r="K21" s="127"/>
      <c r="L21" s="129"/>
      <c r="M21" s="129"/>
      <c r="N21" s="133"/>
      <c r="O21" s="132"/>
    </row>
    <row r="22" spans="1:15" ht="14.25" x14ac:dyDescent="0.15">
      <c r="A22" s="254"/>
      <c r="B22" s="126"/>
      <c r="C22" s="126"/>
      <c r="D22" s="126"/>
      <c r="E22" s="55"/>
      <c r="F22" s="55"/>
      <c r="G22" s="126"/>
      <c r="H22" s="127"/>
      <c r="I22" s="129" t="s">
        <v>98</v>
      </c>
      <c r="J22" s="129" t="s">
        <v>102</v>
      </c>
      <c r="K22" s="133">
        <v>20</v>
      </c>
      <c r="L22" s="129"/>
      <c r="M22" s="129"/>
      <c r="N22" s="133"/>
      <c r="O22" s="132"/>
    </row>
    <row r="23" spans="1:15" ht="14.25" x14ac:dyDescent="0.15">
      <c r="A23" s="254"/>
      <c r="B23" s="129" t="s">
        <v>98</v>
      </c>
      <c r="C23" s="129" t="s">
        <v>102</v>
      </c>
      <c r="D23" s="129"/>
      <c r="E23" s="61" t="s">
        <v>65</v>
      </c>
      <c r="F23" s="141"/>
      <c r="G23" s="129"/>
      <c r="H23" s="133">
        <v>30</v>
      </c>
      <c r="I23" s="129"/>
      <c r="J23" s="129"/>
      <c r="K23" s="133"/>
      <c r="L23" s="129"/>
      <c r="M23" s="129"/>
      <c r="N23" s="133"/>
      <c r="O23" s="132"/>
    </row>
    <row r="24" spans="1:15" ht="14.25" x14ac:dyDescent="0.15">
      <c r="A24" s="254"/>
      <c r="B24" s="129"/>
      <c r="C24" s="129"/>
      <c r="D24" s="129"/>
      <c r="E24" s="61"/>
      <c r="F24" s="61"/>
      <c r="G24" s="129" t="s">
        <v>41</v>
      </c>
      <c r="H24" s="133" t="s">
        <v>282</v>
      </c>
      <c r="I24" s="129"/>
      <c r="J24" s="129"/>
      <c r="K24" s="133"/>
      <c r="L24" s="129"/>
      <c r="M24" s="129"/>
      <c r="N24" s="133"/>
      <c r="O24" s="132"/>
    </row>
    <row r="25" spans="1:15" ht="15" thickBot="1" x14ac:dyDescent="0.2">
      <c r="A25" s="255"/>
      <c r="B25" s="136"/>
      <c r="C25" s="136"/>
      <c r="D25" s="136"/>
      <c r="E25" s="68"/>
      <c r="F25" s="68"/>
      <c r="G25" s="136"/>
      <c r="H25" s="137"/>
      <c r="I25" s="136"/>
      <c r="J25" s="136"/>
      <c r="K25" s="137"/>
      <c r="L25" s="136"/>
      <c r="M25" s="136"/>
      <c r="N25" s="137"/>
      <c r="O25" s="138"/>
    </row>
    <row r="26" spans="1:15" ht="14.25" x14ac:dyDescent="0.15">
      <c r="B26" s="106"/>
      <c r="C26" s="106"/>
      <c r="D26" s="106"/>
      <c r="G26" s="106"/>
      <c r="H26" s="139"/>
      <c r="I26" s="106"/>
      <c r="J26" s="106"/>
      <c r="K26" s="139"/>
      <c r="L26" s="106"/>
      <c r="M26" s="106"/>
      <c r="N26" s="139"/>
    </row>
    <row r="27" spans="1:15" ht="14.25" x14ac:dyDescent="0.15">
      <c r="B27" s="106"/>
      <c r="C27" s="106"/>
      <c r="D27" s="106"/>
      <c r="G27" s="106"/>
      <c r="H27" s="139"/>
      <c r="I27" s="106"/>
      <c r="J27" s="106"/>
      <c r="K27" s="139"/>
      <c r="L27" s="106"/>
      <c r="M27" s="106"/>
      <c r="N27" s="139"/>
    </row>
    <row r="28" spans="1:15" ht="14.25" x14ac:dyDescent="0.15">
      <c r="B28" s="106"/>
      <c r="C28" s="106"/>
      <c r="D28" s="106"/>
      <c r="G28" s="106"/>
      <c r="H28" s="139"/>
      <c r="I28" s="106"/>
      <c r="J28" s="106"/>
      <c r="K28" s="139"/>
      <c r="L28" s="106"/>
      <c r="M28" s="106"/>
      <c r="N28" s="139"/>
    </row>
    <row r="29" spans="1:15" ht="14.25" x14ac:dyDescent="0.15">
      <c r="B29" s="106"/>
      <c r="C29" s="106"/>
      <c r="D29" s="106"/>
      <c r="G29" s="106"/>
      <c r="H29" s="139"/>
      <c r="I29" s="106"/>
      <c r="J29" s="106"/>
      <c r="K29" s="139"/>
      <c r="L29" s="106"/>
      <c r="M29" s="106"/>
      <c r="N29" s="139"/>
    </row>
    <row r="30" spans="1:15" ht="14.25" x14ac:dyDescent="0.15">
      <c r="B30" s="106"/>
      <c r="C30" s="106"/>
      <c r="D30" s="106"/>
      <c r="G30" s="106"/>
      <c r="H30" s="139"/>
      <c r="I30" s="106"/>
      <c r="J30" s="106"/>
      <c r="K30" s="139"/>
      <c r="L30" s="106"/>
      <c r="M30" s="106"/>
      <c r="N30" s="139"/>
    </row>
    <row r="31" spans="1:15" ht="14.25" x14ac:dyDescent="0.15">
      <c r="B31" s="106"/>
      <c r="C31" s="106"/>
      <c r="D31" s="106"/>
      <c r="G31" s="106"/>
      <c r="H31" s="139"/>
      <c r="I31" s="106"/>
      <c r="J31" s="106"/>
      <c r="K31" s="139"/>
      <c r="L31" s="106"/>
      <c r="M31" s="106"/>
      <c r="N31" s="139"/>
    </row>
    <row r="32" spans="1:15" ht="14.25" x14ac:dyDescent="0.15">
      <c r="B32" s="106"/>
      <c r="C32" s="106"/>
      <c r="D32" s="106"/>
      <c r="G32" s="106"/>
      <c r="H32" s="139"/>
      <c r="I32" s="106"/>
      <c r="J32" s="106"/>
      <c r="K32" s="139"/>
      <c r="L32" s="106"/>
      <c r="M32" s="106"/>
      <c r="N32" s="139"/>
    </row>
    <row r="33" spans="2:14" ht="14.25" x14ac:dyDescent="0.15">
      <c r="B33" s="106"/>
      <c r="C33" s="106"/>
      <c r="D33" s="106"/>
      <c r="G33" s="106"/>
      <c r="H33" s="139"/>
      <c r="I33" s="106"/>
      <c r="J33" s="106"/>
      <c r="K33" s="139"/>
      <c r="L33" s="106"/>
      <c r="M33" s="106"/>
      <c r="N33" s="139"/>
    </row>
  </sheetData>
  <mergeCells count="15">
    <mergeCell ref="E1:N1"/>
    <mergeCell ref="A2:O2"/>
    <mergeCell ref="E6:F6"/>
    <mergeCell ref="A7:C7"/>
    <mergeCell ref="E7:F7"/>
    <mergeCell ref="L8:N8"/>
    <mergeCell ref="O8:O10"/>
    <mergeCell ref="I9:K9"/>
    <mergeCell ref="L9:N9"/>
    <mergeCell ref="A11:A25"/>
    <mergeCell ref="A8:C9"/>
    <mergeCell ref="D8:D10"/>
    <mergeCell ref="E8:E10"/>
    <mergeCell ref="F8:F10"/>
    <mergeCell ref="I8:K8"/>
  </mergeCells>
  <phoneticPr fontId="2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4">
    <pageSetUpPr fitToPage="1"/>
  </sheetPr>
  <dimension ref="A1:AB30"/>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31"/>
      <c r="I1" s="231"/>
      <c r="J1" s="232"/>
      <c r="K1" s="232"/>
      <c r="L1" s="232"/>
      <c r="M1" s="232"/>
      <c r="N1" s="232"/>
      <c r="O1" s="232"/>
      <c r="P1" s="2"/>
      <c r="Q1" s="2"/>
      <c r="R1" s="4"/>
      <c r="S1" s="4"/>
      <c r="T1" s="3"/>
      <c r="U1" s="3"/>
    </row>
    <row r="2" spans="1:21" ht="36.75" customHeight="1" x14ac:dyDescent="0.15">
      <c r="A2" s="231" t="s">
        <v>0</v>
      </c>
      <c r="B2" s="231"/>
      <c r="C2" s="232"/>
      <c r="D2" s="232"/>
      <c r="E2" s="232"/>
      <c r="F2" s="232"/>
      <c r="G2" s="232"/>
      <c r="H2" s="232"/>
      <c r="I2" s="232"/>
      <c r="J2" s="232"/>
      <c r="K2" s="232"/>
      <c r="L2" s="232"/>
      <c r="M2" s="232"/>
      <c r="N2" s="232"/>
      <c r="O2" s="232"/>
      <c r="P2" s="232"/>
      <c r="Q2" s="232"/>
      <c r="R2" s="232"/>
      <c r="S2" s="232"/>
      <c r="T2" s="232"/>
      <c r="U2" s="3"/>
    </row>
    <row r="3" spans="1:21" ht="18.75" customHeight="1" x14ac:dyDescent="0.15">
      <c r="A3" s="5"/>
      <c r="B3" s="5"/>
      <c r="C3" s="2"/>
      <c r="D3" s="3"/>
      <c r="E3" s="6"/>
      <c r="F3" s="2"/>
      <c r="G3" s="2"/>
      <c r="H3" s="2"/>
      <c r="I3" s="3"/>
      <c r="J3" s="2"/>
      <c r="K3" s="7"/>
      <c r="L3" s="7"/>
      <c r="M3" s="7"/>
      <c r="N3" s="7"/>
      <c r="O3" s="2"/>
      <c r="P3" s="8"/>
      <c r="Q3" s="233" t="s">
        <v>1</v>
      </c>
      <c r="R3" s="234"/>
      <c r="S3" s="234"/>
      <c r="T3" s="235"/>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36" t="s">
        <v>239</v>
      </c>
      <c r="B8" s="237"/>
      <c r="C8" s="237"/>
      <c r="D8" s="237"/>
      <c r="E8" s="237"/>
      <c r="F8" s="237"/>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38" t="s">
        <v>63</v>
      </c>
      <c r="B10" s="80" t="s">
        <v>24</v>
      </c>
      <c r="C10" s="48"/>
      <c r="D10" s="49"/>
      <c r="E10" s="50"/>
      <c r="F10" s="51"/>
      <c r="G10" s="84"/>
      <c r="H10" s="88"/>
      <c r="I10" s="49"/>
      <c r="J10" s="51"/>
      <c r="K10" s="51"/>
      <c r="L10" s="51"/>
      <c r="M10" s="51"/>
      <c r="N10" s="92"/>
      <c r="O10" s="80"/>
      <c r="P10" s="52" t="s">
        <v>24</v>
      </c>
      <c r="Q10" s="49"/>
      <c r="R10" s="53">
        <v>110</v>
      </c>
      <c r="S10" s="50">
        <f>ROUNDUP(R10*0.75,2)</f>
        <v>82.5</v>
      </c>
      <c r="T10" s="76">
        <f>ROUNDUP((R5*R10)+(R6*S10)+(R7*(R10*2)),2)</f>
        <v>0</v>
      </c>
    </row>
    <row r="11" spans="1:21" ht="18.75" customHeight="1" x14ac:dyDescent="0.15">
      <c r="A11" s="239"/>
      <c r="B11" s="81"/>
      <c r="C11" s="54"/>
      <c r="D11" s="55"/>
      <c r="E11" s="56"/>
      <c r="F11" s="57"/>
      <c r="G11" s="85"/>
      <c r="H11" s="89"/>
      <c r="I11" s="55"/>
      <c r="J11" s="57"/>
      <c r="K11" s="57"/>
      <c r="L11" s="57"/>
      <c r="M11" s="57"/>
      <c r="N11" s="93"/>
      <c r="O11" s="81"/>
      <c r="P11" s="58"/>
      <c r="Q11" s="55"/>
      <c r="R11" s="59"/>
      <c r="S11" s="56"/>
      <c r="T11" s="77"/>
    </row>
    <row r="12" spans="1:21" ht="18.75" customHeight="1" x14ac:dyDescent="0.15">
      <c r="A12" s="239"/>
      <c r="B12" s="82" t="s">
        <v>179</v>
      </c>
      <c r="C12" s="60" t="s">
        <v>180</v>
      </c>
      <c r="D12" s="61"/>
      <c r="E12" s="62">
        <v>20</v>
      </c>
      <c r="F12" s="63" t="s">
        <v>38</v>
      </c>
      <c r="G12" s="86"/>
      <c r="H12" s="90" t="s">
        <v>180</v>
      </c>
      <c r="I12" s="61"/>
      <c r="J12" s="63">
        <f>ROUNDUP(E12*0.75,2)</f>
        <v>15</v>
      </c>
      <c r="K12" s="63" t="s">
        <v>38</v>
      </c>
      <c r="L12" s="63"/>
      <c r="M12" s="63">
        <f>ROUNDUP((R5*E12)+(R6*J12)+(R7*(E12*2)),2)</f>
        <v>0</v>
      </c>
      <c r="N12" s="94"/>
      <c r="O12" s="82" t="s">
        <v>181</v>
      </c>
      <c r="P12" s="64" t="s">
        <v>73</v>
      </c>
      <c r="Q12" s="61"/>
      <c r="R12" s="65">
        <v>2</v>
      </c>
      <c r="S12" s="62">
        <f t="shared" ref="S12:S17" si="0">ROUNDUP(R12*0.75,2)</f>
        <v>1.5</v>
      </c>
      <c r="T12" s="78">
        <f>ROUNDUP((R5*R12)+(R6*S12)+(R7*(R12*2)),2)</f>
        <v>0</v>
      </c>
    </row>
    <row r="13" spans="1:21" ht="18.75" customHeight="1" x14ac:dyDescent="0.15">
      <c r="A13" s="239"/>
      <c r="B13" s="82"/>
      <c r="C13" s="60" t="s">
        <v>118</v>
      </c>
      <c r="D13" s="61"/>
      <c r="E13" s="62">
        <v>0.5</v>
      </c>
      <c r="F13" s="63" t="s">
        <v>38</v>
      </c>
      <c r="G13" s="86"/>
      <c r="H13" s="90" t="s">
        <v>118</v>
      </c>
      <c r="I13" s="61"/>
      <c r="J13" s="63">
        <f>ROUNDUP(E13*0.75,2)</f>
        <v>0.38</v>
      </c>
      <c r="K13" s="63" t="s">
        <v>38</v>
      </c>
      <c r="L13" s="63"/>
      <c r="M13" s="63">
        <f>ROUNDUP((R5*E13)+(R6*J13)+(R7*(E13*2)),2)</f>
        <v>0</v>
      </c>
      <c r="N13" s="94">
        <f>ROUND(M13+(M13*20/100),2)</f>
        <v>0</v>
      </c>
      <c r="O13" s="82" t="s">
        <v>182</v>
      </c>
      <c r="P13" s="64" t="s">
        <v>103</v>
      </c>
      <c r="Q13" s="61"/>
      <c r="R13" s="65">
        <v>15</v>
      </c>
      <c r="S13" s="62">
        <f t="shared" si="0"/>
        <v>11.25</v>
      </c>
      <c r="T13" s="78">
        <f>ROUNDUP((R5*R13)+(R6*S13)+(R7*(R13*2)),2)</f>
        <v>0</v>
      </c>
    </row>
    <row r="14" spans="1:21" ht="18.75" customHeight="1" x14ac:dyDescent="0.15">
      <c r="A14" s="239"/>
      <c r="B14" s="82"/>
      <c r="C14" s="60" t="s">
        <v>79</v>
      </c>
      <c r="D14" s="61"/>
      <c r="E14" s="62">
        <v>10</v>
      </c>
      <c r="F14" s="63" t="s">
        <v>38</v>
      </c>
      <c r="G14" s="86"/>
      <c r="H14" s="90" t="s">
        <v>79</v>
      </c>
      <c r="I14" s="61"/>
      <c r="J14" s="63">
        <f>ROUNDUP(E14*0.75,2)</f>
        <v>7.5</v>
      </c>
      <c r="K14" s="63" t="s">
        <v>38</v>
      </c>
      <c r="L14" s="63"/>
      <c r="M14" s="63">
        <f>ROUNDUP((R5*E14)+(R6*J14)+(R7*(E14*2)),2)</f>
        <v>0</v>
      </c>
      <c r="N14" s="94">
        <f>ROUND(M14+(M14*40/100),2)</f>
        <v>0</v>
      </c>
      <c r="O14" s="82" t="s">
        <v>183</v>
      </c>
      <c r="P14" s="64" t="s">
        <v>41</v>
      </c>
      <c r="Q14" s="61"/>
      <c r="R14" s="65">
        <v>1</v>
      </c>
      <c r="S14" s="62">
        <f t="shared" si="0"/>
        <v>0.75</v>
      </c>
      <c r="T14" s="78">
        <f>ROUNDUP((R5*R14)+(R6*S14)+(R7*(R14*2)),2)</f>
        <v>0</v>
      </c>
    </row>
    <row r="15" spans="1:21" ht="18.75" customHeight="1" x14ac:dyDescent="0.15">
      <c r="A15" s="239"/>
      <c r="B15" s="82"/>
      <c r="C15" s="60" t="s">
        <v>119</v>
      </c>
      <c r="D15" s="61"/>
      <c r="E15" s="97">
        <v>0.33333333333333331</v>
      </c>
      <c r="F15" s="63" t="s">
        <v>120</v>
      </c>
      <c r="G15" s="86"/>
      <c r="H15" s="90" t="s">
        <v>119</v>
      </c>
      <c r="I15" s="61"/>
      <c r="J15" s="63">
        <f>ROUNDUP(E15*0.75,2)</f>
        <v>0.25</v>
      </c>
      <c r="K15" s="63" t="s">
        <v>120</v>
      </c>
      <c r="L15" s="63"/>
      <c r="M15" s="63">
        <f>ROUNDUP((R5*E15)+(R6*J15)+(R7*(E15*2)),2)</f>
        <v>0</v>
      </c>
      <c r="N15" s="94">
        <f>M15</f>
        <v>0</v>
      </c>
      <c r="O15" s="82" t="s">
        <v>184</v>
      </c>
      <c r="P15" s="64" t="s">
        <v>44</v>
      </c>
      <c r="Q15" s="61" t="s">
        <v>35</v>
      </c>
      <c r="R15" s="65">
        <v>1</v>
      </c>
      <c r="S15" s="62">
        <f t="shared" si="0"/>
        <v>0.75</v>
      </c>
      <c r="T15" s="78">
        <f>ROUNDUP((R5*R15)+(R6*S15)+(R7*(R15*2)),2)</f>
        <v>0</v>
      </c>
    </row>
    <row r="16" spans="1:21" ht="18.75" customHeight="1" x14ac:dyDescent="0.15">
      <c r="A16" s="239"/>
      <c r="B16" s="82"/>
      <c r="C16" s="60"/>
      <c r="D16" s="61"/>
      <c r="E16" s="62"/>
      <c r="F16" s="63"/>
      <c r="G16" s="86"/>
      <c r="H16" s="90"/>
      <c r="I16" s="61"/>
      <c r="J16" s="63"/>
      <c r="K16" s="63"/>
      <c r="L16" s="63"/>
      <c r="M16" s="63"/>
      <c r="N16" s="94"/>
      <c r="O16" s="82" t="s">
        <v>185</v>
      </c>
      <c r="P16" s="64" t="s">
        <v>58</v>
      </c>
      <c r="Q16" s="61"/>
      <c r="R16" s="65">
        <v>2</v>
      </c>
      <c r="S16" s="62">
        <f t="shared" si="0"/>
        <v>1.5</v>
      </c>
      <c r="T16" s="78">
        <f>ROUNDUP((R5*R16)+(R6*S16)+(R7*(R16*2)),2)</f>
        <v>0</v>
      </c>
    </row>
    <row r="17" spans="1:20" ht="18.75" customHeight="1" x14ac:dyDescent="0.15">
      <c r="A17" s="239"/>
      <c r="B17" s="82"/>
      <c r="C17" s="60"/>
      <c r="D17" s="61"/>
      <c r="E17" s="62"/>
      <c r="F17" s="63"/>
      <c r="G17" s="86"/>
      <c r="H17" s="90"/>
      <c r="I17" s="61"/>
      <c r="J17" s="63"/>
      <c r="K17" s="63"/>
      <c r="L17" s="63"/>
      <c r="M17" s="63"/>
      <c r="N17" s="94"/>
      <c r="O17" s="82" t="s">
        <v>49</v>
      </c>
      <c r="P17" s="64" t="s">
        <v>121</v>
      </c>
      <c r="Q17" s="61"/>
      <c r="R17" s="65">
        <v>1</v>
      </c>
      <c r="S17" s="62">
        <f t="shared" si="0"/>
        <v>0.75</v>
      </c>
      <c r="T17" s="78">
        <f>ROUNDUP((R5*R17)+(R6*S17)+(R7*(R17*2)),2)</f>
        <v>0</v>
      </c>
    </row>
    <row r="18" spans="1:20" ht="18.75" customHeight="1" x14ac:dyDescent="0.15">
      <c r="A18" s="239"/>
      <c r="B18" s="82"/>
      <c r="C18" s="60"/>
      <c r="D18" s="61"/>
      <c r="E18" s="62"/>
      <c r="F18" s="63"/>
      <c r="G18" s="86"/>
      <c r="H18" s="90"/>
      <c r="I18" s="61"/>
      <c r="J18" s="63"/>
      <c r="K18" s="63"/>
      <c r="L18" s="63"/>
      <c r="M18" s="63"/>
      <c r="N18" s="94"/>
      <c r="O18" s="82"/>
      <c r="P18" s="64"/>
      <c r="Q18" s="61"/>
      <c r="R18" s="65"/>
      <c r="S18" s="62"/>
      <c r="T18" s="78"/>
    </row>
    <row r="19" spans="1:20" ht="18.75" customHeight="1" x14ac:dyDescent="0.15">
      <c r="A19" s="239"/>
      <c r="B19" s="81"/>
      <c r="C19" s="54"/>
      <c r="D19" s="55"/>
      <c r="E19" s="56"/>
      <c r="F19" s="57"/>
      <c r="G19" s="85"/>
      <c r="H19" s="89"/>
      <c r="I19" s="55"/>
      <c r="J19" s="57"/>
      <c r="K19" s="57"/>
      <c r="L19" s="57"/>
      <c r="M19" s="57"/>
      <c r="N19" s="93"/>
      <c r="O19" s="81"/>
      <c r="P19" s="58"/>
      <c r="Q19" s="55"/>
      <c r="R19" s="59"/>
      <c r="S19" s="56"/>
      <c r="T19" s="77"/>
    </row>
    <row r="20" spans="1:20" ht="18.75" customHeight="1" x14ac:dyDescent="0.15">
      <c r="A20" s="239"/>
      <c r="B20" s="82" t="s">
        <v>186</v>
      </c>
      <c r="C20" s="60" t="s">
        <v>122</v>
      </c>
      <c r="D20" s="61"/>
      <c r="E20" s="62">
        <v>30</v>
      </c>
      <c r="F20" s="63" t="s">
        <v>38</v>
      </c>
      <c r="G20" s="86"/>
      <c r="H20" s="90" t="s">
        <v>122</v>
      </c>
      <c r="I20" s="61"/>
      <c r="J20" s="63">
        <f>ROUNDUP(E20*0.75,2)</f>
        <v>22.5</v>
      </c>
      <c r="K20" s="63" t="s">
        <v>38</v>
      </c>
      <c r="L20" s="63"/>
      <c r="M20" s="63">
        <f>ROUNDUP((R5*E20)+(R6*J20)+(R7*(E20*2)),2)</f>
        <v>0</v>
      </c>
      <c r="N20" s="94">
        <f>M20</f>
        <v>0</v>
      </c>
      <c r="O20" s="82" t="s">
        <v>187</v>
      </c>
      <c r="P20" s="64" t="s">
        <v>41</v>
      </c>
      <c r="Q20" s="61"/>
      <c r="R20" s="65">
        <v>1</v>
      </c>
      <c r="S20" s="62">
        <f>ROUNDUP(R20*0.75,2)</f>
        <v>0.75</v>
      </c>
      <c r="T20" s="78">
        <f>ROUNDUP((R5*R20)+(R6*S20)+(R7*(R20*2)),2)</f>
        <v>0</v>
      </c>
    </row>
    <row r="21" spans="1:20" ht="18.75" customHeight="1" x14ac:dyDescent="0.15">
      <c r="A21" s="239"/>
      <c r="B21" s="82" t="s">
        <v>188</v>
      </c>
      <c r="C21" s="60" t="s">
        <v>51</v>
      </c>
      <c r="D21" s="61"/>
      <c r="E21" s="62">
        <v>5</v>
      </c>
      <c r="F21" s="63" t="s">
        <v>38</v>
      </c>
      <c r="G21" s="86"/>
      <c r="H21" s="90" t="s">
        <v>51</v>
      </c>
      <c r="I21" s="61"/>
      <c r="J21" s="63">
        <f>ROUNDUP(E21*0.75,2)</f>
        <v>3.75</v>
      </c>
      <c r="K21" s="63" t="s">
        <v>38</v>
      </c>
      <c r="L21" s="63"/>
      <c r="M21" s="63">
        <f>ROUNDUP((R5*E21)+(R6*J21)+(R7*(E21*2)),2)</f>
        <v>0</v>
      </c>
      <c r="N21" s="94">
        <f>ROUND(M21+(M21*10/100),2)</f>
        <v>0</v>
      </c>
      <c r="O21" s="82" t="s">
        <v>189</v>
      </c>
      <c r="P21" s="64" t="s">
        <v>44</v>
      </c>
      <c r="Q21" s="61" t="s">
        <v>35</v>
      </c>
      <c r="R21" s="65">
        <v>1</v>
      </c>
      <c r="S21" s="62">
        <f>ROUNDUP(R21*0.75,2)</f>
        <v>0.75</v>
      </c>
      <c r="T21" s="78">
        <f>ROUNDUP((R5*R21)+(R6*S21)+(R7*(R21*2)),2)</f>
        <v>0</v>
      </c>
    </row>
    <row r="22" spans="1:20" ht="18.75" customHeight="1" x14ac:dyDescent="0.15">
      <c r="A22" s="239"/>
      <c r="B22" s="82"/>
      <c r="C22" s="60" t="s">
        <v>123</v>
      </c>
      <c r="D22" s="61"/>
      <c r="E22" s="62">
        <v>0.5</v>
      </c>
      <c r="F22" s="63" t="s">
        <v>38</v>
      </c>
      <c r="G22" s="86"/>
      <c r="H22" s="90" t="s">
        <v>123</v>
      </c>
      <c r="I22" s="61"/>
      <c r="J22" s="63">
        <f>ROUNDUP(E22*0.75,2)</f>
        <v>0.38</v>
      </c>
      <c r="K22" s="63" t="s">
        <v>38</v>
      </c>
      <c r="L22" s="63"/>
      <c r="M22" s="63">
        <f>ROUNDUP((R5*E22)+(R6*J22)+(R7*(E22*2)),2)</f>
        <v>0</v>
      </c>
      <c r="N22" s="94">
        <f>M22</f>
        <v>0</v>
      </c>
      <c r="O22" s="82" t="s">
        <v>30</v>
      </c>
      <c r="P22" s="64" t="s">
        <v>42</v>
      </c>
      <c r="Q22" s="61"/>
      <c r="R22" s="65">
        <v>2</v>
      </c>
      <c r="S22" s="62">
        <f>ROUNDUP(R22*0.75,2)</f>
        <v>1.5</v>
      </c>
      <c r="T22" s="78">
        <f>ROUNDUP((R5*R22)+(R6*S22)+(R7*(R22*2)),2)</f>
        <v>0</v>
      </c>
    </row>
    <row r="23" spans="1:20" ht="18.75" customHeight="1" x14ac:dyDescent="0.15">
      <c r="A23" s="239"/>
      <c r="B23" s="82"/>
      <c r="C23" s="60"/>
      <c r="D23" s="61"/>
      <c r="E23" s="62"/>
      <c r="F23" s="63"/>
      <c r="G23" s="86"/>
      <c r="H23" s="90"/>
      <c r="I23" s="61"/>
      <c r="J23" s="63"/>
      <c r="K23" s="63"/>
      <c r="L23" s="63"/>
      <c r="M23" s="63"/>
      <c r="N23" s="94"/>
      <c r="O23" s="82"/>
      <c r="P23" s="64" t="s">
        <v>73</v>
      </c>
      <c r="Q23" s="61"/>
      <c r="R23" s="65">
        <v>2</v>
      </c>
      <c r="S23" s="62">
        <f>ROUNDUP(R23*0.75,2)</f>
        <v>1.5</v>
      </c>
      <c r="T23" s="78">
        <f>ROUNDUP((R5*R23)+(R6*S23)+(R7*(R23*2)),2)</f>
        <v>0</v>
      </c>
    </row>
    <row r="24" spans="1:20" ht="18.75" customHeight="1" x14ac:dyDescent="0.15">
      <c r="A24" s="239"/>
      <c r="B24" s="81"/>
      <c r="C24" s="54"/>
      <c r="D24" s="55"/>
      <c r="E24" s="56"/>
      <c r="F24" s="57"/>
      <c r="G24" s="85"/>
      <c r="H24" s="89"/>
      <c r="I24" s="55"/>
      <c r="J24" s="57"/>
      <c r="K24" s="57"/>
      <c r="L24" s="57"/>
      <c r="M24" s="57"/>
      <c r="N24" s="93"/>
      <c r="O24" s="81"/>
      <c r="P24" s="58"/>
      <c r="Q24" s="55"/>
      <c r="R24" s="59"/>
      <c r="S24" s="56"/>
      <c r="T24" s="77"/>
    </row>
    <row r="25" spans="1:20" ht="18.75" customHeight="1" x14ac:dyDescent="0.15">
      <c r="A25" s="239"/>
      <c r="B25" s="82" t="s">
        <v>190</v>
      </c>
      <c r="C25" s="60" t="s">
        <v>69</v>
      </c>
      <c r="D25" s="61"/>
      <c r="E25" s="62">
        <v>10</v>
      </c>
      <c r="F25" s="63" t="s">
        <v>38</v>
      </c>
      <c r="G25" s="86"/>
      <c r="H25" s="90" t="s">
        <v>69</v>
      </c>
      <c r="I25" s="61"/>
      <c r="J25" s="63">
        <f>ROUNDUP(E25*0.75,2)</f>
        <v>7.5</v>
      </c>
      <c r="K25" s="63" t="s">
        <v>38</v>
      </c>
      <c r="L25" s="63"/>
      <c r="M25" s="63">
        <f>ROUNDUP((R5*E25)+(R6*J25)+(R7*(E25*2)),2)</f>
        <v>0</v>
      </c>
      <c r="N25" s="94">
        <f>ROUND(M25+(M25*15/100),2)</f>
        <v>0</v>
      </c>
      <c r="O25" s="82" t="s">
        <v>30</v>
      </c>
      <c r="P25" s="64" t="s">
        <v>103</v>
      </c>
      <c r="Q25" s="61"/>
      <c r="R25" s="65">
        <v>100</v>
      </c>
      <c r="S25" s="62">
        <f>ROUNDUP(R25*0.75,2)</f>
        <v>75</v>
      </c>
      <c r="T25" s="78">
        <f>ROUNDUP((R5*R25)+(R6*S25)+(R7*(R25*2)),2)</f>
        <v>0</v>
      </c>
    </row>
    <row r="26" spans="1:20" ht="18.75" customHeight="1" x14ac:dyDescent="0.15">
      <c r="A26" s="239"/>
      <c r="B26" s="82"/>
      <c r="C26" s="60" t="s">
        <v>37</v>
      </c>
      <c r="D26" s="61"/>
      <c r="E26" s="62">
        <v>10</v>
      </c>
      <c r="F26" s="63" t="s">
        <v>38</v>
      </c>
      <c r="G26" s="86"/>
      <c r="H26" s="90" t="s">
        <v>37</v>
      </c>
      <c r="I26" s="61"/>
      <c r="J26" s="63">
        <f>ROUNDUP(E26*0.75,2)</f>
        <v>7.5</v>
      </c>
      <c r="K26" s="63" t="s">
        <v>38</v>
      </c>
      <c r="L26" s="63"/>
      <c r="M26" s="63">
        <f>ROUNDUP((R5*E26)+(R6*J26)+(R7*(E26*2)),2)</f>
        <v>0</v>
      </c>
      <c r="N26" s="94">
        <f>ROUND(M26+(M26*6/100),2)</f>
        <v>0</v>
      </c>
      <c r="O26" s="82"/>
      <c r="P26" s="64" t="s">
        <v>191</v>
      </c>
      <c r="Q26" s="61"/>
      <c r="R26" s="65">
        <v>0.5</v>
      </c>
      <c r="S26" s="62">
        <f>ROUNDUP(R26*0.75,2)</f>
        <v>0.38</v>
      </c>
      <c r="T26" s="78">
        <f>ROUNDUP((R5*R26)+(R6*S26)+(R7*(R26*2)),2)</f>
        <v>0</v>
      </c>
    </row>
    <row r="27" spans="1:20" ht="18.75" customHeight="1" x14ac:dyDescent="0.15">
      <c r="A27" s="239"/>
      <c r="B27" s="82"/>
      <c r="C27" s="60"/>
      <c r="D27" s="61"/>
      <c r="E27" s="62"/>
      <c r="F27" s="63"/>
      <c r="G27" s="86"/>
      <c r="H27" s="90"/>
      <c r="I27" s="61"/>
      <c r="J27" s="63"/>
      <c r="K27" s="63"/>
      <c r="L27" s="63"/>
      <c r="M27" s="63"/>
      <c r="N27" s="94"/>
      <c r="O27" s="82"/>
      <c r="P27" s="64" t="s">
        <v>90</v>
      </c>
      <c r="Q27" s="61"/>
      <c r="R27" s="65">
        <v>0.1</v>
      </c>
      <c r="S27" s="62">
        <f>ROUNDUP(R27*0.75,2)</f>
        <v>0.08</v>
      </c>
      <c r="T27" s="78">
        <f>ROUNDUP((R5*R27)+(R6*S27)+(R7*(R27*2)),2)</f>
        <v>0</v>
      </c>
    </row>
    <row r="28" spans="1:20" ht="18.75" customHeight="1" x14ac:dyDescent="0.15">
      <c r="A28" s="239"/>
      <c r="B28" s="81"/>
      <c r="C28" s="54"/>
      <c r="D28" s="55"/>
      <c r="E28" s="56"/>
      <c r="F28" s="57"/>
      <c r="G28" s="85"/>
      <c r="H28" s="89"/>
      <c r="I28" s="55"/>
      <c r="J28" s="57"/>
      <c r="K28" s="57"/>
      <c r="L28" s="57"/>
      <c r="M28" s="57"/>
      <c r="N28" s="93"/>
      <c r="O28" s="81"/>
      <c r="P28" s="58"/>
      <c r="Q28" s="55"/>
      <c r="R28" s="59"/>
      <c r="S28" s="56"/>
      <c r="T28" s="77"/>
    </row>
    <row r="29" spans="1:20" ht="18.75" customHeight="1" x14ac:dyDescent="0.15">
      <c r="A29" s="239"/>
      <c r="B29" s="82" t="s">
        <v>80</v>
      </c>
      <c r="C29" s="60" t="s">
        <v>81</v>
      </c>
      <c r="D29" s="61"/>
      <c r="E29" s="74">
        <v>0.125</v>
      </c>
      <c r="F29" s="63" t="s">
        <v>72</v>
      </c>
      <c r="G29" s="86"/>
      <c r="H29" s="90" t="s">
        <v>81</v>
      </c>
      <c r="I29" s="61"/>
      <c r="J29" s="63">
        <f>ROUNDUP(E29*0.75,2)</f>
        <v>9.9999999999999992E-2</v>
      </c>
      <c r="K29" s="63" t="s">
        <v>72</v>
      </c>
      <c r="L29" s="63"/>
      <c r="M29" s="63">
        <f>ROUNDUP((R5*E29)+(R6*J29)+(R7*(E29*2)),2)</f>
        <v>0</v>
      </c>
      <c r="N29" s="94">
        <f>M29</f>
        <v>0</v>
      </c>
      <c r="O29" s="82" t="s">
        <v>60</v>
      </c>
      <c r="P29" s="64"/>
      <c r="Q29" s="61"/>
      <c r="R29" s="65"/>
      <c r="S29" s="62"/>
      <c r="T29" s="78"/>
    </row>
    <row r="30" spans="1:20" ht="18.75" customHeight="1" thickBot="1" x14ac:dyDescent="0.2">
      <c r="A30" s="240"/>
      <c r="B30" s="83"/>
      <c r="C30" s="67"/>
      <c r="D30" s="68"/>
      <c r="E30" s="69"/>
      <c r="F30" s="70"/>
      <c r="G30" s="87"/>
      <c r="H30" s="91"/>
      <c r="I30" s="68"/>
      <c r="J30" s="70"/>
      <c r="K30" s="70"/>
      <c r="L30" s="70"/>
      <c r="M30" s="70"/>
      <c r="N30" s="95"/>
      <c r="O30" s="83"/>
      <c r="P30" s="71"/>
      <c r="Q30" s="68"/>
      <c r="R30" s="72"/>
      <c r="S30" s="69"/>
      <c r="T30" s="79"/>
    </row>
  </sheetData>
  <mergeCells count="5">
    <mergeCell ref="H1:O1"/>
    <mergeCell ref="A2:T2"/>
    <mergeCell ref="Q3:T3"/>
    <mergeCell ref="A8:F8"/>
    <mergeCell ref="A10:A30"/>
  </mergeCells>
  <phoneticPr fontId="19"/>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9E56E-DDF8-47DF-9217-8C856AB208BC}">
  <sheetPr>
    <pageSetUpPr fitToPage="1"/>
  </sheetPr>
  <dimension ref="A1:U63"/>
  <sheetViews>
    <sheetView showZeros="0" zoomScale="60" zoomScaleNormal="60" zoomScaleSheetLayoutView="90" workbookViewId="0"/>
  </sheetViews>
  <sheetFormatPr defaultRowHeight="13.5" x14ac:dyDescent="0.15"/>
  <cols>
    <col min="1" max="1" width="4.5" style="104" customWidth="1"/>
    <col min="2" max="2" width="24.375" style="104" customWidth="1"/>
    <col min="3" max="3" width="28.25" style="104" customWidth="1"/>
    <col min="4" max="4" width="12.5" style="104" hidden="1" customWidth="1"/>
    <col min="5" max="6" width="10.375" style="35" customWidth="1"/>
    <col min="7" max="7" width="10" style="104" customWidth="1"/>
    <col min="8" max="8" width="18.75" style="104" customWidth="1"/>
    <col min="9" max="9" width="22.5" style="104" customWidth="1"/>
    <col min="10" max="10" width="21.25" style="104" customWidth="1"/>
    <col min="11" max="11" width="11.125" style="104" customWidth="1"/>
    <col min="12" max="12" width="22.375" style="104" customWidth="1"/>
    <col min="13" max="13" width="21.25" style="104" customWidth="1"/>
    <col min="14" max="14" width="11.25" style="104" customWidth="1"/>
    <col min="15" max="15" width="12.5" hidden="1" customWidth="1"/>
    <col min="257" max="257" width="4.5" customWidth="1"/>
    <col min="258" max="258" width="24.375" customWidth="1"/>
    <col min="259" max="259" width="28.25" customWidth="1"/>
    <col min="260" max="260" width="0" hidden="1" customWidth="1"/>
    <col min="261" max="262" width="10.375" customWidth="1"/>
    <col min="263" max="263" width="10" customWidth="1"/>
    <col min="264" max="264" width="18.75" customWidth="1"/>
    <col min="265" max="265" width="22.5" customWidth="1"/>
    <col min="266" max="266" width="21.25" customWidth="1"/>
    <col min="267" max="267" width="11.125" customWidth="1"/>
    <col min="268" max="268" width="22.375" customWidth="1"/>
    <col min="269" max="269" width="21.25" customWidth="1"/>
    <col min="270" max="270" width="11.25" customWidth="1"/>
    <col min="271" max="271" width="0" hidden="1" customWidth="1"/>
    <col min="513" max="513" width="4.5" customWidth="1"/>
    <col min="514" max="514" width="24.375" customWidth="1"/>
    <col min="515" max="515" width="28.25" customWidth="1"/>
    <col min="516" max="516" width="0" hidden="1" customWidth="1"/>
    <col min="517" max="518" width="10.375" customWidth="1"/>
    <col min="519" max="519" width="10" customWidth="1"/>
    <col min="520" max="520" width="18.75" customWidth="1"/>
    <col min="521" max="521" width="22.5" customWidth="1"/>
    <col min="522" max="522" width="21.25" customWidth="1"/>
    <col min="523" max="523" width="11.125" customWidth="1"/>
    <col min="524" max="524" width="22.375" customWidth="1"/>
    <col min="525" max="525" width="21.25" customWidth="1"/>
    <col min="526" max="526" width="11.25" customWidth="1"/>
    <col min="527" max="527" width="0" hidden="1" customWidth="1"/>
    <col min="769" max="769" width="4.5" customWidth="1"/>
    <col min="770" max="770" width="24.375" customWidth="1"/>
    <col min="771" max="771" width="28.25" customWidth="1"/>
    <col min="772" max="772" width="0" hidden="1" customWidth="1"/>
    <col min="773" max="774" width="10.375" customWidth="1"/>
    <col min="775" max="775" width="10" customWidth="1"/>
    <col min="776" max="776" width="18.75" customWidth="1"/>
    <col min="777" max="777" width="22.5" customWidth="1"/>
    <col min="778" max="778" width="21.25" customWidth="1"/>
    <col min="779" max="779" width="11.125" customWidth="1"/>
    <col min="780" max="780" width="22.375" customWidth="1"/>
    <col min="781" max="781" width="21.25" customWidth="1"/>
    <col min="782" max="782" width="11.25" customWidth="1"/>
    <col min="783" max="783" width="0" hidden="1" customWidth="1"/>
    <col min="1025" max="1025" width="4.5" customWidth="1"/>
    <col min="1026" max="1026" width="24.375" customWidth="1"/>
    <col min="1027" max="1027" width="28.25" customWidth="1"/>
    <col min="1028" max="1028" width="0" hidden="1" customWidth="1"/>
    <col min="1029" max="1030" width="10.375" customWidth="1"/>
    <col min="1031" max="1031" width="10" customWidth="1"/>
    <col min="1032" max="1032" width="18.75" customWidth="1"/>
    <col min="1033" max="1033" width="22.5" customWidth="1"/>
    <col min="1034" max="1034" width="21.25" customWidth="1"/>
    <col min="1035" max="1035" width="11.125" customWidth="1"/>
    <col min="1036" max="1036" width="22.375" customWidth="1"/>
    <col min="1037" max="1037" width="21.25" customWidth="1"/>
    <col min="1038" max="1038" width="11.25" customWidth="1"/>
    <col min="1039" max="1039" width="0" hidden="1" customWidth="1"/>
    <col min="1281" max="1281" width="4.5" customWidth="1"/>
    <col min="1282" max="1282" width="24.375" customWidth="1"/>
    <col min="1283" max="1283" width="28.25" customWidth="1"/>
    <col min="1284" max="1284" width="0" hidden="1" customWidth="1"/>
    <col min="1285" max="1286" width="10.375" customWidth="1"/>
    <col min="1287" max="1287" width="10" customWidth="1"/>
    <col min="1288" max="1288" width="18.75" customWidth="1"/>
    <col min="1289" max="1289" width="22.5" customWidth="1"/>
    <col min="1290" max="1290" width="21.25" customWidth="1"/>
    <col min="1291" max="1291" width="11.125" customWidth="1"/>
    <col min="1292" max="1292" width="22.375" customWidth="1"/>
    <col min="1293" max="1293" width="21.25" customWidth="1"/>
    <col min="1294" max="1294" width="11.25" customWidth="1"/>
    <col min="1295" max="1295" width="0" hidden="1" customWidth="1"/>
    <col min="1537" max="1537" width="4.5" customWidth="1"/>
    <col min="1538" max="1538" width="24.375" customWidth="1"/>
    <col min="1539" max="1539" width="28.25" customWidth="1"/>
    <col min="1540" max="1540" width="0" hidden="1" customWidth="1"/>
    <col min="1541" max="1542" width="10.375" customWidth="1"/>
    <col min="1543" max="1543" width="10" customWidth="1"/>
    <col min="1544" max="1544" width="18.75" customWidth="1"/>
    <col min="1545" max="1545" width="22.5" customWidth="1"/>
    <col min="1546" max="1546" width="21.25" customWidth="1"/>
    <col min="1547" max="1547" width="11.125" customWidth="1"/>
    <col min="1548" max="1548" width="22.375" customWidth="1"/>
    <col min="1549" max="1549" width="21.25" customWidth="1"/>
    <col min="1550" max="1550" width="11.25" customWidth="1"/>
    <col min="1551" max="1551" width="0" hidden="1" customWidth="1"/>
    <col min="1793" max="1793" width="4.5" customWidth="1"/>
    <col min="1794" max="1794" width="24.375" customWidth="1"/>
    <col min="1795" max="1795" width="28.25" customWidth="1"/>
    <col min="1796" max="1796" width="0" hidden="1" customWidth="1"/>
    <col min="1797" max="1798" width="10.375" customWidth="1"/>
    <col min="1799" max="1799" width="10" customWidth="1"/>
    <col min="1800" max="1800" width="18.75" customWidth="1"/>
    <col min="1801" max="1801" width="22.5" customWidth="1"/>
    <col min="1802" max="1802" width="21.25" customWidth="1"/>
    <col min="1803" max="1803" width="11.125" customWidth="1"/>
    <col min="1804" max="1804" width="22.375" customWidth="1"/>
    <col min="1805" max="1805" width="21.25" customWidth="1"/>
    <col min="1806" max="1806" width="11.25" customWidth="1"/>
    <col min="1807" max="1807" width="0" hidden="1" customWidth="1"/>
    <col min="2049" max="2049" width="4.5" customWidth="1"/>
    <col min="2050" max="2050" width="24.375" customWidth="1"/>
    <col min="2051" max="2051" width="28.25" customWidth="1"/>
    <col min="2052" max="2052" width="0" hidden="1" customWidth="1"/>
    <col min="2053" max="2054" width="10.375" customWidth="1"/>
    <col min="2055" max="2055" width="10" customWidth="1"/>
    <col min="2056" max="2056" width="18.75" customWidth="1"/>
    <col min="2057" max="2057" width="22.5" customWidth="1"/>
    <col min="2058" max="2058" width="21.25" customWidth="1"/>
    <col min="2059" max="2059" width="11.125" customWidth="1"/>
    <col min="2060" max="2060" width="22.375" customWidth="1"/>
    <col min="2061" max="2061" width="21.25" customWidth="1"/>
    <col min="2062" max="2062" width="11.25" customWidth="1"/>
    <col min="2063" max="2063" width="0" hidden="1" customWidth="1"/>
    <col min="2305" max="2305" width="4.5" customWidth="1"/>
    <col min="2306" max="2306" width="24.375" customWidth="1"/>
    <col min="2307" max="2307" width="28.25" customWidth="1"/>
    <col min="2308" max="2308" width="0" hidden="1" customWidth="1"/>
    <col min="2309" max="2310" width="10.375" customWidth="1"/>
    <col min="2311" max="2311" width="10" customWidth="1"/>
    <col min="2312" max="2312" width="18.75" customWidth="1"/>
    <col min="2313" max="2313" width="22.5" customWidth="1"/>
    <col min="2314" max="2314" width="21.25" customWidth="1"/>
    <col min="2315" max="2315" width="11.125" customWidth="1"/>
    <col min="2316" max="2316" width="22.375" customWidth="1"/>
    <col min="2317" max="2317" width="21.25" customWidth="1"/>
    <col min="2318" max="2318" width="11.25" customWidth="1"/>
    <col min="2319" max="2319" width="0" hidden="1" customWidth="1"/>
    <col min="2561" max="2561" width="4.5" customWidth="1"/>
    <col min="2562" max="2562" width="24.375" customWidth="1"/>
    <col min="2563" max="2563" width="28.25" customWidth="1"/>
    <col min="2564" max="2564" width="0" hidden="1" customWidth="1"/>
    <col min="2565" max="2566" width="10.375" customWidth="1"/>
    <col min="2567" max="2567" width="10" customWidth="1"/>
    <col min="2568" max="2568" width="18.75" customWidth="1"/>
    <col min="2569" max="2569" width="22.5" customWidth="1"/>
    <col min="2570" max="2570" width="21.25" customWidth="1"/>
    <col min="2571" max="2571" width="11.125" customWidth="1"/>
    <col min="2572" max="2572" width="22.375" customWidth="1"/>
    <col min="2573" max="2573" width="21.25" customWidth="1"/>
    <col min="2574" max="2574" width="11.25" customWidth="1"/>
    <col min="2575" max="2575" width="0" hidden="1" customWidth="1"/>
    <col min="2817" max="2817" width="4.5" customWidth="1"/>
    <col min="2818" max="2818" width="24.375" customWidth="1"/>
    <col min="2819" max="2819" width="28.25" customWidth="1"/>
    <col min="2820" max="2820" width="0" hidden="1" customWidth="1"/>
    <col min="2821" max="2822" width="10.375" customWidth="1"/>
    <col min="2823" max="2823" width="10" customWidth="1"/>
    <col min="2824" max="2824" width="18.75" customWidth="1"/>
    <col min="2825" max="2825" width="22.5" customWidth="1"/>
    <col min="2826" max="2826" width="21.25" customWidth="1"/>
    <col min="2827" max="2827" width="11.125" customWidth="1"/>
    <col min="2828" max="2828" width="22.375" customWidth="1"/>
    <col min="2829" max="2829" width="21.25" customWidth="1"/>
    <col min="2830" max="2830" width="11.25" customWidth="1"/>
    <col min="2831" max="2831" width="0" hidden="1" customWidth="1"/>
    <col min="3073" max="3073" width="4.5" customWidth="1"/>
    <col min="3074" max="3074" width="24.375" customWidth="1"/>
    <col min="3075" max="3075" width="28.25" customWidth="1"/>
    <col min="3076" max="3076" width="0" hidden="1" customWidth="1"/>
    <col min="3077" max="3078" width="10.375" customWidth="1"/>
    <col min="3079" max="3079" width="10" customWidth="1"/>
    <col min="3080" max="3080" width="18.75" customWidth="1"/>
    <col min="3081" max="3081" width="22.5" customWidth="1"/>
    <col min="3082" max="3082" width="21.25" customWidth="1"/>
    <col min="3083" max="3083" width="11.125" customWidth="1"/>
    <col min="3084" max="3084" width="22.375" customWidth="1"/>
    <col min="3085" max="3085" width="21.25" customWidth="1"/>
    <col min="3086" max="3086" width="11.25" customWidth="1"/>
    <col min="3087" max="3087" width="0" hidden="1" customWidth="1"/>
    <col min="3329" max="3329" width="4.5" customWidth="1"/>
    <col min="3330" max="3330" width="24.375" customWidth="1"/>
    <col min="3331" max="3331" width="28.25" customWidth="1"/>
    <col min="3332" max="3332" width="0" hidden="1" customWidth="1"/>
    <col min="3333" max="3334" width="10.375" customWidth="1"/>
    <col min="3335" max="3335" width="10" customWidth="1"/>
    <col min="3336" max="3336" width="18.75" customWidth="1"/>
    <col min="3337" max="3337" width="22.5" customWidth="1"/>
    <col min="3338" max="3338" width="21.25" customWidth="1"/>
    <col min="3339" max="3339" width="11.125" customWidth="1"/>
    <col min="3340" max="3340" width="22.375" customWidth="1"/>
    <col min="3341" max="3341" width="21.25" customWidth="1"/>
    <col min="3342" max="3342" width="11.25" customWidth="1"/>
    <col min="3343" max="3343" width="0" hidden="1" customWidth="1"/>
    <col min="3585" max="3585" width="4.5" customWidth="1"/>
    <col min="3586" max="3586" width="24.375" customWidth="1"/>
    <col min="3587" max="3587" width="28.25" customWidth="1"/>
    <col min="3588" max="3588" width="0" hidden="1" customWidth="1"/>
    <col min="3589" max="3590" width="10.375" customWidth="1"/>
    <col min="3591" max="3591" width="10" customWidth="1"/>
    <col min="3592" max="3592" width="18.75" customWidth="1"/>
    <col min="3593" max="3593" width="22.5" customWidth="1"/>
    <col min="3594" max="3594" width="21.25" customWidth="1"/>
    <col min="3595" max="3595" width="11.125" customWidth="1"/>
    <col min="3596" max="3596" width="22.375" customWidth="1"/>
    <col min="3597" max="3597" width="21.25" customWidth="1"/>
    <col min="3598" max="3598" width="11.25" customWidth="1"/>
    <col min="3599" max="3599" width="0" hidden="1" customWidth="1"/>
    <col min="3841" max="3841" width="4.5" customWidth="1"/>
    <col min="3842" max="3842" width="24.375" customWidth="1"/>
    <col min="3843" max="3843" width="28.25" customWidth="1"/>
    <col min="3844" max="3844" width="0" hidden="1" customWidth="1"/>
    <col min="3845" max="3846" width="10.375" customWidth="1"/>
    <col min="3847" max="3847" width="10" customWidth="1"/>
    <col min="3848" max="3848" width="18.75" customWidth="1"/>
    <col min="3849" max="3849" width="22.5" customWidth="1"/>
    <col min="3850" max="3850" width="21.25" customWidth="1"/>
    <col min="3851" max="3851" width="11.125" customWidth="1"/>
    <col min="3852" max="3852" width="22.375" customWidth="1"/>
    <col min="3853" max="3853" width="21.25" customWidth="1"/>
    <col min="3854" max="3854" width="11.25" customWidth="1"/>
    <col min="3855" max="3855" width="0" hidden="1" customWidth="1"/>
    <col min="4097" max="4097" width="4.5" customWidth="1"/>
    <col min="4098" max="4098" width="24.375" customWidth="1"/>
    <col min="4099" max="4099" width="28.25" customWidth="1"/>
    <col min="4100" max="4100" width="0" hidden="1" customWidth="1"/>
    <col min="4101" max="4102" width="10.375" customWidth="1"/>
    <col min="4103" max="4103" width="10" customWidth="1"/>
    <col min="4104" max="4104" width="18.75" customWidth="1"/>
    <col min="4105" max="4105" width="22.5" customWidth="1"/>
    <col min="4106" max="4106" width="21.25" customWidth="1"/>
    <col min="4107" max="4107" width="11.125" customWidth="1"/>
    <col min="4108" max="4108" width="22.375" customWidth="1"/>
    <col min="4109" max="4109" width="21.25" customWidth="1"/>
    <col min="4110" max="4110" width="11.25" customWidth="1"/>
    <col min="4111" max="4111" width="0" hidden="1" customWidth="1"/>
    <col min="4353" max="4353" width="4.5" customWidth="1"/>
    <col min="4354" max="4354" width="24.375" customWidth="1"/>
    <col min="4355" max="4355" width="28.25" customWidth="1"/>
    <col min="4356" max="4356" width="0" hidden="1" customWidth="1"/>
    <col min="4357" max="4358" width="10.375" customWidth="1"/>
    <col min="4359" max="4359" width="10" customWidth="1"/>
    <col min="4360" max="4360" width="18.75" customWidth="1"/>
    <col min="4361" max="4361" width="22.5" customWidth="1"/>
    <col min="4362" max="4362" width="21.25" customWidth="1"/>
    <col min="4363" max="4363" width="11.125" customWidth="1"/>
    <col min="4364" max="4364" width="22.375" customWidth="1"/>
    <col min="4365" max="4365" width="21.25" customWidth="1"/>
    <col min="4366" max="4366" width="11.25" customWidth="1"/>
    <col min="4367" max="4367" width="0" hidden="1" customWidth="1"/>
    <col min="4609" max="4609" width="4.5" customWidth="1"/>
    <col min="4610" max="4610" width="24.375" customWidth="1"/>
    <col min="4611" max="4611" width="28.25" customWidth="1"/>
    <col min="4612" max="4612" width="0" hidden="1" customWidth="1"/>
    <col min="4613" max="4614" width="10.375" customWidth="1"/>
    <col min="4615" max="4615" width="10" customWidth="1"/>
    <col min="4616" max="4616" width="18.75" customWidth="1"/>
    <col min="4617" max="4617" width="22.5" customWidth="1"/>
    <col min="4618" max="4618" width="21.25" customWidth="1"/>
    <col min="4619" max="4619" width="11.125" customWidth="1"/>
    <col min="4620" max="4620" width="22.375" customWidth="1"/>
    <col min="4621" max="4621" width="21.25" customWidth="1"/>
    <col min="4622" max="4622" width="11.25" customWidth="1"/>
    <col min="4623" max="4623" width="0" hidden="1" customWidth="1"/>
    <col min="4865" max="4865" width="4.5" customWidth="1"/>
    <col min="4866" max="4866" width="24.375" customWidth="1"/>
    <col min="4867" max="4867" width="28.25" customWidth="1"/>
    <col min="4868" max="4868" width="0" hidden="1" customWidth="1"/>
    <col min="4869" max="4870" width="10.375" customWidth="1"/>
    <col min="4871" max="4871" width="10" customWidth="1"/>
    <col min="4872" max="4872" width="18.75" customWidth="1"/>
    <col min="4873" max="4873" width="22.5" customWidth="1"/>
    <col min="4874" max="4874" width="21.25" customWidth="1"/>
    <col min="4875" max="4875" width="11.125" customWidth="1"/>
    <col min="4876" max="4876" width="22.375" customWidth="1"/>
    <col min="4877" max="4877" width="21.25" customWidth="1"/>
    <col min="4878" max="4878" width="11.25" customWidth="1"/>
    <col min="4879" max="4879" width="0" hidden="1" customWidth="1"/>
    <col min="5121" max="5121" width="4.5" customWidth="1"/>
    <col min="5122" max="5122" width="24.375" customWidth="1"/>
    <col min="5123" max="5123" width="28.25" customWidth="1"/>
    <col min="5124" max="5124" width="0" hidden="1" customWidth="1"/>
    <col min="5125" max="5126" width="10.375" customWidth="1"/>
    <col min="5127" max="5127" width="10" customWidth="1"/>
    <col min="5128" max="5128" width="18.75" customWidth="1"/>
    <col min="5129" max="5129" width="22.5" customWidth="1"/>
    <col min="5130" max="5130" width="21.25" customWidth="1"/>
    <col min="5131" max="5131" width="11.125" customWidth="1"/>
    <col min="5132" max="5132" width="22.375" customWidth="1"/>
    <col min="5133" max="5133" width="21.25" customWidth="1"/>
    <col min="5134" max="5134" width="11.25" customWidth="1"/>
    <col min="5135" max="5135" width="0" hidden="1" customWidth="1"/>
    <col min="5377" max="5377" width="4.5" customWidth="1"/>
    <col min="5378" max="5378" width="24.375" customWidth="1"/>
    <col min="5379" max="5379" width="28.25" customWidth="1"/>
    <col min="5380" max="5380" width="0" hidden="1" customWidth="1"/>
    <col min="5381" max="5382" width="10.375" customWidth="1"/>
    <col min="5383" max="5383" width="10" customWidth="1"/>
    <col min="5384" max="5384" width="18.75" customWidth="1"/>
    <col min="5385" max="5385" width="22.5" customWidth="1"/>
    <col min="5386" max="5386" width="21.25" customWidth="1"/>
    <col min="5387" max="5387" width="11.125" customWidth="1"/>
    <col min="5388" max="5388" width="22.375" customWidth="1"/>
    <col min="5389" max="5389" width="21.25" customWidth="1"/>
    <col min="5390" max="5390" width="11.25" customWidth="1"/>
    <col min="5391" max="5391" width="0" hidden="1" customWidth="1"/>
    <col min="5633" max="5633" width="4.5" customWidth="1"/>
    <col min="5634" max="5634" width="24.375" customWidth="1"/>
    <col min="5635" max="5635" width="28.25" customWidth="1"/>
    <col min="5636" max="5636" width="0" hidden="1" customWidth="1"/>
    <col min="5637" max="5638" width="10.375" customWidth="1"/>
    <col min="5639" max="5639" width="10" customWidth="1"/>
    <col min="5640" max="5640" width="18.75" customWidth="1"/>
    <col min="5641" max="5641" width="22.5" customWidth="1"/>
    <col min="5642" max="5642" width="21.25" customWidth="1"/>
    <col min="5643" max="5643" width="11.125" customWidth="1"/>
    <col min="5644" max="5644" width="22.375" customWidth="1"/>
    <col min="5645" max="5645" width="21.25" customWidth="1"/>
    <col min="5646" max="5646" width="11.25" customWidth="1"/>
    <col min="5647" max="5647" width="0" hidden="1" customWidth="1"/>
    <col min="5889" max="5889" width="4.5" customWidth="1"/>
    <col min="5890" max="5890" width="24.375" customWidth="1"/>
    <col min="5891" max="5891" width="28.25" customWidth="1"/>
    <col min="5892" max="5892" width="0" hidden="1" customWidth="1"/>
    <col min="5893" max="5894" width="10.375" customWidth="1"/>
    <col min="5895" max="5895" width="10" customWidth="1"/>
    <col min="5896" max="5896" width="18.75" customWidth="1"/>
    <col min="5897" max="5897" width="22.5" customWidth="1"/>
    <col min="5898" max="5898" width="21.25" customWidth="1"/>
    <col min="5899" max="5899" width="11.125" customWidth="1"/>
    <col min="5900" max="5900" width="22.375" customWidth="1"/>
    <col min="5901" max="5901" width="21.25" customWidth="1"/>
    <col min="5902" max="5902" width="11.25" customWidth="1"/>
    <col min="5903" max="5903" width="0" hidden="1" customWidth="1"/>
    <col min="6145" max="6145" width="4.5" customWidth="1"/>
    <col min="6146" max="6146" width="24.375" customWidth="1"/>
    <col min="6147" max="6147" width="28.25" customWidth="1"/>
    <col min="6148" max="6148" width="0" hidden="1" customWidth="1"/>
    <col min="6149" max="6150" width="10.375" customWidth="1"/>
    <col min="6151" max="6151" width="10" customWidth="1"/>
    <col min="6152" max="6152" width="18.75" customWidth="1"/>
    <col min="6153" max="6153" width="22.5" customWidth="1"/>
    <col min="6154" max="6154" width="21.25" customWidth="1"/>
    <col min="6155" max="6155" width="11.125" customWidth="1"/>
    <col min="6156" max="6156" width="22.375" customWidth="1"/>
    <col min="6157" max="6157" width="21.25" customWidth="1"/>
    <col min="6158" max="6158" width="11.25" customWidth="1"/>
    <col min="6159" max="6159" width="0" hidden="1" customWidth="1"/>
    <col min="6401" max="6401" width="4.5" customWidth="1"/>
    <col min="6402" max="6402" width="24.375" customWidth="1"/>
    <col min="6403" max="6403" width="28.25" customWidth="1"/>
    <col min="6404" max="6404" width="0" hidden="1" customWidth="1"/>
    <col min="6405" max="6406" width="10.375" customWidth="1"/>
    <col min="6407" max="6407" width="10" customWidth="1"/>
    <col min="6408" max="6408" width="18.75" customWidth="1"/>
    <col min="6409" max="6409" width="22.5" customWidth="1"/>
    <col min="6410" max="6410" width="21.25" customWidth="1"/>
    <col min="6411" max="6411" width="11.125" customWidth="1"/>
    <col min="6412" max="6412" width="22.375" customWidth="1"/>
    <col min="6413" max="6413" width="21.25" customWidth="1"/>
    <col min="6414" max="6414" width="11.25" customWidth="1"/>
    <col min="6415" max="6415" width="0" hidden="1" customWidth="1"/>
    <col min="6657" max="6657" width="4.5" customWidth="1"/>
    <col min="6658" max="6658" width="24.375" customWidth="1"/>
    <col min="6659" max="6659" width="28.25" customWidth="1"/>
    <col min="6660" max="6660" width="0" hidden="1" customWidth="1"/>
    <col min="6661" max="6662" width="10.375" customWidth="1"/>
    <col min="6663" max="6663" width="10" customWidth="1"/>
    <col min="6664" max="6664" width="18.75" customWidth="1"/>
    <col min="6665" max="6665" width="22.5" customWidth="1"/>
    <col min="6666" max="6666" width="21.25" customWidth="1"/>
    <col min="6667" max="6667" width="11.125" customWidth="1"/>
    <col min="6668" max="6668" width="22.375" customWidth="1"/>
    <col min="6669" max="6669" width="21.25" customWidth="1"/>
    <col min="6670" max="6670" width="11.25" customWidth="1"/>
    <col min="6671" max="6671" width="0" hidden="1" customWidth="1"/>
    <col min="6913" max="6913" width="4.5" customWidth="1"/>
    <col min="6914" max="6914" width="24.375" customWidth="1"/>
    <col min="6915" max="6915" width="28.25" customWidth="1"/>
    <col min="6916" max="6916" width="0" hidden="1" customWidth="1"/>
    <col min="6917" max="6918" width="10.375" customWidth="1"/>
    <col min="6919" max="6919" width="10" customWidth="1"/>
    <col min="6920" max="6920" width="18.75" customWidth="1"/>
    <col min="6921" max="6921" width="22.5" customWidth="1"/>
    <col min="6922" max="6922" width="21.25" customWidth="1"/>
    <col min="6923" max="6923" width="11.125" customWidth="1"/>
    <col min="6924" max="6924" width="22.375" customWidth="1"/>
    <col min="6925" max="6925" width="21.25" customWidth="1"/>
    <col min="6926" max="6926" width="11.25" customWidth="1"/>
    <col min="6927" max="6927" width="0" hidden="1" customWidth="1"/>
    <col min="7169" max="7169" width="4.5" customWidth="1"/>
    <col min="7170" max="7170" width="24.375" customWidth="1"/>
    <col min="7171" max="7171" width="28.25" customWidth="1"/>
    <col min="7172" max="7172" width="0" hidden="1" customWidth="1"/>
    <col min="7173" max="7174" width="10.375" customWidth="1"/>
    <col min="7175" max="7175" width="10" customWidth="1"/>
    <col min="7176" max="7176" width="18.75" customWidth="1"/>
    <col min="7177" max="7177" width="22.5" customWidth="1"/>
    <col min="7178" max="7178" width="21.25" customWidth="1"/>
    <col min="7179" max="7179" width="11.125" customWidth="1"/>
    <col min="7180" max="7180" width="22.375" customWidth="1"/>
    <col min="7181" max="7181" width="21.25" customWidth="1"/>
    <col min="7182" max="7182" width="11.25" customWidth="1"/>
    <col min="7183" max="7183" width="0" hidden="1" customWidth="1"/>
    <col min="7425" max="7425" width="4.5" customWidth="1"/>
    <col min="7426" max="7426" width="24.375" customWidth="1"/>
    <col min="7427" max="7427" width="28.25" customWidth="1"/>
    <col min="7428" max="7428" width="0" hidden="1" customWidth="1"/>
    <col min="7429" max="7430" width="10.375" customWidth="1"/>
    <col min="7431" max="7431" width="10" customWidth="1"/>
    <col min="7432" max="7432" width="18.75" customWidth="1"/>
    <col min="7433" max="7433" width="22.5" customWidth="1"/>
    <col min="7434" max="7434" width="21.25" customWidth="1"/>
    <col min="7435" max="7435" width="11.125" customWidth="1"/>
    <col min="7436" max="7436" width="22.375" customWidth="1"/>
    <col min="7437" max="7437" width="21.25" customWidth="1"/>
    <col min="7438" max="7438" width="11.25" customWidth="1"/>
    <col min="7439" max="7439" width="0" hidden="1" customWidth="1"/>
    <col min="7681" max="7681" width="4.5" customWidth="1"/>
    <col min="7682" max="7682" width="24.375" customWidth="1"/>
    <col min="7683" max="7683" width="28.25" customWidth="1"/>
    <col min="7684" max="7684" width="0" hidden="1" customWidth="1"/>
    <col min="7685" max="7686" width="10.375" customWidth="1"/>
    <col min="7687" max="7687" width="10" customWidth="1"/>
    <col min="7688" max="7688" width="18.75" customWidth="1"/>
    <col min="7689" max="7689" width="22.5" customWidth="1"/>
    <col min="7690" max="7690" width="21.25" customWidth="1"/>
    <col min="7691" max="7691" width="11.125" customWidth="1"/>
    <col min="7692" max="7692" width="22.375" customWidth="1"/>
    <col min="7693" max="7693" width="21.25" customWidth="1"/>
    <col min="7694" max="7694" width="11.25" customWidth="1"/>
    <col min="7695" max="7695" width="0" hidden="1" customWidth="1"/>
    <col min="7937" max="7937" width="4.5" customWidth="1"/>
    <col min="7938" max="7938" width="24.375" customWidth="1"/>
    <col min="7939" max="7939" width="28.25" customWidth="1"/>
    <col min="7940" max="7940" width="0" hidden="1" customWidth="1"/>
    <col min="7941" max="7942" width="10.375" customWidth="1"/>
    <col min="7943" max="7943" width="10" customWidth="1"/>
    <col min="7944" max="7944" width="18.75" customWidth="1"/>
    <col min="7945" max="7945" width="22.5" customWidth="1"/>
    <col min="7946" max="7946" width="21.25" customWidth="1"/>
    <col min="7947" max="7947" width="11.125" customWidth="1"/>
    <col min="7948" max="7948" width="22.375" customWidth="1"/>
    <col min="7949" max="7949" width="21.25" customWidth="1"/>
    <col min="7950" max="7950" width="11.25" customWidth="1"/>
    <col min="7951" max="7951" width="0" hidden="1" customWidth="1"/>
    <col min="8193" max="8193" width="4.5" customWidth="1"/>
    <col min="8194" max="8194" width="24.375" customWidth="1"/>
    <col min="8195" max="8195" width="28.25" customWidth="1"/>
    <col min="8196" max="8196" width="0" hidden="1" customWidth="1"/>
    <col min="8197" max="8198" width="10.375" customWidth="1"/>
    <col min="8199" max="8199" width="10" customWidth="1"/>
    <col min="8200" max="8200" width="18.75" customWidth="1"/>
    <col min="8201" max="8201" width="22.5" customWidth="1"/>
    <col min="8202" max="8202" width="21.25" customWidth="1"/>
    <col min="8203" max="8203" width="11.125" customWidth="1"/>
    <col min="8204" max="8204" width="22.375" customWidth="1"/>
    <col min="8205" max="8205" width="21.25" customWidth="1"/>
    <col min="8206" max="8206" width="11.25" customWidth="1"/>
    <col min="8207" max="8207" width="0" hidden="1" customWidth="1"/>
    <col min="8449" max="8449" width="4.5" customWidth="1"/>
    <col min="8450" max="8450" width="24.375" customWidth="1"/>
    <col min="8451" max="8451" width="28.25" customWidth="1"/>
    <col min="8452" max="8452" width="0" hidden="1" customWidth="1"/>
    <col min="8453" max="8454" width="10.375" customWidth="1"/>
    <col min="8455" max="8455" width="10" customWidth="1"/>
    <col min="8456" max="8456" width="18.75" customWidth="1"/>
    <col min="8457" max="8457" width="22.5" customWidth="1"/>
    <col min="8458" max="8458" width="21.25" customWidth="1"/>
    <col min="8459" max="8459" width="11.125" customWidth="1"/>
    <col min="8460" max="8460" width="22.375" customWidth="1"/>
    <col min="8461" max="8461" width="21.25" customWidth="1"/>
    <col min="8462" max="8462" width="11.25" customWidth="1"/>
    <col min="8463" max="8463" width="0" hidden="1" customWidth="1"/>
    <col min="8705" max="8705" width="4.5" customWidth="1"/>
    <col min="8706" max="8706" width="24.375" customWidth="1"/>
    <col min="8707" max="8707" width="28.25" customWidth="1"/>
    <col min="8708" max="8708" width="0" hidden="1" customWidth="1"/>
    <col min="8709" max="8710" width="10.375" customWidth="1"/>
    <col min="8711" max="8711" width="10" customWidth="1"/>
    <col min="8712" max="8712" width="18.75" customWidth="1"/>
    <col min="8713" max="8713" width="22.5" customWidth="1"/>
    <col min="8714" max="8714" width="21.25" customWidth="1"/>
    <col min="8715" max="8715" width="11.125" customWidth="1"/>
    <col min="8716" max="8716" width="22.375" customWidth="1"/>
    <col min="8717" max="8717" width="21.25" customWidth="1"/>
    <col min="8718" max="8718" width="11.25" customWidth="1"/>
    <col min="8719" max="8719" width="0" hidden="1" customWidth="1"/>
    <col min="8961" max="8961" width="4.5" customWidth="1"/>
    <col min="8962" max="8962" width="24.375" customWidth="1"/>
    <col min="8963" max="8963" width="28.25" customWidth="1"/>
    <col min="8964" max="8964" width="0" hidden="1" customWidth="1"/>
    <col min="8965" max="8966" width="10.375" customWidth="1"/>
    <col min="8967" max="8967" width="10" customWidth="1"/>
    <col min="8968" max="8968" width="18.75" customWidth="1"/>
    <col min="8969" max="8969" width="22.5" customWidth="1"/>
    <col min="8970" max="8970" width="21.25" customWidth="1"/>
    <col min="8971" max="8971" width="11.125" customWidth="1"/>
    <col min="8972" max="8972" width="22.375" customWidth="1"/>
    <col min="8973" max="8973" width="21.25" customWidth="1"/>
    <col min="8974" max="8974" width="11.25" customWidth="1"/>
    <col min="8975" max="8975" width="0" hidden="1" customWidth="1"/>
    <col min="9217" max="9217" width="4.5" customWidth="1"/>
    <col min="9218" max="9218" width="24.375" customWidth="1"/>
    <col min="9219" max="9219" width="28.25" customWidth="1"/>
    <col min="9220" max="9220" width="0" hidden="1" customWidth="1"/>
    <col min="9221" max="9222" width="10.375" customWidth="1"/>
    <col min="9223" max="9223" width="10" customWidth="1"/>
    <col min="9224" max="9224" width="18.75" customWidth="1"/>
    <col min="9225" max="9225" width="22.5" customWidth="1"/>
    <col min="9226" max="9226" width="21.25" customWidth="1"/>
    <col min="9227" max="9227" width="11.125" customWidth="1"/>
    <col min="9228" max="9228" width="22.375" customWidth="1"/>
    <col min="9229" max="9229" width="21.25" customWidth="1"/>
    <col min="9230" max="9230" width="11.25" customWidth="1"/>
    <col min="9231" max="9231" width="0" hidden="1" customWidth="1"/>
    <col min="9473" max="9473" width="4.5" customWidth="1"/>
    <col min="9474" max="9474" width="24.375" customWidth="1"/>
    <col min="9475" max="9475" width="28.25" customWidth="1"/>
    <col min="9476" max="9476" width="0" hidden="1" customWidth="1"/>
    <col min="9477" max="9478" width="10.375" customWidth="1"/>
    <col min="9479" max="9479" width="10" customWidth="1"/>
    <col min="9480" max="9480" width="18.75" customWidth="1"/>
    <col min="9481" max="9481" width="22.5" customWidth="1"/>
    <col min="9482" max="9482" width="21.25" customWidth="1"/>
    <col min="9483" max="9483" width="11.125" customWidth="1"/>
    <col min="9484" max="9484" width="22.375" customWidth="1"/>
    <col min="9485" max="9485" width="21.25" customWidth="1"/>
    <col min="9486" max="9486" width="11.25" customWidth="1"/>
    <col min="9487" max="9487" width="0" hidden="1" customWidth="1"/>
    <col min="9729" max="9729" width="4.5" customWidth="1"/>
    <col min="9730" max="9730" width="24.375" customWidth="1"/>
    <col min="9731" max="9731" width="28.25" customWidth="1"/>
    <col min="9732" max="9732" width="0" hidden="1" customWidth="1"/>
    <col min="9733" max="9734" width="10.375" customWidth="1"/>
    <col min="9735" max="9735" width="10" customWidth="1"/>
    <col min="9736" max="9736" width="18.75" customWidth="1"/>
    <col min="9737" max="9737" width="22.5" customWidth="1"/>
    <col min="9738" max="9738" width="21.25" customWidth="1"/>
    <col min="9739" max="9739" width="11.125" customWidth="1"/>
    <col min="9740" max="9740" width="22.375" customWidth="1"/>
    <col min="9741" max="9741" width="21.25" customWidth="1"/>
    <col min="9742" max="9742" width="11.25" customWidth="1"/>
    <col min="9743" max="9743" width="0" hidden="1" customWidth="1"/>
    <col min="9985" max="9985" width="4.5" customWidth="1"/>
    <col min="9986" max="9986" width="24.375" customWidth="1"/>
    <col min="9987" max="9987" width="28.25" customWidth="1"/>
    <col min="9988" max="9988" width="0" hidden="1" customWidth="1"/>
    <col min="9989" max="9990" width="10.375" customWidth="1"/>
    <col min="9991" max="9991" width="10" customWidth="1"/>
    <col min="9992" max="9992" width="18.75" customWidth="1"/>
    <col min="9993" max="9993" width="22.5" customWidth="1"/>
    <col min="9994" max="9994" width="21.25" customWidth="1"/>
    <col min="9995" max="9995" width="11.125" customWidth="1"/>
    <col min="9996" max="9996" width="22.375" customWidth="1"/>
    <col min="9997" max="9997" width="21.25" customWidth="1"/>
    <col min="9998" max="9998" width="11.25" customWidth="1"/>
    <col min="9999" max="9999" width="0" hidden="1" customWidth="1"/>
    <col min="10241" max="10241" width="4.5" customWidth="1"/>
    <col min="10242" max="10242" width="24.375" customWidth="1"/>
    <col min="10243" max="10243" width="28.25" customWidth="1"/>
    <col min="10244" max="10244" width="0" hidden="1" customWidth="1"/>
    <col min="10245" max="10246" width="10.375" customWidth="1"/>
    <col min="10247" max="10247" width="10" customWidth="1"/>
    <col min="10248" max="10248" width="18.75" customWidth="1"/>
    <col min="10249" max="10249" width="22.5" customWidth="1"/>
    <col min="10250" max="10250" width="21.25" customWidth="1"/>
    <col min="10251" max="10251" width="11.125" customWidth="1"/>
    <col min="10252" max="10252" width="22.375" customWidth="1"/>
    <col min="10253" max="10253" width="21.25" customWidth="1"/>
    <col min="10254" max="10254" width="11.25" customWidth="1"/>
    <col min="10255" max="10255" width="0" hidden="1" customWidth="1"/>
    <col min="10497" max="10497" width="4.5" customWidth="1"/>
    <col min="10498" max="10498" width="24.375" customWidth="1"/>
    <col min="10499" max="10499" width="28.25" customWidth="1"/>
    <col min="10500" max="10500" width="0" hidden="1" customWidth="1"/>
    <col min="10501" max="10502" width="10.375" customWidth="1"/>
    <col min="10503" max="10503" width="10" customWidth="1"/>
    <col min="10504" max="10504" width="18.75" customWidth="1"/>
    <col min="10505" max="10505" width="22.5" customWidth="1"/>
    <col min="10506" max="10506" width="21.25" customWidth="1"/>
    <col min="10507" max="10507" width="11.125" customWidth="1"/>
    <col min="10508" max="10508" width="22.375" customWidth="1"/>
    <col min="10509" max="10509" width="21.25" customWidth="1"/>
    <col min="10510" max="10510" width="11.25" customWidth="1"/>
    <col min="10511" max="10511" width="0" hidden="1" customWidth="1"/>
    <col min="10753" max="10753" width="4.5" customWidth="1"/>
    <col min="10754" max="10754" width="24.375" customWidth="1"/>
    <col min="10755" max="10755" width="28.25" customWidth="1"/>
    <col min="10756" max="10756" width="0" hidden="1" customWidth="1"/>
    <col min="10757" max="10758" width="10.375" customWidth="1"/>
    <col min="10759" max="10759" width="10" customWidth="1"/>
    <col min="10760" max="10760" width="18.75" customWidth="1"/>
    <col min="10761" max="10761" width="22.5" customWidth="1"/>
    <col min="10762" max="10762" width="21.25" customWidth="1"/>
    <col min="10763" max="10763" width="11.125" customWidth="1"/>
    <col min="10764" max="10764" width="22.375" customWidth="1"/>
    <col min="10765" max="10765" width="21.25" customWidth="1"/>
    <col min="10766" max="10766" width="11.25" customWidth="1"/>
    <col min="10767" max="10767" width="0" hidden="1" customWidth="1"/>
    <col min="11009" max="11009" width="4.5" customWidth="1"/>
    <col min="11010" max="11010" width="24.375" customWidth="1"/>
    <col min="11011" max="11011" width="28.25" customWidth="1"/>
    <col min="11012" max="11012" width="0" hidden="1" customWidth="1"/>
    <col min="11013" max="11014" width="10.375" customWidth="1"/>
    <col min="11015" max="11015" width="10" customWidth="1"/>
    <col min="11016" max="11016" width="18.75" customWidth="1"/>
    <col min="11017" max="11017" width="22.5" customWidth="1"/>
    <col min="11018" max="11018" width="21.25" customWidth="1"/>
    <col min="11019" max="11019" width="11.125" customWidth="1"/>
    <col min="11020" max="11020" width="22.375" customWidth="1"/>
    <col min="11021" max="11021" width="21.25" customWidth="1"/>
    <col min="11022" max="11022" width="11.25" customWidth="1"/>
    <col min="11023" max="11023" width="0" hidden="1" customWidth="1"/>
    <col min="11265" max="11265" width="4.5" customWidth="1"/>
    <col min="11266" max="11266" width="24.375" customWidth="1"/>
    <col min="11267" max="11267" width="28.25" customWidth="1"/>
    <col min="11268" max="11268" width="0" hidden="1" customWidth="1"/>
    <col min="11269" max="11270" width="10.375" customWidth="1"/>
    <col min="11271" max="11271" width="10" customWidth="1"/>
    <col min="11272" max="11272" width="18.75" customWidth="1"/>
    <col min="11273" max="11273" width="22.5" customWidth="1"/>
    <col min="11274" max="11274" width="21.25" customWidth="1"/>
    <col min="11275" max="11275" width="11.125" customWidth="1"/>
    <col min="11276" max="11276" width="22.375" customWidth="1"/>
    <col min="11277" max="11277" width="21.25" customWidth="1"/>
    <col min="11278" max="11278" width="11.25" customWidth="1"/>
    <col min="11279" max="11279" width="0" hidden="1" customWidth="1"/>
    <col min="11521" max="11521" width="4.5" customWidth="1"/>
    <col min="11522" max="11522" width="24.375" customWidth="1"/>
    <col min="11523" max="11523" width="28.25" customWidth="1"/>
    <col min="11524" max="11524" width="0" hidden="1" customWidth="1"/>
    <col min="11525" max="11526" width="10.375" customWidth="1"/>
    <col min="11527" max="11527" width="10" customWidth="1"/>
    <col min="11528" max="11528" width="18.75" customWidth="1"/>
    <col min="11529" max="11529" width="22.5" customWidth="1"/>
    <col min="11530" max="11530" width="21.25" customWidth="1"/>
    <col min="11531" max="11531" width="11.125" customWidth="1"/>
    <col min="11532" max="11532" width="22.375" customWidth="1"/>
    <col min="11533" max="11533" width="21.25" customWidth="1"/>
    <col min="11534" max="11534" width="11.25" customWidth="1"/>
    <col min="11535" max="11535" width="0" hidden="1" customWidth="1"/>
    <col min="11777" max="11777" width="4.5" customWidth="1"/>
    <col min="11778" max="11778" width="24.375" customWidth="1"/>
    <col min="11779" max="11779" width="28.25" customWidth="1"/>
    <col min="11780" max="11780" width="0" hidden="1" customWidth="1"/>
    <col min="11781" max="11782" width="10.375" customWidth="1"/>
    <col min="11783" max="11783" width="10" customWidth="1"/>
    <col min="11784" max="11784" width="18.75" customWidth="1"/>
    <col min="11785" max="11785" width="22.5" customWidth="1"/>
    <col min="11786" max="11786" width="21.25" customWidth="1"/>
    <col min="11787" max="11787" width="11.125" customWidth="1"/>
    <col min="11788" max="11788" width="22.375" customWidth="1"/>
    <col min="11789" max="11789" width="21.25" customWidth="1"/>
    <col min="11790" max="11790" width="11.25" customWidth="1"/>
    <col min="11791" max="11791" width="0" hidden="1" customWidth="1"/>
    <col min="12033" max="12033" width="4.5" customWidth="1"/>
    <col min="12034" max="12034" width="24.375" customWidth="1"/>
    <col min="12035" max="12035" width="28.25" customWidth="1"/>
    <col min="12036" max="12036" width="0" hidden="1" customWidth="1"/>
    <col min="12037" max="12038" width="10.375" customWidth="1"/>
    <col min="12039" max="12039" width="10" customWidth="1"/>
    <col min="12040" max="12040" width="18.75" customWidth="1"/>
    <col min="12041" max="12041" width="22.5" customWidth="1"/>
    <col min="12042" max="12042" width="21.25" customWidth="1"/>
    <col min="12043" max="12043" width="11.125" customWidth="1"/>
    <col min="12044" max="12044" width="22.375" customWidth="1"/>
    <col min="12045" max="12045" width="21.25" customWidth="1"/>
    <col min="12046" max="12046" width="11.25" customWidth="1"/>
    <col min="12047" max="12047" width="0" hidden="1" customWidth="1"/>
    <col min="12289" max="12289" width="4.5" customWidth="1"/>
    <col min="12290" max="12290" width="24.375" customWidth="1"/>
    <col min="12291" max="12291" width="28.25" customWidth="1"/>
    <col min="12292" max="12292" width="0" hidden="1" customWidth="1"/>
    <col min="12293" max="12294" width="10.375" customWidth="1"/>
    <col min="12295" max="12295" width="10" customWidth="1"/>
    <col min="12296" max="12296" width="18.75" customWidth="1"/>
    <col min="12297" max="12297" width="22.5" customWidth="1"/>
    <col min="12298" max="12298" width="21.25" customWidth="1"/>
    <col min="12299" max="12299" width="11.125" customWidth="1"/>
    <col min="12300" max="12300" width="22.375" customWidth="1"/>
    <col min="12301" max="12301" width="21.25" customWidth="1"/>
    <col min="12302" max="12302" width="11.25" customWidth="1"/>
    <col min="12303" max="12303" width="0" hidden="1" customWidth="1"/>
    <col min="12545" max="12545" width="4.5" customWidth="1"/>
    <col min="12546" max="12546" width="24.375" customWidth="1"/>
    <col min="12547" max="12547" width="28.25" customWidth="1"/>
    <col min="12548" max="12548" width="0" hidden="1" customWidth="1"/>
    <col min="12549" max="12550" width="10.375" customWidth="1"/>
    <col min="12551" max="12551" width="10" customWidth="1"/>
    <col min="12552" max="12552" width="18.75" customWidth="1"/>
    <col min="12553" max="12553" width="22.5" customWidth="1"/>
    <col min="12554" max="12554" width="21.25" customWidth="1"/>
    <col min="12555" max="12555" width="11.125" customWidth="1"/>
    <col min="12556" max="12556" width="22.375" customWidth="1"/>
    <col min="12557" max="12557" width="21.25" customWidth="1"/>
    <col min="12558" max="12558" width="11.25" customWidth="1"/>
    <col min="12559" max="12559" width="0" hidden="1" customWidth="1"/>
    <col min="12801" max="12801" width="4.5" customWidth="1"/>
    <col min="12802" max="12802" width="24.375" customWidth="1"/>
    <col min="12803" max="12803" width="28.25" customWidth="1"/>
    <col min="12804" max="12804" width="0" hidden="1" customWidth="1"/>
    <col min="12805" max="12806" width="10.375" customWidth="1"/>
    <col min="12807" max="12807" width="10" customWidth="1"/>
    <col min="12808" max="12808" width="18.75" customWidth="1"/>
    <col min="12809" max="12809" width="22.5" customWidth="1"/>
    <col min="12810" max="12810" width="21.25" customWidth="1"/>
    <col min="12811" max="12811" width="11.125" customWidth="1"/>
    <col min="12812" max="12812" width="22.375" customWidth="1"/>
    <col min="12813" max="12813" width="21.25" customWidth="1"/>
    <col min="12814" max="12814" width="11.25" customWidth="1"/>
    <col min="12815" max="12815" width="0" hidden="1" customWidth="1"/>
    <col min="13057" max="13057" width="4.5" customWidth="1"/>
    <col min="13058" max="13058" width="24.375" customWidth="1"/>
    <col min="13059" max="13059" width="28.25" customWidth="1"/>
    <col min="13060" max="13060" width="0" hidden="1" customWidth="1"/>
    <col min="13061" max="13062" width="10.375" customWidth="1"/>
    <col min="13063" max="13063" width="10" customWidth="1"/>
    <col min="13064" max="13064" width="18.75" customWidth="1"/>
    <col min="13065" max="13065" width="22.5" customWidth="1"/>
    <col min="13066" max="13066" width="21.25" customWidth="1"/>
    <col min="13067" max="13067" width="11.125" customWidth="1"/>
    <col min="13068" max="13068" width="22.375" customWidth="1"/>
    <col min="13069" max="13069" width="21.25" customWidth="1"/>
    <col min="13070" max="13070" width="11.25" customWidth="1"/>
    <col min="13071" max="13071" width="0" hidden="1" customWidth="1"/>
    <col min="13313" max="13313" width="4.5" customWidth="1"/>
    <col min="13314" max="13314" width="24.375" customWidth="1"/>
    <col min="13315" max="13315" width="28.25" customWidth="1"/>
    <col min="13316" max="13316" width="0" hidden="1" customWidth="1"/>
    <col min="13317" max="13318" width="10.375" customWidth="1"/>
    <col min="13319" max="13319" width="10" customWidth="1"/>
    <col min="13320" max="13320" width="18.75" customWidth="1"/>
    <col min="13321" max="13321" width="22.5" customWidth="1"/>
    <col min="13322" max="13322" width="21.25" customWidth="1"/>
    <col min="13323" max="13323" width="11.125" customWidth="1"/>
    <col min="13324" max="13324" width="22.375" customWidth="1"/>
    <col min="13325" max="13325" width="21.25" customWidth="1"/>
    <col min="13326" max="13326" width="11.25" customWidth="1"/>
    <col min="13327" max="13327" width="0" hidden="1" customWidth="1"/>
    <col min="13569" max="13569" width="4.5" customWidth="1"/>
    <col min="13570" max="13570" width="24.375" customWidth="1"/>
    <col min="13571" max="13571" width="28.25" customWidth="1"/>
    <col min="13572" max="13572" width="0" hidden="1" customWidth="1"/>
    <col min="13573" max="13574" width="10.375" customWidth="1"/>
    <col min="13575" max="13575" width="10" customWidth="1"/>
    <col min="13576" max="13576" width="18.75" customWidth="1"/>
    <col min="13577" max="13577" width="22.5" customWidth="1"/>
    <col min="13578" max="13578" width="21.25" customWidth="1"/>
    <col min="13579" max="13579" width="11.125" customWidth="1"/>
    <col min="13580" max="13580" width="22.375" customWidth="1"/>
    <col min="13581" max="13581" width="21.25" customWidth="1"/>
    <col min="13582" max="13582" width="11.25" customWidth="1"/>
    <col min="13583" max="13583" width="0" hidden="1" customWidth="1"/>
    <col min="13825" max="13825" width="4.5" customWidth="1"/>
    <col min="13826" max="13826" width="24.375" customWidth="1"/>
    <col min="13827" max="13827" width="28.25" customWidth="1"/>
    <col min="13828" max="13828" width="0" hidden="1" customWidth="1"/>
    <col min="13829" max="13830" width="10.375" customWidth="1"/>
    <col min="13831" max="13831" width="10" customWidth="1"/>
    <col min="13832" max="13832" width="18.75" customWidth="1"/>
    <col min="13833" max="13833" width="22.5" customWidth="1"/>
    <col min="13834" max="13834" width="21.25" customWidth="1"/>
    <col min="13835" max="13835" width="11.125" customWidth="1"/>
    <col min="13836" max="13836" width="22.375" customWidth="1"/>
    <col min="13837" max="13837" width="21.25" customWidth="1"/>
    <col min="13838" max="13838" width="11.25" customWidth="1"/>
    <col min="13839" max="13839" width="0" hidden="1" customWidth="1"/>
    <col min="14081" max="14081" width="4.5" customWidth="1"/>
    <col min="14082" max="14082" width="24.375" customWidth="1"/>
    <col min="14083" max="14083" width="28.25" customWidth="1"/>
    <col min="14084" max="14084" width="0" hidden="1" customWidth="1"/>
    <col min="14085" max="14086" width="10.375" customWidth="1"/>
    <col min="14087" max="14087" width="10" customWidth="1"/>
    <col min="14088" max="14088" width="18.75" customWidth="1"/>
    <col min="14089" max="14089" width="22.5" customWidth="1"/>
    <col min="14090" max="14090" width="21.25" customWidth="1"/>
    <col min="14091" max="14091" width="11.125" customWidth="1"/>
    <col min="14092" max="14092" width="22.375" customWidth="1"/>
    <col min="14093" max="14093" width="21.25" customWidth="1"/>
    <col min="14094" max="14094" width="11.25" customWidth="1"/>
    <col min="14095" max="14095" width="0" hidden="1" customWidth="1"/>
    <col min="14337" max="14337" width="4.5" customWidth="1"/>
    <col min="14338" max="14338" width="24.375" customWidth="1"/>
    <col min="14339" max="14339" width="28.25" customWidth="1"/>
    <col min="14340" max="14340" width="0" hidden="1" customWidth="1"/>
    <col min="14341" max="14342" width="10.375" customWidth="1"/>
    <col min="14343" max="14343" width="10" customWidth="1"/>
    <col min="14344" max="14344" width="18.75" customWidth="1"/>
    <col min="14345" max="14345" width="22.5" customWidth="1"/>
    <col min="14346" max="14346" width="21.25" customWidth="1"/>
    <col min="14347" max="14347" width="11.125" customWidth="1"/>
    <col min="14348" max="14348" width="22.375" customWidth="1"/>
    <col min="14349" max="14349" width="21.25" customWidth="1"/>
    <col min="14350" max="14350" width="11.25" customWidth="1"/>
    <col min="14351" max="14351" width="0" hidden="1" customWidth="1"/>
    <col min="14593" max="14593" width="4.5" customWidth="1"/>
    <col min="14594" max="14594" width="24.375" customWidth="1"/>
    <col min="14595" max="14595" width="28.25" customWidth="1"/>
    <col min="14596" max="14596" width="0" hidden="1" customWidth="1"/>
    <col min="14597" max="14598" width="10.375" customWidth="1"/>
    <col min="14599" max="14599" width="10" customWidth="1"/>
    <col min="14600" max="14600" width="18.75" customWidth="1"/>
    <col min="14601" max="14601" width="22.5" customWidth="1"/>
    <col min="14602" max="14602" width="21.25" customWidth="1"/>
    <col min="14603" max="14603" width="11.125" customWidth="1"/>
    <col min="14604" max="14604" width="22.375" customWidth="1"/>
    <col min="14605" max="14605" width="21.25" customWidth="1"/>
    <col min="14606" max="14606" width="11.25" customWidth="1"/>
    <col min="14607" max="14607" width="0" hidden="1" customWidth="1"/>
    <col min="14849" max="14849" width="4.5" customWidth="1"/>
    <col min="14850" max="14850" width="24.375" customWidth="1"/>
    <col min="14851" max="14851" width="28.25" customWidth="1"/>
    <col min="14852" max="14852" width="0" hidden="1" customWidth="1"/>
    <col min="14853" max="14854" width="10.375" customWidth="1"/>
    <col min="14855" max="14855" width="10" customWidth="1"/>
    <col min="14856" max="14856" width="18.75" customWidth="1"/>
    <col min="14857" max="14857" width="22.5" customWidth="1"/>
    <col min="14858" max="14858" width="21.25" customWidth="1"/>
    <col min="14859" max="14859" width="11.125" customWidth="1"/>
    <col min="14860" max="14860" width="22.375" customWidth="1"/>
    <col min="14861" max="14861" width="21.25" customWidth="1"/>
    <col min="14862" max="14862" width="11.25" customWidth="1"/>
    <col min="14863" max="14863" width="0" hidden="1" customWidth="1"/>
    <col min="15105" max="15105" width="4.5" customWidth="1"/>
    <col min="15106" max="15106" width="24.375" customWidth="1"/>
    <col min="15107" max="15107" width="28.25" customWidth="1"/>
    <col min="15108" max="15108" width="0" hidden="1" customWidth="1"/>
    <col min="15109" max="15110" width="10.375" customWidth="1"/>
    <col min="15111" max="15111" width="10" customWidth="1"/>
    <col min="15112" max="15112" width="18.75" customWidth="1"/>
    <col min="15113" max="15113" width="22.5" customWidth="1"/>
    <col min="15114" max="15114" width="21.25" customWidth="1"/>
    <col min="15115" max="15115" width="11.125" customWidth="1"/>
    <col min="15116" max="15116" width="22.375" customWidth="1"/>
    <col min="15117" max="15117" width="21.25" customWidth="1"/>
    <col min="15118" max="15118" width="11.25" customWidth="1"/>
    <col min="15119" max="15119" width="0" hidden="1" customWidth="1"/>
    <col min="15361" max="15361" width="4.5" customWidth="1"/>
    <col min="15362" max="15362" width="24.375" customWidth="1"/>
    <col min="15363" max="15363" width="28.25" customWidth="1"/>
    <col min="15364" max="15364" width="0" hidden="1" customWidth="1"/>
    <col min="15365" max="15366" width="10.375" customWidth="1"/>
    <col min="15367" max="15367" width="10" customWidth="1"/>
    <col min="15368" max="15368" width="18.75" customWidth="1"/>
    <col min="15369" max="15369" width="22.5" customWidth="1"/>
    <col min="15370" max="15370" width="21.25" customWidth="1"/>
    <col min="15371" max="15371" width="11.125" customWidth="1"/>
    <col min="15372" max="15372" width="22.375" customWidth="1"/>
    <col min="15373" max="15373" width="21.25" customWidth="1"/>
    <col min="15374" max="15374" width="11.25" customWidth="1"/>
    <col min="15375" max="15375" width="0" hidden="1" customWidth="1"/>
    <col min="15617" max="15617" width="4.5" customWidth="1"/>
    <col min="15618" max="15618" width="24.375" customWidth="1"/>
    <col min="15619" max="15619" width="28.25" customWidth="1"/>
    <col min="15620" max="15620" width="0" hidden="1" customWidth="1"/>
    <col min="15621" max="15622" width="10.375" customWidth="1"/>
    <col min="15623" max="15623" width="10" customWidth="1"/>
    <col min="15624" max="15624" width="18.75" customWidth="1"/>
    <col min="15625" max="15625" width="22.5" customWidth="1"/>
    <col min="15626" max="15626" width="21.25" customWidth="1"/>
    <col min="15627" max="15627" width="11.125" customWidth="1"/>
    <col min="15628" max="15628" width="22.375" customWidth="1"/>
    <col min="15629" max="15629" width="21.25" customWidth="1"/>
    <col min="15630" max="15630" width="11.25" customWidth="1"/>
    <col min="15631" max="15631" width="0" hidden="1" customWidth="1"/>
    <col min="15873" max="15873" width="4.5" customWidth="1"/>
    <col min="15874" max="15874" width="24.375" customWidth="1"/>
    <col min="15875" max="15875" width="28.25" customWidth="1"/>
    <col min="15876" max="15876" width="0" hidden="1" customWidth="1"/>
    <col min="15877" max="15878" width="10.375" customWidth="1"/>
    <col min="15879" max="15879" width="10" customWidth="1"/>
    <col min="15880" max="15880" width="18.75" customWidth="1"/>
    <col min="15881" max="15881" width="22.5" customWidth="1"/>
    <col min="15882" max="15882" width="21.25" customWidth="1"/>
    <col min="15883" max="15883" width="11.125" customWidth="1"/>
    <col min="15884" max="15884" width="22.375" customWidth="1"/>
    <col min="15885" max="15885" width="21.25" customWidth="1"/>
    <col min="15886" max="15886" width="11.25" customWidth="1"/>
    <col min="15887" max="15887" width="0" hidden="1" customWidth="1"/>
    <col min="16129" max="16129" width="4.5" customWidth="1"/>
    <col min="16130" max="16130" width="24.375" customWidth="1"/>
    <col min="16131" max="16131" width="28.25" customWidth="1"/>
    <col min="16132" max="16132" width="0" hidden="1" customWidth="1"/>
    <col min="16133" max="16134" width="10.375" customWidth="1"/>
    <col min="16135" max="16135" width="10" customWidth="1"/>
    <col min="16136" max="16136" width="18.75" customWidth="1"/>
    <col min="16137" max="16137" width="22.5" customWidth="1"/>
    <col min="16138" max="16138" width="21.25" customWidth="1"/>
    <col min="16139" max="16139" width="11.125" customWidth="1"/>
    <col min="16140" max="16140" width="22.375" customWidth="1"/>
    <col min="16141" max="16141" width="21.25" customWidth="1"/>
    <col min="16142" max="16142" width="11.25" customWidth="1"/>
    <col min="16143" max="16143" width="0" hidden="1" customWidth="1"/>
  </cols>
  <sheetData>
    <row r="1" spans="1:21" s="104" customFormat="1" ht="37.5" customHeight="1" x14ac:dyDescent="0.15">
      <c r="A1" s="103" t="s">
        <v>256</v>
      </c>
      <c r="B1" s="5"/>
      <c r="C1" s="103"/>
      <c r="D1" s="103"/>
      <c r="E1" s="256"/>
      <c r="F1" s="257"/>
      <c r="G1" s="257"/>
      <c r="H1" s="257"/>
      <c r="I1" s="257"/>
      <c r="J1" s="257"/>
      <c r="K1" s="257"/>
      <c r="L1" s="257"/>
      <c r="M1" s="257"/>
      <c r="N1" s="257"/>
      <c r="O1"/>
      <c r="P1"/>
      <c r="Q1"/>
      <c r="R1"/>
      <c r="S1"/>
      <c r="T1"/>
      <c r="U1"/>
    </row>
    <row r="2" spans="1:21" s="104" customFormat="1" ht="36" customHeight="1" x14ac:dyDescent="0.15">
      <c r="A2" s="231" t="s">
        <v>0</v>
      </c>
      <c r="B2" s="232"/>
      <c r="C2" s="232"/>
      <c r="D2" s="232"/>
      <c r="E2" s="232"/>
      <c r="F2" s="232"/>
      <c r="G2" s="232"/>
      <c r="H2" s="232"/>
      <c r="I2" s="232"/>
      <c r="J2" s="232"/>
      <c r="K2" s="232"/>
      <c r="L2" s="232"/>
      <c r="M2" s="232"/>
      <c r="N2" s="232"/>
      <c r="O2" s="257"/>
      <c r="P2"/>
      <c r="Q2"/>
      <c r="R2"/>
      <c r="S2"/>
      <c r="T2"/>
      <c r="U2"/>
    </row>
    <row r="3" spans="1:21" s="104" customFormat="1" ht="18.75" customHeight="1" x14ac:dyDescent="0.15">
      <c r="A3" s="103"/>
      <c r="B3" s="5"/>
      <c r="C3" s="103"/>
      <c r="D3" s="103"/>
      <c r="G3" s="103"/>
      <c r="H3" s="103"/>
      <c r="I3" s="5"/>
      <c r="J3" s="103"/>
      <c r="K3" s="103"/>
      <c r="L3" s="5"/>
      <c r="M3" s="103"/>
      <c r="N3" s="103"/>
      <c r="O3"/>
      <c r="P3"/>
      <c r="Q3"/>
      <c r="R3"/>
      <c r="S3"/>
      <c r="T3"/>
      <c r="U3"/>
    </row>
    <row r="4" spans="1:21" s="104" customFormat="1" ht="23.25" customHeight="1" x14ac:dyDescent="0.15">
      <c r="A4" s="105"/>
      <c r="B4" s="106"/>
      <c r="C4" s="105"/>
      <c r="D4" s="105"/>
      <c r="G4" s="105"/>
      <c r="H4" s="105"/>
      <c r="I4" s="106"/>
      <c r="J4" s="105"/>
      <c r="K4" s="105"/>
      <c r="L4" s="107"/>
      <c r="M4" s="107"/>
      <c r="N4" s="108"/>
      <c r="O4" s="102"/>
      <c r="P4"/>
      <c r="Q4"/>
      <c r="R4"/>
      <c r="S4"/>
      <c r="T4"/>
      <c r="U4"/>
    </row>
    <row r="5" spans="1:21" s="104" customFormat="1" ht="31.5" customHeight="1" x14ac:dyDescent="0.15">
      <c r="A5" s="105"/>
      <c r="B5" s="106"/>
      <c r="C5" s="105"/>
      <c r="D5" s="105"/>
      <c r="G5" s="105"/>
      <c r="H5" s="105"/>
      <c r="I5" s="106"/>
      <c r="J5" s="105"/>
      <c r="K5" s="105"/>
      <c r="L5" s="106"/>
      <c r="M5" s="109"/>
      <c r="N5" s="105"/>
      <c r="O5" s="105"/>
      <c r="P5"/>
      <c r="Q5"/>
      <c r="R5"/>
      <c r="S5"/>
      <c r="T5"/>
      <c r="U5"/>
    </row>
    <row r="6" spans="1:21" ht="31.5" customHeight="1" thickBot="1" x14ac:dyDescent="0.2">
      <c r="A6" s="105"/>
      <c r="B6" s="105"/>
      <c r="C6" s="105"/>
      <c r="D6" s="105"/>
      <c r="E6" s="258"/>
      <c r="F6" s="259"/>
      <c r="G6" s="105"/>
      <c r="H6" s="105"/>
      <c r="I6" s="105"/>
      <c r="J6" s="105"/>
      <c r="K6" s="105"/>
      <c r="L6" s="105"/>
      <c r="M6" s="109"/>
      <c r="N6" s="105"/>
      <c r="O6" s="105"/>
    </row>
    <row r="7" spans="1:21" ht="33.75" customHeight="1" thickBot="1" x14ac:dyDescent="0.3">
      <c r="A7" s="260" t="s">
        <v>239</v>
      </c>
      <c r="B7" s="261"/>
      <c r="C7" s="261"/>
      <c r="D7" s="110"/>
      <c r="E7" s="262" t="s">
        <v>257</v>
      </c>
      <c r="F7" s="263"/>
      <c r="G7" s="111"/>
      <c r="H7" s="111"/>
      <c r="I7" s="111"/>
      <c r="J7" s="111"/>
      <c r="K7" s="112"/>
      <c r="L7" s="111"/>
      <c r="M7" s="111"/>
    </row>
    <row r="8" spans="1:21" ht="18.75" customHeight="1" x14ac:dyDescent="0.15">
      <c r="A8" s="264"/>
      <c r="B8" s="265"/>
      <c r="C8" s="266"/>
      <c r="D8" s="244" t="s">
        <v>13</v>
      </c>
      <c r="E8" s="270" t="s">
        <v>258</v>
      </c>
      <c r="F8" s="273" t="s">
        <v>259</v>
      </c>
      <c r="G8" s="113" t="s">
        <v>260</v>
      </c>
      <c r="H8" s="114" t="s">
        <v>261</v>
      </c>
      <c r="I8" s="276" t="s">
        <v>262</v>
      </c>
      <c r="J8" s="277"/>
      <c r="K8" s="278"/>
      <c r="L8" s="241" t="s">
        <v>263</v>
      </c>
      <c r="M8" s="242"/>
      <c r="N8" s="243"/>
      <c r="O8" s="244" t="s">
        <v>13</v>
      </c>
    </row>
    <row r="9" spans="1:21" ht="18.75" customHeight="1" x14ac:dyDescent="0.15">
      <c r="A9" s="267"/>
      <c r="B9" s="268"/>
      <c r="C9" s="269"/>
      <c r="D9" s="245"/>
      <c r="E9" s="271"/>
      <c r="F9" s="274"/>
      <c r="G9" s="12" t="s">
        <v>264</v>
      </c>
      <c r="H9" s="115" t="s">
        <v>265</v>
      </c>
      <c r="I9" s="247" t="s">
        <v>266</v>
      </c>
      <c r="J9" s="248"/>
      <c r="K9" s="249"/>
      <c r="L9" s="250" t="s">
        <v>267</v>
      </c>
      <c r="M9" s="251"/>
      <c r="N9" s="252"/>
      <c r="O9" s="245"/>
    </row>
    <row r="10" spans="1:21" ht="18.75" customHeight="1" thickBot="1" x14ac:dyDescent="0.2">
      <c r="A10" s="116"/>
      <c r="B10" s="117" t="s">
        <v>8</v>
      </c>
      <c r="C10" s="118" t="s">
        <v>268</v>
      </c>
      <c r="D10" s="246"/>
      <c r="E10" s="272"/>
      <c r="F10" s="275"/>
      <c r="G10" s="119" t="s">
        <v>259</v>
      </c>
      <c r="H10" s="120" t="s">
        <v>269</v>
      </c>
      <c r="I10" s="121" t="s">
        <v>8</v>
      </c>
      <c r="J10" s="118" t="s">
        <v>268</v>
      </c>
      <c r="K10" s="122" t="s">
        <v>269</v>
      </c>
      <c r="L10" s="121" t="s">
        <v>8</v>
      </c>
      <c r="M10" s="120" t="s">
        <v>268</v>
      </c>
      <c r="N10" s="122" t="s">
        <v>269</v>
      </c>
      <c r="O10" s="246"/>
    </row>
    <row r="11" spans="1:21" ht="14.25" x14ac:dyDescent="0.15">
      <c r="A11" s="253" t="s">
        <v>63</v>
      </c>
      <c r="B11" s="123" t="s">
        <v>270</v>
      </c>
      <c r="C11" s="123" t="s">
        <v>271</v>
      </c>
      <c r="D11" s="123"/>
      <c r="E11" s="49"/>
      <c r="F11" s="49"/>
      <c r="G11" s="123"/>
      <c r="H11" s="124" t="s">
        <v>272</v>
      </c>
      <c r="I11" s="123" t="s">
        <v>270</v>
      </c>
      <c r="J11" s="123" t="s">
        <v>271</v>
      </c>
      <c r="K11" s="124" t="s">
        <v>273</v>
      </c>
      <c r="L11" s="123" t="s">
        <v>274</v>
      </c>
      <c r="M11" s="123" t="s">
        <v>271</v>
      </c>
      <c r="N11" s="124">
        <v>30</v>
      </c>
      <c r="O11" s="125"/>
    </row>
    <row r="12" spans="1:21" ht="14.25" x14ac:dyDescent="0.15">
      <c r="A12" s="254"/>
      <c r="B12" s="126"/>
      <c r="C12" s="126"/>
      <c r="D12" s="126"/>
      <c r="E12" s="55"/>
      <c r="F12" s="55"/>
      <c r="G12" s="126"/>
      <c r="H12" s="127"/>
      <c r="I12" s="126"/>
      <c r="J12" s="126"/>
      <c r="K12" s="127"/>
      <c r="L12" s="126"/>
      <c r="M12" s="126"/>
      <c r="N12" s="127"/>
      <c r="O12" s="128"/>
    </row>
    <row r="13" spans="1:21" ht="14.25" x14ac:dyDescent="0.15">
      <c r="A13" s="254"/>
      <c r="B13" s="129" t="s">
        <v>289</v>
      </c>
      <c r="C13" s="129" t="s">
        <v>119</v>
      </c>
      <c r="D13" s="129"/>
      <c r="E13" s="61"/>
      <c r="F13" s="61"/>
      <c r="G13" s="129"/>
      <c r="H13" s="142">
        <v>0.1</v>
      </c>
      <c r="I13" s="129" t="s">
        <v>290</v>
      </c>
      <c r="J13" s="129" t="s">
        <v>119</v>
      </c>
      <c r="K13" s="142">
        <v>0.1</v>
      </c>
      <c r="L13" s="129" t="s">
        <v>291</v>
      </c>
      <c r="M13" s="129" t="s">
        <v>119</v>
      </c>
      <c r="N13" s="142">
        <v>0.1</v>
      </c>
      <c r="O13" s="132"/>
    </row>
    <row r="14" spans="1:21" ht="14.25" x14ac:dyDescent="0.15">
      <c r="A14" s="254"/>
      <c r="B14" s="129"/>
      <c r="C14" s="129" t="s">
        <v>180</v>
      </c>
      <c r="D14" s="129"/>
      <c r="E14" s="61"/>
      <c r="F14" s="61"/>
      <c r="G14" s="129"/>
      <c r="H14" s="133">
        <v>10</v>
      </c>
      <c r="I14" s="129"/>
      <c r="J14" s="140" t="s">
        <v>292</v>
      </c>
      <c r="K14" s="133">
        <v>10</v>
      </c>
      <c r="L14" s="129"/>
      <c r="M14" s="129" t="s">
        <v>122</v>
      </c>
      <c r="N14" s="133">
        <v>10</v>
      </c>
      <c r="O14" s="132"/>
    </row>
    <row r="15" spans="1:21" ht="14.25" x14ac:dyDescent="0.15">
      <c r="A15" s="254"/>
      <c r="B15" s="129"/>
      <c r="C15" s="129" t="s">
        <v>122</v>
      </c>
      <c r="D15" s="129"/>
      <c r="E15" s="61"/>
      <c r="F15" s="61"/>
      <c r="G15" s="129"/>
      <c r="H15" s="133">
        <v>20</v>
      </c>
      <c r="I15" s="129"/>
      <c r="J15" s="129" t="s">
        <v>122</v>
      </c>
      <c r="K15" s="133">
        <v>20</v>
      </c>
      <c r="L15" s="129"/>
      <c r="M15" s="129" t="s">
        <v>51</v>
      </c>
      <c r="N15" s="133">
        <v>5</v>
      </c>
      <c r="O15" s="132"/>
    </row>
    <row r="16" spans="1:21" ht="14.25" x14ac:dyDescent="0.15">
      <c r="A16" s="254"/>
      <c r="B16" s="129"/>
      <c r="C16" s="129" t="s">
        <v>51</v>
      </c>
      <c r="D16" s="129"/>
      <c r="E16" s="61"/>
      <c r="F16" s="61"/>
      <c r="G16" s="129"/>
      <c r="H16" s="133">
        <v>5</v>
      </c>
      <c r="I16" s="129"/>
      <c r="J16" s="129" t="s">
        <v>51</v>
      </c>
      <c r="K16" s="133">
        <v>5</v>
      </c>
      <c r="L16" s="126"/>
      <c r="M16" s="126"/>
      <c r="N16" s="127"/>
      <c r="O16" s="128"/>
    </row>
    <row r="17" spans="1:15" ht="14.25" x14ac:dyDescent="0.15">
      <c r="A17" s="254"/>
      <c r="B17" s="129"/>
      <c r="C17" s="129" t="s">
        <v>123</v>
      </c>
      <c r="D17" s="129"/>
      <c r="E17" s="61"/>
      <c r="F17" s="61"/>
      <c r="G17" s="129"/>
      <c r="H17" s="133">
        <v>0.5</v>
      </c>
      <c r="I17" s="129"/>
      <c r="J17" s="129" t="s">
        <v>123</v>
      </c>
      <c r="K17" s="133">
        <v>0.5</v>
      </c>
      <c r="L17" s="129" t="s">
        <v>293</v>
      </c>
      <c r="M17" s="129" t="s">
        <v>69</v>
      </c>
      <c r="N17" s="133">
        <v>10</v>
      </c>
      <c r="O17" s="132"/>
    </row>
    <row r="18" spans="1:15" ht="14.25" x14ac:dyDescent="0.15">
      <c r="A18" s="254"/>
      <c r="B18" s="129"/>
      <c r="C18" s="129"/>
      <c r="D18" s="129"/>
      <c r="E18" s="61"/>
      <c r="F18" s="61"/>
      <c r="G18" s="129" t="s">
        <v>54</v>
      </c>
      <c r="H18" s="133" t="s">
        <v>278</v>
      </c>
      <c r="I18" s="129"/>
      <c r="J18" s="129"/>
      <c r="K18" s="133"/>
      <c r="L18" s="129"/>
      <c r="M18" s="129" t="s">
        <v>37</v>
      </c>
      <c r="N18" s="133">
        <v>5</v>
      </c>
      <c r="O18" s="132"/>
    </row>
    <row r="19" spans="1:15" ht="14.25" x14ac:dyDescent="0.15">
      <c r="A19" s="254"/>
      <c r="B19" s="129"/>
      <c r="C19" s="129"/>
      <c r="D19" s="129"/>
      <c r="E19" s="61"/>
      <c r="F19" s="61" t="s">
        <v>35</v>
      </c>
      <c r="G19" s="129" t="s">
        <v>44</v>
      </c>
      <c r="H19" s="133" t="s">
        <v>282</v>
      </c>
      <c r="I19" s="129"/>
      <c r="J19" s="129"/>
      <c r="K19" s="133"/>
      <c r="L19" s="126"/>
      <c r="M19" s="126"/>
      <c r="N19" s="127"/>
      <c r="O19" s="128"/>
    </row>
    <row r="20" spans="1:15" ht="14.25" x14ac:dyDescent="0.15">
      <c r="A20" s="254"/>
      <c r="B20" s="129"/>
      <c r="C20" s="129"/>
      <c r="D20" s="129"/>
      <c r="E20" s="61"/>
      <c r="F20" s="61"/>
      <c r="G20" s="129" t="s">
        <v>41</v>
      </c>
      <c r="H20" s="133" t="s">
        <v>282</v>
      </c>
      <c r="I20" s="129"/>
      <c r="J20" s="129"/>
      <c r="K20" s="133"/>
      <c r="L20" s="129" t="s">
        <v>294</v>
      </c>
      <c r="M20" s="129" t="s">
        <v>81</v>
      </c>
      <c r="N20" s="143">
        <v>0.08</v>
      </c>
      <c r="O20" s="132"/>
    </row>
    <row r="21" spans="1:15" ht="14.25" x14ac:dyDescent="0.15">
      <c r="A21" s="254"/>
      <c r="B21" s="129"/>
      <c r="C21" s="129"/>
      <c r="D21" s="129"/>
      <c r="E21" s="61"/>
      <c r="F21" s="61"/>
      <c r="G21" s="129" t="s">
        <v>121</v>
      </c>
      <c r="H21" s="133" t="s">
        <v>282</v>
      </c>
      <c r="I21" s="129"/>
      <c r="J21" s="129"/>
      <c r="K21" s="133"/>
      <c r="L21" s="129"/>
      <c r="M21" s="129"/>
      <c r="N21" s="133"/>
      <c r="O21" s="132"/>
    </row>
    <row r="22" spans="1:15" ht="14.25" x14ac:dyDescent="0.15">
      <c r="A22" s="254"/>
      <c r="B22" s="126"/>
      <c r="C22" s="126"/>
      <c r="D22" s="126"/>
      <c r="E22" s="55"/>
      <c r="F22" s="55"/>
      <c r="G22" s="126"/>
      <c r="H22" s="127"/>
      <c r="I22" s="126"/>
      <c r="J22" s="126"/>
      <c r="K22" s="127"/>
      <c r="L22" s="129"/>
      <c r="M22" s="129"/>
      <c r="N22" s="133"/>
      <c r="O22" s="132"/>
    </row>
    <row r="23" spans="1:15" ht="14.25" x14ac:dyDescent="0.15">
      <c r="A23" s="254"/>
      <c r="B23" s="129" t="s">
        <v>132</v>
      </c>
      <c r="C23" s="129" t="s">
        <v>69</v>
      </c>
      <c r="D23" s="129"/>
      <c r="E23" s="61"/>
      <c r="F23" s="141"/>
      <c r="G23" s="129"/>
      <c r="H23" s="133">
        <v>10</v>
      </c>
      <c r="I23" s="129" t="s">
        <v>132</v>
      </c>
      <c r="J23" s="129" t="s">
        <v>69</v>
      </c>
      <c r="K23" s="133">
        <v>10</v>
      </c>
      <c r="L23" s="129"/>
      <c r="M23" s="129"/>
      <c r="N23" s="133"/>
      <c r="O23" s="132"/>
    </row>
    <row r="24" spans="1:15" ht="14.25" x14ac:dyDescent="0.15">
      <c r="A24" s="254"/>
      <c r="B24" s="129"/>
      <c r="C24" s="129" t="s">
        <v>37</v>
      </c>
      <c r="D24" s="129"/>
      <c r="E24" s="61"/>
      <c r="F24" s="61"/>
      <c r="G24" s="129"/>
      <c r="H24" s="133">
        <v>10</v>
      </c>
      <c r="I24" s="129"/>
      <c r="J24" s="129" t="s">
        <v>37</v>
      </c>
      <c r="K24" s="133">
        <v>5</v>
      </c>
      <c r="L24" s="129"/>
      <c r="M24" s="129"/>
      <c r="N24" s="133"/>
      <c r="O24" s="132"/>
    </row>
    <row r="25" spans="1:15" ht="14.25" x14ac:dyDescent="0.15">
      <c r="A25" s="254"/>
      <c r="B25" s="129"/>
      <c r="C25" s="129"/>
      <c r="D25" s="129"/>
      <c r="E25" s="61"/>
      <c r="F25" s="61"/>
      <c r="G25" s="129" t="s">
        <v>103</v>
      </c>
      <c r="H25" s="133" t="s">
        <v>278</v>
      </c>
      <c r="I25" s="129"/>
      <c r="J25" s="129"/>
      <c r="K25" s="133"/>
      <c r="L25" s="129"/>
      <c r="M25" s="129"/>
      <c r="N25" s="133"/>
      <c r="O25" s="132"/>
    </row>
    <row r="26" spans="1:15" ht="14.25" x14ac:dyDescent="0.15">
      <c r="A26" s="254"/>
      <c r="B26" s="126"/>
      <c r="C26" s="126"/>
      <c r="D26" s="126"/>
      <c r="E26" s="55"/>
      <c r="F26" s="55"/>
      <c r="G26" s="126"/>
      <c r="H26" s="127"/>
      <c r="I26" s="126"/>
      <c r="J26" s="126"/>
      <c r="K26" s="127"/>
      <c r="L26" s="129"/>
      <c r="M26" s="129"/>
      <c r="N26" s="133"/>
      <c r="O26" s="132"/>
    </row>
    <row r="27" spans="1:15" ht="14.25" x14ac:dyDescent="0.15">
      <c r="A27" s="254"/>
      <c r="B27" s="129" t="s">
        <v>80</v>
      </c>
      <c r="C27" s="129" t="s">
        <v>81</v>
      </c>
      <c r="D27" s="129"/>
      <c r="E27" s="61"/>
      <c r="F27" s="61"/>
      <c r="G27" s="129"/>
      <c r="H27" s="142">
        <v>0.1</v>
      </c>
      <c r="I27" s="129" t="s">
        <v>80</v>
      </c>
      <c r="J27" s="129" t="s">
        <v>81</v>
      </c>
      <c r="K27" s="142">
        <v>0.1</v>
      </c>
      <c r="L27" s="129"/>
      <c r="M27" s="129"/>
      <c r="N27" s="133"/>
      <c r="O27" s="132"/>
    </row>
    <row r="28" spans="1:15" ht="15" thickBot="1" x14ac:dyDescent="0.2">
      <c r="A28" s="255"/>
      <c r="B28" s="136"/>
      <c r="C28" s="136"/>
      <c r="D28" s="136"/>
      <c r="E28" s="68"/>
      <c r="F28" s="68"/>
      <c r="G28" s="136"/>
      <c r="H28" s="137"/>
      <c r="I28" s="136"/>
      <c r="J28" s="136"/>
      <c r="K28" s="137"/>
      <c r="L28" s="136"/>
      <c r="M28" s="136"/>
      <c r="N28" s="137"/>
      <c r="O28" s="138"/>
    </row>
    <row r="29" spans="1:15" ht="14.25" x14ac:dyDescent="0.15">
      <c r="B29" s="106"/>
      <c r="C29" s="106"/>
      <c r="D29" s="106"/>
      <c r="G29" s="106"/>
      <c r="H29" s="139"/>
      <c r="I29" s="106"/>
      <c r="J29" s="106"/>
      <c r="K29" s="139"/>
      <c r="L29" s="106"/>
      <c r="M29" s="106"/>
      <c r="N29" s="139"/>
    </row>
    <row r="30" spans="1:15" ht="14.25" x14ac:dyDescent="0.15">
      <c r="B30" s="106"/>
      <c r="C30" s="106"/>
      <c r="D30" s="106"/>
      <c r="G30" s="106"/>
      <c r="H30" s="139"/>
      <c r="I30" s="106"/>
      <c r="J30" s="106"/>
      <c r="K30" s="139"/>
      <c r="L30" s="106"/>
      <c r="M30" s="106"/>
      <c r="N30" s="139"/>
    </row>
    <row r="31" spans="1:15" ht="14.25" x14ac:dyDescent="0.15">
      <c r="B31" s="106"/>
      <c r="C31" s="106"/>
      <c r="D31" s="106"/>
      <c r="G31" s="106"/>
      <c r="H31" s="139"/>
      <c r="I31" s="106"/>
      <c r="J31" s="106"/>
      <c r="K31" s="139"/>
      <c r="L31" s="106"/>
      <c r="M31" s="106"/>
      <c r="N31" s="139"/>
    </row>
    <row r="32" spans="1:15" ht="14.25" x14ac:dyDescent="0.15">
      <c r="B32" s="106"/>
      <c r="C32" s="106"/>
      <c r="D32" s="106"/>
      <c r="G32" s="106"/>
      <c r="H32" s="139"/>
      <c r="I32" s="106"/>
      <c r="J32" s="106"/>
      <c r="K32" s="139"/>
      <c r="L32" s="106"/>
      <c r="M32" s="106"/>
      <c r="N32" s="139"/>
    </row>
    <row r="33" spans="2:14" ht="14.25" x14ac:dyDescent="0.15">
      <c r="B33" s="106"/>
      <c r="C33" s="106"/>
      <c r="D33" s="106"/>
      <c r="G33" s="106"/>
      <c r="H33" s="139"/>
      <c r="I33" s="106"/>
      <c r="J33" s="106"/>
      <c r="K33" s="139"/>
      <c r="L33" s="106"/>
      <c r="M33" s="106"/>
      <c r="N33" s="139"/>
    </row>
    <row r="34" spans="2:14" ht="14.25" x14ac:dyDescent="0.15">
      <c r="B34" s="106"/>
      <c r="C34" s="106"/>
      <c r="D34" s="106"/>
      <c r="G34" s="106"/>
      <c r="H34" s="139"/>
      <c r="I34" s="106"/>
      <c r="J34" s="106"/>
      <c r="K34" s="139"/>
      <c r="L34" s="106"/>
      <c r="M34" s="106"/>
      <c r="N34" s="139"/>
    </row>
    <row r="35" spans="2:14" ht="14.25" x14ac:dyDescent="0.15">
      <c r="B35" s="106"/>
      <c r="C35" s="106"/>
      <c r="D35" s="106"/>
      <c r="G35" s="106"/>
      <c r="H35" s="139"/>
      <c r="I35" s="106"/>
      <c r="J35" s="106"/>
      <c r="K35" s="139"/>
      <c r="L35" s="106"/>
      <c r="M35" s="106"/>
      <c r="N35" s="139"/>
    </row>
    <row r="36" spans="2:14" ht="14.25" x14ac:dyDescent="0.15">
      <c r="B36" s="106"/>
      <c r="C36" s="106"/>
      <c r="D36" s="106"/>
      <c r="G36" s="106"/>
      <c r="H36" s="139"/>
      <c r="I36" s="106"/>
      <c r="J36" s="106"/>
      <c r="K36" s="139"/>
      <c r="L36" s="106"/>
      <c r="M36" s="106"/>
      <c r="N36" s="139"/>
    </row>
    <row r="37" spans="2:14" ht="14.25" x14ac:dyDescent="0.15">
      <c r="B37" s="106"/>
      <c r="C37" s="106"/>
      <c r="D37" s="106"/>
      <c r="G37" s="106"/>
      <c r="H37" s="139"/>
      <c r="I37" s="106"/>
      <c r="J37" s="106"/>
      <c r="K37" s="139"/>
      <c r="L37" s="106"/>
      <c r="M37" s="106"/>
      <c r="N37" s="139"/>
    </row>
    <row r="38" spans="2:14" ht="14.25" x14ac:dyDescent="0.15">
      <c r="B38" s="106"/>
      <c r="C38" s="106"/>
      <c r="D38" s="106"/>
      <c r="G38" s="106"/>
      <c r="H38" s="139"/>
      <c r="I38" s="106"/>
      <c r="J38" s="106"/>
      <c r="K38" s="139"/>
      <c r="L38" s="106"/>
      <c r="M38" s="106"/>
      <c r="N38" s="139"/>
    </row>
    <row r="39" spans="2:14" ht="14.25" x14ac:dyDescent="0.15">
      <c r="B39" s="106"/>
      <c r="C39" s="106"/>
      <c r="D39" s="106"/>
      <c r="G39" s="106"/>
      <c r="H39" s="139"/>
      <c r="I39" s="106"/>
      <c r="J39" s="106"/>
      <c r="K39" s="139"/>
      <c r="L39" s="106"/>
      <c r="M39" s="106"/>
      <c r="N39" s="139"/>
    </row>
    <row r="40" spans="2:14" ht="14.25" x14ac:dyDescent="0.15">
      <c r="B40" s="106"/>
      <c r="C40" s="106"/>
      <c r="D40" s="106"/>
      <c r="G40" s="106"/>
      <c r="H40" s="139"/>
      <c r="I40" s="106"/>
      <c r="J40" s="106"/>
      <c r="K40" s="139"/>
      <c r="L40" s="106"/>
      <c r="M40" s="106"/>
      <c r="N40" s="139"/>
    </row>
    <row r="41" spans="2:14" ht="14.25" x14ac:dyDescent="0.15">
      <c r="B41" s="106"/>
      <c r="C41" s="106"/>
      <c r="D41" s="106"/>
      <c r="G41" s="106"/>
      <c r="H41" s="139"/>
      <c r="I41" s="106"/>
      <c r="J41" s="106"/>
      <c r="K41" s="139"/>
      <c r="L41" s="106"/>
      <c r="M41" s="106"/>
      <c r="N41" s="139"/>
    </row>
    <row r="42" spans="2:14" ht="14.25" x14ac:dyDescent="0.15">
      <c r="B42" s="106"/>
      <c r="C42" s="106"/>
      <c r="D42" s="106"/>
      <c r="G42" s="106"/>
      <c r="H42" s="139"/>
      <c r="I42" s="106"/>
      <c r="J42" s="106"/>
      <c r="K42" s="139"/>
      <c r="L42" s="106"/>
      <c r="M42" s="106"/>
      <c r="N42" s="139"/>
    </row>
    <row r="43" spans="2:14" ht="14.25" x14ac:dyDescent="0.15">
      <c r="B43" s="106"/>
      <c r="C43" s="106"/>
      <c r="D43" s="106"/>
      <c r="G43" s="106"/>
      <c r="H43" s="139"/>
      <c r="I43" s="106"/>
      <c r="J43" s="106"/>
      <c r="K43" s="139"/>
      <c r="L43" s="106"/>
      <c r="M43" s="106"/>
      <c r="N43" s="139"/>
    </row>
    <row r="44" spans="2:14" ht="14.25" x14ac:dyDescent="0.15">
      <c r="B44" s="106"/>
      <c r="C44" s="106"/>
      <c r="D44" s="106"/>
      <c r="G44" s="106"/>
      <c r="H44" s="139"/>
      <c r="I44" s="106"/>
      <c r="J44" s="106"/>
      <c r="K44" s="139"/>
      <c r="L44" s="106"/>
      <c r="M44" s="106"/>
      <c r="N44" s="139"/>
    </row>
    <row r="45" spans="2:14" ht="14.25" x14ac:dyDescent="0.15">
      <c r="B45" s="106"/>
      <c r="C45" s="106"/>
      <c r="D45" s="106"/>
      <c r="G45" s="106"/>
      <c r="H45" s="139"/>
      <c r="I45" s="106"/>
      <c r="J45" s="106"/>
      <c r="K45" s="139"/>
      <c r="L45" s="106"/>
      <c r="M45" s="106"/>
      <c r="N45" s="139"/>
    </row>
    <row r="46" spans="2:14" ht="14.25" x14ac:dyDescent="0.15">
      <c r="B46" s="106"/>
      <c r="C46" s="106"/>
      <c r="D46" s="106"/>
      <c r="G46" s="106"/>
      <c r="H46" s="139"/>
      <c r="I46" s="106"/>
      <c r="J46" s="106"/>
      <c r="K46" s="139"/>
      <c r="L46" s="106"/>
      <c r="M46" s="106"/>
      <c r="N46" s="139"/>
    </row>
    <row r="47" spans="2:14" ht="14.25" x14ac:dyDescent="0.15">
      <c r="B47" s="106"/>
      <c r="C47" s="106"/>
      <c r="D47" s="106"/>
      <c r="G47" s="106"/>
      <c r="H47" s="139"/>
      <c r="I47" s="106"/>
      <c r="J47" s="106"/>
      <c r="K47" s="139"/>
      <c r="L47" s="106"/>
      <c r="M47" s="106"/>
      <c r="N47" s="139"/>
    </row>
    <row r="48" spans="2:14" ht="14.25" x14ac:dyDescent="0.15">
      <c r="B48" s="106"/>
      <c r="C48" s="106"/>
      <c r="D48" s="106"/>
      <c r="G48" s="106"/>
      <c r="H48" s="139"/>
      <c r="I48" s="106"/>
      <c r="J48" s="106"/>
      <c r="K48" s="139"/>
      <c r="L48" s="106"/>
      <c r="M48" s="106"/>
      <c r="N48" s="139"/>
    </row>
    <row r="49" spans="2:14" ht="14.25" x14ac:dyDescent="0.15">
      <c r="B49" s="106"/>
      <c r="C49" s="106"/>
      <c r="D49" s="106"/>
      <c r="G49" s="106"/>
      <c r="H49" s="139"/>
      <c r="I49" s="106"/>
      <c r="J49" s="106"/>
      <c r="K49" s="139"/>
      <c r="L49" s="106"/>
      <c r="M49" s="106"/>
      <c r="N49" s="139"/>
    </row>
    <row r="50" spans="2:14" ht="14.25" x14ac:dyDescent="0.15">
      <c r="B50" s="106"/>
      <c r="C50" s="106"/>
      <c r="D50" s="106"/>
      <c r="G50" s="106"/>
      <c r="H50" s="139"/>
      <c r="I50" s="106"/>
      <c r="J50" s="106"/>
      <c r="K50" s="139"/>
      <c r="L50" s="106"/>
      <c r="M50" s="106"/>
      <c r="N50" s="139"/>
    </row>
    <row r="51" spans="2:14" ht="14.25" x14ac:dyDescent="0.15">
      <c r="B51" s="106"/>
      <c r="C51" s="106"/>
      <c r="D51" s="106"/>
      <c r="G51" s="106"/>
      <c r="H51" s="139"/>
      <c r="I51" s="106"/>
      <c r="J51" s="106"/>
      <c r="K51" s="139"/>
      <c r="L51" s="106"/>
      <c r="M51" s="106"/>
      <c r="N51" s="139"/>
    </row>
    <row r="52" spans="2:14" ht="14.25" x14ac:dyDescent="0.15">
      <c r="B52" s="106"/>
      <c r="C52" s="106"/>
      <c r="D52" s="106"/>
      <c r="G52" s="106"/>
      <c r="H52" s="139"/>
      <c r="I52" s="106"/>
      <c r="J52" s="106"/>
      <c r="K52" s="139"/>
      <c r="L52" s="106"/>
      <c r="M52" s="106"/>
      <c r="N52" s="139"/>
    </row>
    <row r="53" spans="2:14" ht="14.25" x14ac:dyDescent="0.15">
      <c r="B53" s="106"/>
      <c r="C53" s="106"/>
      <c r="D53" s="106"/>
      <c r="G53" s="106"/>
      <c r="H53" s="139"/>
      <c r="I53" s="106"/>
      <c r="J53" s="106"/>
      <c r="K53" s="139"/>
      <c r="L53" s="106"/>
      <c r="M53" s="106"/>
      <c r="N53" s="139"/>
    </row>
    <row r="54" spans="2:14" ht="14.25" x14ac:dyDescent="0.15">
      <c r="B54" s="106"/>
      <c r="C54" s="106"/>
      <c r="D54" s="106"/>
      <c r="G54" s="106"/>
      <c r="H54" s="139"/>
      <c r="I54" s="106"/>
      <c r="J54" s="106"/>
      <c r="K54" s="139"/>
      <c r="L54" s="106"/>
      <c r="M54" s="106"/>
      <c r="N54" s="139"/>
    </row>
    <row r="55" spans="2:14" ht="14.25" x14ac:dyDescent="0.15">
      <c r="B55" s="106"/>
      <c r="C55" s="106"/>
      <c r="D55" s="106"/>
      <c r="G55" s="106"/>
      <c r="H55" s="139"/>
      <c r="I55" s="106"/>
      <c r="J55" s="106"/>
      <c r="K55" s="139"/>
      <c r="L55" s="106"/>
      <c r="M55" s="106"/>
      <c r="N55" s="139"/>
    </row>
    <row r="56" spans="2:14" ht="14.25" x14ac:dyDescent="0.15">
      <c r="B56" s="106"/>
      <c r="C56" s="106"/>
      <c r="D56" s="106"/>
      <c r="G56" s="106"/>
      <c r="H56" s="139"/>
      <c r="I56" s="106"/>
      <c r="J56" s="106"/>
      <c r="K56" s="139"/>
      <c r="L56" s="106"/>
      <c r="M56" s="106"/>
      <c r="N56" s="139"/>
    </row>
    <row r="57" spans="2:14" ht="14.25" x14ac:dyDescent="0.15">
      <c r="B57" s="106"/>
      <c r="C57" s="106"/>
      <c r="D57" s="106"/>
      <c r="G57" s="106"/>
      <c r="H57" s="139"/>
      <c r="I57" s="106"/>
      <c r="J57" s="106"/>
      <c r="K57" s="139"/>
      <c r="L57" s="106"/>
      <c r="M57" s="106"/>
      <c r="N57" s="139"/>
    </row>
    <row r="58" spans="2:14" ht="14.25" x14ac:dyDescent="0.15">
      <c r="B58" s="106"/>
      <c r="C58" s="106"/>
      <c r="D58" s="106"/>
      <c r="G58" s="106"/>
      <c r="H58" s="139"/>
      <c r="I58" s="106"/>
      <c r="J58" s="106"/>
      <c r="K58" s="139"/>
      <c r="L58" s="106"/>
      <c r="M58" s="106"/>
      <c r="N58" s="139"/>
    </row>
    <row r="59" spans="2:14" ht="14.25" x14ac:dyDescent="0.15">
      <c r="B59" s="106"/>
      <c r="C59" s="106"/>
      <c r="D59" s="106"/>
      <c r="G59" s="106"/>
      <c r="H59" s="139"/>
      <c r="I59" s="106"/>
      <c r="J59" s="106"/>
      <c r="K59" s="139"/>
      <c r="L59" s="106"/>
      <c r="M59" s="106"/>
      <c r="N59" s="139"/>
    </row>
    <row r="60" spans="2:14" ht="14.25" x14ac:dyDescent="0.15">
      <c r="B60" s="106"/>
      <c r="C60" s="106"/>
      <c r="D60" s="106"/>
      <c r="G60" s="106"/>
      <c r="H60" s="139"/>
      <c r="I60" s="106"/>
      <c r="J60" s="106"/>
      <c r="K60" s="139"/>
      <c r="L60" s="106"/>
      <c r="M60" s="106"/>
      <c r="N60" s="139"/>
    </row>
    <row r="61" spans="2:14" ht="14.25" x14ac:dyDescent="0.15">
      <c r="B61" s="106"/>
      <c r="C61" s="106"/>
      <c r="D61" s="106"/>
      <c r="G61" s="106"/>
      <c r="H61" s="139"/>
      <c r="I61" s="106"/>
      <c r="J61" s="106"/>
      <c r="K61" s="139"/>
      <c r="L61" s="106"/>
      <c r="M61" s="106"/>
      <c r="N61" s="139"/>
    </row>
    <row r="62" spans="2:14" ht="14.25" x14ac:dyDescent="0.15">
      <c r="B62" s="106"/>
      <c r="C62" s="106"/>
      <c r="D62" s="106"/>
      <c r="G62" s="106"/>
      <c r="H62" s="139"/>
      <c r="I62" s="106"/>
      <c r="J62" s="106"/>
      <c r="K62" s="139"/>
      <c r="L62" s="106"/>
      <c r="M62" s="106"/>
      <c r="N62" s="139"/>
    </row>
    <row r="63" spans="2:14" ht="14.25" x14ac:dyDescent="0.15">
      <c r="B63" s="106"/>
      <c r="C63" s="106"/>
      <c r="D63" s="106"/>
      <c r="G63" s="106"/>
      <c r="H63" s="139"/>
      <c r="I63" s="106"/>
      <c r="J63" s="106"/>
      <c r="K63" s="139"/>
      <c r="L63" s="106"/>
      <c r="M63" s="106"/>
      <c r="N63" s="139"/>
    </row>
  </sheetData>
  <mergeCells count="15">
    <mergeCell ref="E1:N1"/>
    <mergeCell ref="A2:O2"/>
    <mergeCell ref="E6:F6"/>
    <mergeCell ref="A7:C7"/>
    <mergeCell ref="E7:F7"/>
    <mergeCell ref="L8:N8"/>
    <mergeCell ref="O8:O10"/>
    <mergeCell ref="I9:K9"/>
    <mergeCell ref="L9:N9"/>
    <mergeCell ref="A11:A28"/>
    <mergeCell ref="A8:C9"/>
    <mergeCell ref="D8:D10"/>
    <mergeCell ref="E8:E10"/>
    <mergeCell ref="F8:F10"/>
    <mergeCell ref="I8:K8"/>
  </mergeCells>
  <phoneticPr fontId="2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0FD89-5A9F-4C1E-AF31-E93F5FFA8110}">
  <sheetPr>
    <pageSetUpPr fitToPage="1"/>
  </sheetPr>
  <dimension ref="A1:U65"/>
  <sheetViews>
    <sheetView showZeros="0" zoomScale="60" zoomScaleNormal="60" zoomScaleSheetLayoutView="90" workbookViewId="0"/>
  </sheetViews>
  <sheetFormatPr defaultRowHeight="13.5" x14ac:dyDescent="0.15"/>
  <cols>
    <col min="1" max="1" width="4.5" style="104" customWidth="1"/>
    <col min="2" max="2" width="24.375" style="104" customWidth="1"/>
    <col min="3" max="3" width="28.25" style="104" customWidth="1"/>
    <col min="4" max="4" width="12.5" style="104" hidden="1" customWidth="1"/>
    <col min="5" max="6" width="10.375" style="35" customWidth="1"/>
    <col min="7" max="7" width="10" style="104" customWidth="1"/>
    <col min="8" max="8" width="18.75" style="104" customWidth="1"/>
    <col min="9" max="9" width="22.5" style="104" customWidth="1"/>
    <col min="10" max="10" width="21.25" style="104" customWidth="1"/>
    <col min="11" max="11" width="11.125" style="104" customWidth="1"/>
    <col min="12" max="12" width="22.375" style="104" customWidth="1"/>
    <col min="13" max="13" width="21.25" style="104" customWidth="1"/>
    <col min="14" max="14" width="11.25" style="104" customWidth="1"/>
    <col min="15" max="15" width="12.5" hidden="1" customWidth="1"/>
    <col min="257" max="257" width="4.5" customWidth="1"/>
    <col min="258" max="258" width="24.375" customWidth="1"/>
    <col min="259" max="259" width="28.25" customWidth="1"/>
    <col min="260" max="260" width="0" hidden="1" customWidth="1"/>
    <col min="261" max="262" width="10.375" customWidth="1"/>
    <col min="263" max="263" width="10" customWidth="1"/>
    <col min="264" max="264" width="18.75" customWidth="1"/>
    <col min="265" max="265" width="22.5" customWidth="1"/>
    <col min="266" max="266" width="21.25" customWidth="1"/>
    <col min="267" max="267" width="11.125" customWidth="1"/>
    <col min="268" max="268" width="22.375" customWidth="1"/>
    <col min="269" max="269" width="21.25" customWidth="1"/>
    <col min="270" max="270" width="11.25" customWidth="1"/>
    <col min="271" max="271" width="0" hidden="1" customWidth="1"/>
    <col min="513" max="513" width="4.5" customWidth="1"/>
    <col min="514" max="514" width="24.375" customWidth="1"/>
    <col min="515" max="515" width="28.25" customWidth="1"/>
    <col min="516" max="516" width="0" hidden="1" customWidth="1"/>
    <col min="517" max="518" width="10.375" customWidth="1"/>
    <col min="519" max="519" width="10" customWidth="1"/>
    <col min="520" max="520" width="18.75" customWidth="1"/>
    <col min="521" max="521" width="22.5" customWidth="1"/>
    <col min="522" max="522" width="21.25" customWidth="1"/>
    <col min="523" max="523" width="11.125" customWidth="1"/>
    <col min="524" max="524" width="22.375" customWidth="1"/>
    <col min="525" max="525" width="21.25" customWidth="1"/>
    <col min="526" max="526" width="11.25" customWidth="1"/>
    <col min="527" max="527" width="0" hidden="1" customWidth="1"/>
    <col min="769" max="769" width="4.5" customWidth="1"/>
    <col min="770" max="770" width="24.375" customWidth="1"/>
    <col min="771" max="771" width="28.25" customWidth="1"/>
    <col min="772" max="772" width="0" hidden="1" customWidth="1"/>
    <col min="773" max="774" width="10.375" customWidth="1"/>
    <col min="775" max="775" width="10" customWidth="1"/>
    <col min="776" max="776" width="18.75" customWidth="1"/>
    <col min="777" max="777" width="22.5" customWidth="1"/>
    <col min="778" max="778" width="21.25" customWidth="1"/>
    <col min="779" max="779" width="11.125" customWidth="1"/>
    <col min="780" max="780" width="22.375" customWidth="1"/>
    <col min="781" max="781" width="21.25" customWidth="1"/>
    <col min="782" max="782" width="11.25" customWidth="1"/>
    <col min="783" max="783" width="0" hidden="1" customWidth="1"/>
    <col min="1025" max="1025" width="4.5" customWidth="1"/>
    <col min="1026" max="1026" width="24.375" customWidth="1"/>
    <col min="1027" max="1027" width="28.25" customWidth="1"/>
    <col min="1028" max="1028" width="0" hidden="1" customWidth="1"/>
    <col min="1029" max="1030" width="10.375" customWidth="1"/>
    <col min="1031" max="1031" width="10" customWidth="1"/>
    <col min="1032" max="1032" width="18.75" customWidth="1"/>
    <col min="1033" max="1033" width="22.5" customWidth="1"/>
    <col min="1034" max="1034" width="21.25" customWidth="1"/>
    <col min="1035" max="1035" width="11.125" customWidth="1"/>
    <col min="1036" max="1036" width="22.375" customWidth="1"/>
    <col min="1037" max="1037" width="21.25" customWidth="1"/>
    <col min="1038" max="1038" width="11.25" customWidth="1"/>
    <col min="1039" max="1039" width="0" hidden="1" customWidth="1"/>
    <col min="1281" max="1281" width="4.5" customWidth="1"/>
    <col min="1282" max="1282" width="24.375" customWidth="1"/>
    <col min="1283" max="1283" width="28.25" customWidth="1"/>
    <col min="1284" max="1284" width="0" hidden="1" customWidth="1"/>
    <col min="1285" max="1286" width="10.375" customWidth="1"/>
    <col min="1287" max="1287" width="10" customWidth="1"/>
    <col min="1288" max="1288" width="18.75" customWidth="1"/>
    <col min="1289" max="1289" width="22.5" customWidth="1"/>
    <col min="1290" max="1290" width="21.25" customWidth="1"/>
    <col min="1291" max="1291" width="11.125" customWidth="1"/>
    <col min="1292" max="1292" width="22.375" customWidth="1"/>
    <col min="1293" max="1293" width="21.25" customWidth="1"/>
    <col min="1294" max="1294" width="11.25" customWidth="1"/>
    <col min="1295" max="1295" width="0" hidden="1" customWidth="1"/>
    <col min="1537" max="1537" width="4.5" customWidth="1"/>
    <col min="1538" max="1538" width="24.375" customWidth="1"/>
    <col min="1539" max="1539" width="28.25" customWidth="1"/>
    <col min="1540" max="1540" width="0" hidden="1" customWidth="1"/>
    <col min="1541" max="1542" width="10.375" customWidth="1"/>
    <col min="1543" max="1543" width="10" customWidth="1"/>
    <col min="1544" max="1544" width="18.75" customWidth="1"/>
    <col min="1545" max="1545" width="22.5" customWidth="1"/>
    <col min="1546" max="1546" width="21.25" customWidth="1"/>
    <col min="1547" max="1547" width="11.125" customWidth="1"/>
    <col min="1548" max="1548" width="22.375" customWidth="1"/>
    <col min="1549" max="1549" width="21.25" customWidth="1"/>
    <col min="1550" max="1550" width="11.25" customWidth="1"/>
    <col min="1551" max="1551" width="0" hidden="1" customWidth="1"/>
    <col min="1793" max="1793" width="4.5" customWidth="1"/>
    <col min="1794" max="1794" width="24.375" customWidth="1"/>
    <col min="1795" max="1795" width="28.25" customWidth="1"/>
    <col min="1796" max="1796" width="0" hidden="1" customWidth="1"/>
    <col min="1797" max="1798" width="10.375" customWidth="1"/>
    <col min="1799" max="1799" width="10" customWidth="1"/>
    <col min="1800" max="1800" width="18.75" customWidth="1"/>
    <col min="1801" max="1801" width="22.5" customWidth="1"/>
    <col min="1802" max="1802" width="21.25" customWidth="1"/>
    <col min="1803" max="1803" width="11.125" customWidth="1"/>
    <col min="1804" max="1804" width="22.375" customWidth="1"/>
    <col min="1805" max="1805" width="21.25" customWidth="1"/>
    <col min="1806" max="1806" width="11.25" customWidth="1"/>
    <col min="1807" max="1807" width="0" hidden="1" customWidth="1"/>
    <col min="2049" max="2049" width="4.5" customWidth="1"/>
    <col min="2050" max="2050" width="24.375" customWidth="1"/>
    <col min="2051" max="2051" width="28.25" customWidth="1"/>
    <col min="2052" max="2052" width="0" hidden="1" customWidth="1"/>
    <col min="2053" max="2054" width="10.375" customWidth="1"/>
    <col min="2055" max="2055" width="10" customWidth="1"/>
    <col min="2056" max="2056" width="18.75" customWidth="1"/>
    <col min="2057" max="2057" width="22.5" customWidth="1"/>
    <col min="2058" max="2058" width="21.25" customWidth="1"/>
    <col min="2059" max="2059" width="11.125" customWidth="1"/>
    <col min="2060" max="2060" width="22.375" customWidth="1"/>
    <col min="2061" max="2061" width="21.25" customWidth="1"/>
    <col min="2062" max="2062" width="11.25" customWidth="1"/>
    <col min="2063" max="2063" width="0" hidden="1" customWidth="1"/>
    <col min="2305" max="2305" width="4.5" customWidth="1"/>
    <col min="2306" max="2306" width="24.375" customWidth="1"/>
    <col min="2307" max="2307" width="28.25" customWidth="1"/>
    <col min="2308" max="2308" width="0" hidden="1" customWidth="1"/>
    <col min="2309" max="2310" width="10.375" customWidth="1"/>
    <col min="2311" max="2311" width="10" customWidth="1"/>
    <col min="2312" max="2312" width="18.75" customWidth="1"/>
    <col min="2313" max="2313" width="22.5" customWidth="1"/>
    <col min="2314" max="2314" width="21.25" customWidth="1"/>
    <col min="2315" max="2315" width="11.125" customWidth="1"/>
    <col min="2316" max="2316" width="22.375" customWidth="1"/>
    <col min="2317" max="2317" width="21.25" customWidth="1"/>
    <col min="2318" max="2318" width="11.25" customWidth="1"/>
    <col min="2319" max="2319" width="0" hidden="1" customWidth="1"/>
    <col min="2561" max="2561" width="4.5" customWidth="1"/>
    <col min="2562" max="2562" width="24.375" customWidth="1"/>
    <col min="2563" max="2563" width="28.25" customWidth="1"/>
    <col min="2564" max="2564" width="0" hidden="1" customWidth="1"/>
    <col min="2565" max="2566" width="10.375" customWidth="1"/>
    <col min="2567" max="2567" width="10" customWidth="1"/>
    <col min="2568" max="2568" width="18.75" customWidth="1"/>
    <col min="2569" max="2569" width="22.5" customWidth="1"/>
    <col min="2570" max="2570" width="21.25" customWidth="1"/>
    <col min="2571" max="2571" width="11.125" customWidth="1"/>
    <col min="2572" max="2572" width="22.375" customWidth="1"/>
    <col min="2573" max="2573" width="21.25" customWidth="1"/>
    <col min="2574" max="2574" width="11.25" customWidth="1"/>
    <col min="2575" max="2575" width="0" hidden="1" customWidth="1"/>
    <col min="2817" max="2817" width="4.5" customWidth="1"/>
    <col min="2818" max="2818" width="24.375" customWidth="1"/>
    <col min="2819" max="2819" width="28.25" customWidth="1"/>
    <col min="2820" max="2820" width="0" hidden="1" customWidth="1"/>
    <col min="2821" max="2822" width="10.375" customWidth="1"/>
    <col min="2823" max="2823" width="10" customWidth="1"/>
    <col min="2824" max="2824" width="18.75" customWidth="1"/>
    <col min="2825" max="2825" width="22.5" customWidth="1"/>
    <col min="2826" max="2826" width="21.25" customWidth="1"/>
    <col min="2827" max="2827" width="11.125" customWidth="1"/>
    <col min="2828" max="2828" width="22.375" customWidth="1"/>
    <col min="2829" max="2829" width="21.25" customWidth="1"/>
    <col min="2830" max="2830" width="11.25" customWidth="1"/>
    <col min="2831" max="2831" width="0" hidden="1" customWidth="1"/>
    <col min="3073" max="3073" width="4.5" customWidth="1"/>
    <col min="3074" max="3074" width="24.375" customWidth="1"/>
    <col min="3075" max="3075" width="28.25" customWidth="1"/>
    <col min="3076" max="3076" width="0" hidden="1" customWidth="1"/>
    <col min="3077" max="3078" width="10.375" customWidth="1"/>
    <col min="3079" max="3079" width="10" customWidth="1"/>
    <col min="3080" max="3080" width="18.75" customWidth="1"/>
    <col min="3081" max="3081" width="22.5" customWidth="1"/>
    <col min="3082" max="3082" width="21.25" customWidth="1"/>
    <col min="3083" max="3083" width="11.125" customWidth="1"/>
    <col min="3084" max="3084" width="22.375" customWidth="1"/>
    <col min="3085" max="3085" width="21.25" customWidth="1"/>
    <col min="3086" max="3086" width="11.25" customWidth="1"/>
    <col min="3087" max="3087" width="0" hidden="1" customWidth="1"/>
    <col min="3329" max="3329" width="4.5" customWidth="1"/>
    <col min="3330" max="3330" width="24.375" customWidth="1"/>
    <col min="3331" max="3331" width="28.25" customWidth="1"/>
    <col min="3332" max="3332" width="0" hidden="1" customWidth="1"/>
    <col min="3333" max="3334" width="10.375" customWidth="1"/>
    <col min="3335" max="3335" width="10" customWidth="1"/>
    <col min="3336" max="3336" width="18.75" customWidth="1"/>
    <col min="3337" max="3337" width="22.5" customWidth="1"/>
    <col min="3338" max="3338" width="21.25" customWidth="1"/>
    <col min="3339" max="3339" width="11.125" customWidth="1"/>
    <col min="3340" max="3340" width="22.375" customWidth="1"/>
    <col min="3341" max="3341" width="21.25" customWidth="1"/>
    <col min="3342" max="3342" width="11.25" customWidth="1"/>
    <col min="3343" max="3343" width="0" hidden="1" customWidth="1"/>
    <col min="3585" max="3585" width="4.5" customWidth="1"/>
    <col min="3586" max="3586" width="24.375" customWidth="1"/>
    <col min="3587" max="3587" width="28.25" customWidth="1"/>
    <col min="3588" max="3588" width="0" hidden="1" customWidth="1"/>
    <col min="3589" max="3590" width="10.375" customWidth="1"/>
    <col min="3591" max="3591" width="10" customWidth="1"/>
    <col min="3592" max="3592" width="18.75" customWidth="1"/>
    <col min="3593" max="3593" width="22.5" customWidth="1"/>
    <col min="3594" max="3594" width="21.25" customWidth="1"/>
    <col min="3595" max="3595" width="11.125" customWidth="1"/>
    <col min="3596" max="3596" width="22.375" customWidth="1"/>
    <col min="3597" max="3597" width="21.25" customWidth="1"/>
    <col min="3598" max="3598" width="11.25" customWidth="1"/>
    <col min="3599" max="3599" width="0" hidden="1" customWidth="1"/>
    <col min="3841" max="3841" width="4.5" customWidth="1"/>
    <col min="3842" max="3842" width="24.375" customWidth="1"/>
    <col min="3843" max="3843" width="28.25" customWidth="1"/>
    <col min="3844" max="3844" width="0" hidden="1" customWidth="1"/>
    <col min="3845" max="3846" width="10.375" customWidth="1"/>
    <col min="3847" max="3847" width="10" customWidth="1"/>
    <col min="3848" max="3848" width="18.75" customWidth="1"/>
    <col min="3849" max="3849" width="22.5" customWidth="1"/>
    <col min="3850" max="3850" width="21.25" customWidth="1"/>
    <col min="3851" max="3851" width="11.125" customWidth="1"/>
    <col min="3852" max="3852" width="22.375" customWidth="1"/>
    <col min="3853" max="3853" width="21.25" customWidth="1"/>
    <col min="3854" max="3854" width="11.25" customWidth="1"/>
    <col min="3855" max="3855" width="0" hidden="1" customWidth="1"/>
    <col min="4097" max="4097" width="4.5" customWidth="1"/>
    <col min="4098" max="4098" width="24.375" customWidth="1"/>
    <col min="4099" max="4099" width="28.25" customWidth="1"/>
    <col min="4100" max="4100" width="0" hidden="1" customWidth="1"/>
    <col min="4101" max="4102" width="10.375" customWidth="1"/>
    <col min="4103" max="4103" width="10" customWidth="1"/>
    <col min="4104" max="4104" width="18.75" customWidth="1"/>
    <col min="4105" max="4105" width="22.5" customWidth="1"/>
    <col min="4106" max="4106" width="21.25" customWidth="1"/>
    <col min="4107" max="4107" width="11.125" customWidth="1"/>
    <col min="4108" max="4108" width="22.375" customWidth="1"/>
    <col min="4109" max="4109" width="21.25" customWidth="1"/>
    <col min="4110" max="4110" width="11.25" customWidth="1"/>
    <col min="4111" max="4111" width="0" hidden="1" customWidth="1"/>
    <col min="4353" max="4353" width="4.5" customWidth="1"/>
    <col min="4354" max="4354" width="24.375" customWidth="1"/>
    <col min="4355" max="4355" width="28.25" customWidth="1"/>
    <col min="4356" max="4356" width="0" hidden="1" customWidth="1"/>
    <col min="4357" max="4358" width="10.375" customWidth="1"/>
    <col min="4359" max="4359" width="10" customWidth="1"/>
    <col min="4360" max="4360" width="18.75" customWidth="1"/>
    <col min="4361" max="4361" width="22.5" customWidth="1"/>
    <col min="4362" max="4362" width="21.25" customWidth="1"/>
    <col min="4363" max="4363" width="11.125" customWidth="1"/>
    <col min="4364" max="4364" width="22.375" customWidth="1"/>
    <col min="4365" max="4365" width="21.25" customWidth="1"/>
    <col min="4366" max="4366" width="11.25" customWidth="1"/>
    <col min="4367" max="4367" width="0" hidden="1" customWidth="1"/>
    <col min="4609" max="4609" width="4.5" customWidth="1"/>
    <col min="4610" max="4610" width="24.375" customWidth="1"/>
    <col min="4611" max="4611" width="28.25" customWidth="1"/>
    <col min="4612" max="4612" width="0" hidden="1" customWidth="1"/>
    <col min="4613" max="4614" width="10.375" customWidth="1"/>
    <col min="4615" max="4615" width="10" customWidth="1"/>
    <col min="4616" max="4616" width="18.75" customWidth="1"/>
    <col min="4617" max="4617" width="22.5" customWidth="1"/>
    <col min="4618" max="4618" width="21.25" customWidth="1"/>
    <col min="4619" max="4619" width="11.125" customWidth="1"/>
    <col min="4620" max="4620" width="22.375" customWidth="1"/>
    <col min="4621" max="4621" width="21.25" customWidth="1"/>
    <col min="4622" max="4622" width="11.25" customWidth="1"/>
    <col min="4623" max="4623" width="0" hidden="1" customWidth="1"/>
    <col min="4865" max="4865" width="4.5" customWidth="1"/>
    <col min="4866" max="4866" width="24.375" customWidth="1"/>
    <col min="4867" max="4867" width="28.25" customWidth="1"/>
    <col min="4868" max="4868" width="0" hidden="1" customWidth="1"/>
    <col min="4869" max="4870" width="10.375" customWidth="1"/>
    <col min="4871" max="4871" width="10" customWidth="1"/>
    <col min="4872" max="4872" width="18.75" customWidth="1"/>
    <col min="4873" max="4873" width="22.5" customWidth="1"/>
    <col min="4874" max="4874" width="21.25" customWidth="1"/>
    <col min="4875" max="4875" width="11.125" customWidth="1"/>
    <col min="4876" max="4876" width="22.375" customWidth="1"/>
    <col min="4877" max="4877" width="21.25" customWidth="1"/>
    <col min="4878" max="4878" width="11.25" customWidth="1"/>
    <col min="4879" max="4879" width="0" hidden="1" customWidth="1"/>
    <col min="5121" max="5121" width="4.5" customWidth="1"/>
    <col min="5122" max="5122" width="24.375" customWidth="1"/>
    <col min="5123" max="5123" width="28.25" customWidth="1"/>
    <col min="5124" max="5124" width="0" hidden="1" customWidth="1"/>
    <col min="5125" max="5126" width="10.375" customWidth="1"/>
    <col min="5127" max="5127" width="10" customWidth="1"/>
    <col min="5128" max="5128" width="18.75" customWidth="1"/>
    <col min="5129" max="5129" width="22.5" customWidth="1"/>
    <col min="5130" max="5130" width="21.25" customWidth="1"/>
    <col min="5131" max="5131" width="11.125" customWidth="1"/>
    <col min="5132" max="5132" width="22.375" customWidth="1"/>
    <col min="5133" max="5133" width="21.25" customWidth="1"/>
    <col min="5134" max="5134" width="11.25" customWidth="1"/>
    <col min="5135" max="5135" width="0" hidden="1" customWidth="1"/>
    <col min="5377" max="5377" width="4.5" customWidth="1"/>
    <col min="5378" max="5378" width="24.375" customWidth="1"/>
    <col min="5379" max="5379" width="28.25" customWidth="1"/>
    <col min="5380" max="5380" width="0" hidden="1" customWidth="1"/>
    <col min="5381" max="5382" width="10.375" customWidth="1"/>
    <col min="5383" max="5383" width="10" customWidth="1"/>
    <col min="5384" max="5384" width="18.75" customWidth="1"/>
    <col min="5385" max="5385" width="22.5" customWidth="1"/>
    <col min="5386" max="5386" width="21.25" customWidth="1"/>
    <col min="5387" max="5387" width="11.125" customWidth="1"/>
    <col min="5388" max="5388" width="22.375" customWidth="1"/>
    <col min="5389" max="5389" width="21.25" customWidth="1"/>
    <col min="5390" max="5390" width="11.25" customWidth="1"/>
    <col min="5391" max="5391" width="0" hidden="1" customWidth="1"/>
    <col min="5633" max="5633" width="4.5" customWidth="1"/>
    <col min="5634" max="5634" width="24.375" customWidth="1"/>
    <col min="5635" max="5635" width="28.25" customWidth="1"/>
    <col min="5636" max="5636" width="0" hidden="1" customWidth="1"/>
    <col min="5637" max="5638" width="10.375" customWidth="1"/>
    <col min="5639" max="5639" width="10" customWidth="1"/>
    <col min="5640" max="5640" width="18.75" customWidth="1"/>
    <col min="5641" max="5641" width="22.5" customWidth="1"/>
    <col min="5642" max="5642" width="21.25" customWidth="1"/>
    <col min="5643" max="5643" width="11.125" customWidth="1"/>
    <col min="5644" max="5644" width="22.375" customWidth="1"/>
    <col min="5645" max="5645" width="21.25" customWidth="1"/>
    <col min="5646" max="5646" width="11.25" customWidth="1"/>
    <col min="5647" max="5647" width="0" hidden="1" customWidth="1"/>
    <col min="5889" max="5889" width="4.5" customWidth="1"/>
    <col min="5890" max="5890" width="24.375" customWidth="1"/>
    <col min="5891" max="5891" width="28.25" customWidth="1"/>
    <col min="5892" max="5892" width="0" hidden="1" customWidth="1"/>
    <col min="5893" max="5894" width="10.375" customWidth="1"/>
    <col min="5895" max="5895" width="10" customWidth="1"/>
    <col min="5896" max="5896" width="18.75" customWidth="1"/>
    <col min="5897" max="5897" width="22.5" customWidth="1"/>
    <col min="5898" max="5898" width="21.25" customWidth="1"/>
    <col min="5899" max="5899" width="11.125" customWidth="1"/>
    <col min="5900" max="5900" width="22.375" customWidth="1"/>
    <col min="5901" max="5901" width="21.25" customWidth="1"/>
    <col min="5902" max="5902" width="11.25" customWidth="1"/>
    <col min="5903" max="5903" width="0" hidden="1" customWidth="1"/>
    <col min="6145" max="6145" width="4.5" customWidth="1"/>
    <col min="6146" max="6146" width="24.375" customWidth="1"/>
    <col min="6147" max="6147" width="28.25" customWidth="1"/>
    <col min="6148" max="6148" width="0" hidden="1" customWidth="1"/>
    <col min="6149" max="6150" width="10.375" customWidth="1"/>
    <col min="6151" max="6151" width="10" customWidth="1"/>
    <col min="6152" max="6152" width="18.75" customWidth="1"/>
    <col min="6153" max="6153" width="22.5" customWidth="1"/>
    <col min="6154" max="6154" width="21.25" customWidth="1"/>
    <col min="6155" max="6155" width="11.125" customWidth="1"/>
    <col min="6156" max="6156" width="22.375" customWidth="1"/>
    <col min="6157" max="6157" width="21.25" customWidth="1"/>
    <col min="6158" max="6158" width="11.25" customWidth="1"/>
    <col min="6159" max="6159" width="0" hidden="1" customWidth="1"/>
    <col min="6401" max="6401" width="4.5" customWidth="1"/>
    <col min="6402" max="6402" width="24.375" customWidth="1"/>
    <col min="6403" max="6403" width="28.25" customWidth="1"/>
    <col min="6404" max="6404" width="0" hidden="1" customWidth="1"/>
    <col min="6405" max="6406" width="10.375" customWidth="1"/>
    <col min="6407" max="6407" width="10" customWidth="1"/>
    <col min="6408" max="6408" width="18.75" customWidth="1"/>
    <col min="6409" max="6409" width="22.5" customWidth="1"/>
    <col min="6410" max="6410" width="21.25" customWidth="1"/>
    <col min="6411" max="6411" width="11.125" customWidth="1"/>
    <col min="6412" max="6412" width="22.375" customWidth="1"/>
    <col min="6413" max="6413" width="21.25" customWidth="1"/>
    <col min="6414" max="6414" width="11.25" customWidth="1"/>
    <col min="6415" max="6415" width="0" hidden="1" customWidth="1"/>
    <col min="6657" max="6657" width="4.5" customWidth="1"/>
    <col min="6658" max="6658" width="24.375" customWidth="1"/>
    <col min="6659" max="6659" width="28.25" customWidth="1"/>
    <col min="6660" max="6660" width="0" hidden="1" customWidth="1"/>
    <col min="6661" max="6662" width="10.375" customWidth="1"/>
    <col min="6663" max="6663" width="10" customWidth="1"/>
    <col min="6664" max="6664" width="18.75" customWidth="1"/>
    <col min="6665" max="6665" width="22.5" customWidth="1"/>
    <col min="6666" max="6666" width="21.25" customWidth="1"/>
    <col min="6667" max="6667" width="11.125" customWidth="1"/>
    <col min="6668" max="6668" width="22.375" customWidth="1"/>
    <col min="6669" max="6669" width="21.25" customWidth="1"/>
    <col min="6670" max="6670" width="11.25" customWidth="1"/>
    <col min="6671" max="6671" width="0" hidden="1" customWidth="1"/>
    <col min="6913" max="6913" width="4.5" customWidth="1"/>
    <col min="6914" max="6914" width="24.375" customWidth="1"/>
    <col min="6915" max="6915" width="28.25" customWidth="1"/>
    <col min="6916" max="6916" width="0" hidden="1" customWidth="1"/>
    <col min="6917" max="6918" width="10.375" customWidth="1"/>
    <col min="6919" max="6919" width="10" customWidth="1"/>
    <col min="6920" max="6920" width="18.75" customWidth="1"/>
    <col min="6921" max="6921" width="22.5" customWidth="1"/>
    <col min="6922" max="6922" width="21.25" customWidth="1"/>
    <col min="6923" max="6923" width="11.125" customWidth="1"/>
    <col min="6924" max="6924" width="22.375" customWidth="1"/>
    <col min="6925" max="6925" width="21.25" customWidth="1"/>
    <col min="6926" max="6926" width="11.25" customWidth="1"/>
    <col min="6927" max="6927" width="0" hidden="1" customWidth="1"/>
    <col min="7169" max="7169" width="4.5" customWidth="1"/>
    <col min="7170" max="7170" width="24.375" customWidth="1"/>
    <col min="7171" max="7171" width="28.25" customWidth="1"/>
    <col min="7172" max="7172" width="0" hidden="1" customWidth="1"/>
    <col min="7173" max="7174" width="10.375" customWidth="1"/>
    <col min="7175" max="7175" width="10" customWidth="1"/>
    <col min="7176" max="7176" width="18.75" customWidth="1"/>
    <col min="7177" max="7177" width="22.5" customWidth="1"/>
    <col min="7178" max="7178" width="21.25" customWidth="1"/>
    <col min="7179" max="7179" width="11.125" customWidth="1"/>
    <col min="7180" max="7180" width="22.375" customWidth="1"/>
    <col min="7181" max="7181" width="21.25" customWidth="1"/>
    <col min="7182" max="7182" width="11.25" customWidth="1"/>
    <col min="7183" max="7183" width="0" hidden="1" customWidth="1"/>
    <col min="7425" max="7425" width="4.5" customWidth="1"/>
    <col min="7426" max="7426" width="24.375" customWidth="1"/>
    <col min="7427" max="7427" width="28.25" customWidth="1"/>
    <col min="7428" max="7428" width="0" hidden="1" customWidth="1"/>
    <col min="7429" max="7430" width="10.375" customWidth="1"/>
    <col min="7431" max="7431" width="10" customWidth="1"/>
    <col min="7432" max="7432" width="18.75" customWidth="1"/>
    <col min="7433" max="7433" width="22.5" customWidth="1"/>
    <col min="7434" max="7434" width="21.25" customWidth="1"/>
    <col min="7435" max="7435" width="11.125" customWidth="1"/>
    <col min="7436" max="7436" width="22.375" customWidth="1"/>
    <col min="7437" max="7437" width="21.25" customWidth="1"/>
    <col min="7438" max="7438" width="11.25" customWidth="1"/>
    <col min="7439" max="7439" width="0" hidden="1" customWidth="1"/>
    <col min="7681" max="7681" width="4.5" customWidth="1"/>
    <col min="7682" max="7682" width="24.375" customWidth="1"/>
    <col min="7683" max="7683" width="28.25" customWidth="1"/>
    <col min="7684" max="7684" width="0" hidden="1" customWidth="1"/>
    <col min="7685" max="7686" width="10.375" customWidth="1"/>
    <col min="7687" max="7687" width="10" customWidth="1"/>
    <col min="7688" max="7688" width="18.75" customWidth="1"/>
    <col min="7689" max="7689" width="22.5" customWidth="1"/>
    <col min="7690" max="7690" width="21.25" customWidth="1"/>
    <col min="7691" max="7691" width="11.125" customWidth="1"/>
    <col min="7692" max="7692" width="22.375" customWidth="1"/>
    <col min="7693" max="7693" width="21.25" customWidth="1"/>
    <col min="7694" max="7694" width="11.25" customWidth="1"/>
    <col min="7695" max="7695" width="0" hidden="1" customWidth="1"/>
    <col min="7937" max="7937" width="4.5" customWidth="1"/>
    <col min="7938" max="7938" width="24.375" customWidth="1"/>
    <col min="7939" max="7939" width="28.25" customWidth="1"/>
    <col min="7940" max="7940" width="0" hidden="1" customWidth="1"/>
    <col min="7941" max="7942" width="10.375" customWidth="1"/>
    <col min="7943" max="7943" width="10" customWidth="1"/>
    <col min="7944" max="7944" width="18.75" customWidth="1"/>
    <col min="7945" max="7945" width="22.5" customWidth="1"/>
    <col min="7946" max="7946" width="21.25" customWidth="1"/>
    <col min="7947" max="7947" width="11.125" customWidth="1"/>
    <col min="7948" max="7948" width="22.375" customWidth="1"/>
    <col min="7949" max="7949" width="21.25" customWidth="1"/>
    <col min="7950" max="7950" width="11.25" customWidth="1"/>
    <col min="7951" max="7951" width="0" hidden="1" customWidth="1"/>
    <col min="8193" max="8193" width="4.5" customWidth="1"/>
    <col min="8194" max="8194" width="24.375" customWidth="1"/>
    <col min="8195" max="8195" width="28.25" customWidth="1"/>
    <col min="8196" max="8196" width="0" hidden="1" customWidth="1"/>
    <col min="8197" max="8198" width="10.375" customWidth="1"/>
    <col min="8199" max="8199" width="10" customWidth="1"/>
    <col min="8200" max="8200" width="18.75" customWidth="1"/>
    <col min="8201" max="8201" width="22.5" customWidth="1"/>
    <col min="8202" max="8202" width="21.25" customWidth="1"/>
    <col min="8203" max="8203" width="11.125" customWidth="1"/>
    <col min="8204" max="8204" width="22.375" customWidth="1"/>
    <col min="8205" max="8205" width="21.25" customWidth="1"/>
    <col min="8206" max="8206" width="11.25" customWidth="1"/>
    <col min="8207" max="8207" width="0" hidden="1" customWidth="1"/>
    <col min="8449" max="8449" width="4.5" customWidth="1"/>
    <col min="8450" max="8450" width="24.375" customWidth="1"/>
    <col min="8451" max="8451" width="28.25" customWidth="1"/>
    <col min="8452" max="8452" width="0" hidden="1" customWidth="1"/>
    <col min="8453" max="8454" width="10.375" customWidth="1"/>
    <col min="8455" max="8455" width="10" customWidth="1"/>
    <col min="8456" max="8456" width="18.75" customWidth="1"/>
    <col min="8457" max="8457" width="22.5" customWidth="1"/>
    <col min="8458" max="8458" width="21.25" customWidth="1"/>
    <col min="8459" max="8459" width="11.125" customWidth="1"/>
    <col min="8460" max="8460" width="22.375" customWidth="1"/>
    <col min="8461" max="8461" width="21.25" customWidth="1"/>
    <col min="8462" max="8462" width="11.25" customWidth="1"/>
    <col min="8463" max="8463" width="0" hidden="1" customWidth="1"/>
    <col min="8705" max="8705" width="4.5" customWidth="1"/>
    <col min="8706" max="8706" width="24.375" customWidth="1"/>
    <col min="8707" max="8707" width="28.25" customWidth="1"/>
    <col min="8708" max="8708" width="0" hidden="1" customWidth="1"/>
    <col min="8709" max="8710" width="10.375" customWidth="1"/>
    <col min="8711" max="8711" width="10" customWidth="1"/>
    <col min="8712" max="8712" width="18.75" customWidth="1"/>
    <col min="8713" max="8713" width="22.5" customWidth="1"/>
    <col min="8714" max="8714" width="21.25" customWidth="1"/>
    <col min="8715" max="8715" width="11.125" customWidth="1"/>
    <col min="8716" max="8716" width="22.375" customWidth="1"/>
    <col min="8717" max="8717" width="21.25" customWidth="1"/>
    <col min="8718" max="8718" width="11.25" customWidth="1"/>
    <col min="8719" max="8719" width="0" hidden="1" customWidth="1"/>
    <col min="8961" max="8961" width="4.5" customWidth="1"/>
    <col min="8962" max="8962" width="24.375" customWidth="1"/>
    <col min="8963" max="8963" width="28.25" customWidth="1"/>
    <col min="8964" max="8964" width="0" hidden="1" customWidth="1"/>
    <col min="8965" max="8966" width="10.375" customWidth="1"/>
    <col min="8967" max="8967" width="10" customWidth="1"/>
    <col min="8968" max="8968" width="18.75" customWidth="1"/>
    <col min="8969" max="8969" width="22.5" customWidth="1"/>
    <col min="8970" max="8970" width="21.25" customWidth="1"/>
    <col min="8971" max="8971" width="11.125" customWidth="1"/>
    <col min="8972" max="8972" width="22.375" customWidth="1"/>
    <col min="8973" max="8973" width="21.25" customWidth="1"/>
    <col min="8974" max="8974" width="11.25" customWidth="1"/>
    <col min="8975" max="8975" width="0" hidden="1" customWidth="1"/>
    <col min="9217" max="9217" width="4.5" customWidth="1"/>
    <col min="9218" max="9218" width="24.375" customWidth="1"/>
    <col min="9219" max="9219" width="28.25" customWidth="1"/>
    <col min="9220" max="9220" width="0" hidden="1" customWidth="1"/>
    <col min="9221" max="9222" width="10.375" customWidth="1"/>
    <col min="9223" max="9223" width="10" customWidth="1"/>
    <col min="9224" max="9224" width="18.75" customWidth="1"/>
    <col min="9225" max="9225" width="22.5" customWidth="1"/>
    <col min="9226" max="9226" width="21.25" customWidth="1"/>
    <col min="9227" max="9227" width="11.125" customWidth="1"/>
    <col min="9228" max="9228" width="22.375" customWidth="1"/>
    <col min="9229" max="9229" width="21.25" customWidth="1"/>
    <col min="9230" max="9230" width="11.25" customWidth="1"/>
    <col min="9231" max="9231" width="0" hidden="1" customWidth="1"/>
    <col min="9473" max="9473" width="4.5" customWidth="1"/>
    <col min="9474" max="9474" width="24.375" customWidth="1"/>
    <col min="9475" max="9475" width="28.25" customWidth="1"/>
    <col min="9476" max="9476" width="0" hidden="1" customWidth="1"/>
    <col min="9477" max="9478" width="10.375" customWidth="1"/>
    <col min="9479" max="9479" width="10" customWidth="1"/>
    <col min="9480" max="9480" width="18.75" customWidth="1"/>
    <col min="9481" max="9481" width="22.5" customWidth="1"/>
    <col min="9482" max="9482" width="21.25" customWidth="1"/>
    <col min="9483" max="9483" width="11.125" customWidth="1"/>
    <col min="9484" max="9484" width="22.375" customWidth="1"/>
    <col min="9485" max="9485" width="21.25" customWidth="1"/>
    <col min="9486" max="9486" width="11.25" customWidth="1"/>
    <col min="9487" max="9487" width="0" hidden="1" customWidth="1"/>
    <col min="9729" max="9729" width="4.5" customWidth="1"/>
    <col min="9730" max="9730" width="24.375" customWidth="1"/>
    <col min="9731" max="9731" width="28.25" customWidth="1"/>
    <col min="9732" max="9732" width="0" hidden="1" customWidth="1"/>
    <col min="9733" max="9734" width="10.375" customWidth="1"/>
    <col min="9735" max="9735" width="10" customWidth="1"/>
    <col min="9736" max="9736" width="18.75" customWidth="1"/>
    <col min="9737" max="9737" width="22.5" customWidth="1"/>
    <col min="9738" max="9738" width="21.25" customWidth="1"/>
    <col min="9739" max="9739" width="11.125" customWidth="1"/>
    <col min="9740" max="9740" width="22.375" customWidth="1"/>
    <col min="9741" max="9741" width="21.25" customWidth="1"/>
    <col min="9742" max="9742" width="11.25" customWidth="1"/>
    <col min="9743" max="9743" width="0" hidden="1" customWidth="1"/>
    <col min="9985" max="9985" width="4.5" customWidth="1"/>
    <col min="9986" max="9986" width="24.375" customWidth="1"/>
    <col min="9987" max="9987" width="28.25" customWidth="1"/>
    <col min="9988" max="9988" width="0" hidden="1" customWidth="1"/>
    <col min="9989" max="9990" width="10.375" customWidth="1"/>
    <col min="9991" max="9991" width="10" customWidth="1"/>
    <col min="9992" max="9992" width="18.75" customWidth="1"/>
    <col min="9993" max="9993" width="22.5" customWidth="1"/>
    <col min="9994" max="9994" width="21.25" customWidth="1"/>
    <col min="9995" max="9995" width="11.125" customWidth="1"/>
    <col min="9996" max="9996" width="22.375" customWidth="1"/>
    <col min="9997" max="9997" width="21.25" customWidth="1"/>
    <col min="9998" max="9998" width="11.25" customWidth="1"/>
    <col min="9999" max="9999" width="0" hidden="1" customWidth="1"/>
    <col min="10241" max="10241" width="4.5" customWidth="1"/>
    <col min="10242" max="10242" width="24.375" customWidth="1"/>
    <col min="10243" max="10243" width="28.25" customWidth="1"/>
    <col min="10244" max="10244" width="0" hidden="1" customWidth="1"/>
    <col min="10245" max="10246" width="10.375" customWidth="1"/>
    <col min="10247" max="10247" width="10" customWidth="1"/>
    <col min="10248" max="10248" width="18.75" customWidth="1"/>
    <col min="10249" max="10249" width="22.5" customWidth="1"/>
    <col min="10250" max="10250" width="21.25" customWidth="1"/>
    <col min="10251" max="10251" width="11.125" customWidth="1"/>
    <col min="10252" max="10252" width="22.375" customWidth="1"/>
    <col min="10253" max="10253" width="21.25" customWidth="1"/>
    <col min="10254" max="10254" width="11.25" customWidth="1"/>
    <col min="10255" max="10255" width="0" hidden="1" customWidth="1"/>
    <col min="10497" max="10497" width="4.5" customWidth="1"/>
    <col min="10498" max="10498" width="24.375" customWidth="1"/>
    <col min="10499" max="10499" width="28.25" customWidth="1"/>
    <col min="10500" max="10500" width="0" hidden="1" customWidth="1"/>
    <col min="10501" max="10502" width="10.375" customWidth="1"/>
    <col min="10503" max="10503" width="10" customWidth="1"/>
    <col min="10504" max="10504" width="18.75" customWidth="1"/>
    <col min="10505" max="10505" width="22.5" customWidth="1"/>
    <col min="10506" max="10506" width="21.25" customWidth="1"/>
    <col min="10507" max="10507" width="11.125" customWidth="1"/>
    <col min="10508" max="10508" width="22.375" customWidth="1"/>
    <col min="10509" max="10509" width="21.25" customWidth="1"/>
    <col min="10510" max="10510" width="11.25" customWidth="1"/>
    <col min="10511" max="10511" width="0" hidden="1" customWidth="1"/>
    <col min="10753" max="10753" width="4.5" customWidth="1"/>
    <col min="10754" max="10754" width="24.375" customWidth="1"/>
    <col min="10755" max="10755" width="28.25" customWidth="1"/>
    <col min="10756" max="10756" width="0" hidden="1" customWidth="1"/>
    <col min="10757" max="10758" width="10.375" customWidth="1"/>
    <col min="10759" max="10759" width="10" customWidth="1"/>
    <col min="10760" max="10760" width="18.75" customWidth="1"/>
    <col min="10761" max="10761" width="22.5" customWidth="1"/>
    <col min="10762" max="10762" width="21.25" customWidth="1"/>
    <col min="10763" max="10763" width="11.125" customWidth="1"/>
    <col min="10764" max="10764" width="22.375" customWidth="1"/>
    <col min="10765" max="10765" width="21.25" customWidth="1"/>
    <col min="10766" max="10766" width="11.25" customWidth="1"/>
    <col min="10767" max="10767" width="0" hidden="1" customWidth="1"/>
    <col min="11009" max="11009" width="4.5" customWidth="1"/>
    <col min="11010" max="11010" width="24.375" customWidth="1"/>
    <col min="11011" max="11011" width="28.25" customWidth="1"/>
    <col min="11012" max="11012" width="0" hidden="1" customWidth="1"/>
    <col min="11013" max="11014" width="10.375" customWidth="1"/>
    <col min="11015" max="11015" width="10" customWidth="1"/>
    <col min="11016" max="11016" width="18.75" customWidth="1"/>
    <col min="11017" max="11017" width="22.5" customWidth="1"/>
    <col min="11018" max="11018" width="21.25" customWidth="1"/>
    <col min="11019" max="11019" width="11.125" customWidth="1"/>
    <col min="11020" max="11020" width="22.375" customWidth="1"/>
    <col min="11021" max="11021" width="21.25" customWidth="1"/>
    <col min="11022" max="11022" width="11.25" customWidth="1"/>
    <col min="11023" max="11023" width="0" hidden="1" customWidth="1"/>
    <col min="11265" max="11265" width="4.5" customWidth="1"/>
    <col min="11266" max="11266" width="24.375" customWidth="1"/>
    <col min="11267" max="11267" width="28.25" customWidth="1"/>
    <col min="11268" max="11268" width="0" hidden="1" customWidth="1"/>
    <col min="11269" max="11270" width="10.375" customWidth="1"/>
    <col min="11271" max="11271" width="10" customWidth="1"/>
    <col min="11272" max="11272" width="18.75" customWidth="1"/>
    <col min="11273" max="11273" width="22.5" customWidth="1"/>
    <col min="11274" max="11274" width="21.25" customWidth="1"/>
    <col min="11275" max="11275" width="11.125" customWidth="1"/>
    <col min="11276" max="11276" width="22.375" customWidth="1"/>
    <col min="11277" max="11277" width="21.25" customWidth="1"/>
    <col min="11278" max="11278" width="11.25" customWidth="1"/>
    <col min="11279" max="11279" width="0" hidden="1" customWidth="1"/>
    <col min="11521" max="11521" width="4.5" customWidth="1"/>
    <col min="11522" max="11522" width="24.375" customWidth="1"/>
    <col min="11523" max="11523" width="28.25" customWidth="1"/>
    <col min="11524" max="11524" width="0" hidden="1" customWidth="1"/>
    <col min="11525" max="11526" width="10.375" customWidth="1"/>
    <col min="11527" max="11527" width="10" customWidth="1"/>
    <col min="11528" max="11528" width="18.75" customWidth="1"/>
    <col min="11529" max="11529" width="22.5" customWidth="1"/>
    <col min="11530" max="11530" width="21.25" customWidth="1"/>
    <col min="11531" max="11531" width="11.125" customWidth="1"/>
    <col min="11532" max="11532" width="22.375" customWidth="1"/>
    <col min="11533" max="11533" width="21.25" customWidth="1"/>
    <col min="11534" max="11534" width="11.25" customWidth="1"/>
    <col min="11535" max="11535" width="0" hidden="1" customWidth="1"/>
    <col min="11777" max="11777" width="4.5" customWidth="1"/>
    <col min="11778" max="11778" width="24.375" customWidth="1"/>
    <col min="11779" max="11779" width="28.25" customWidth="1"/>
    <col min="11780" max="11780" width="0" hidden="1" customWidth="1"/>
    <col min="11781" max="11782" width="10.375" customWidth="1"/>
    <col min="11783" max="11783" width="10" customWidth="1"/>
    <col min="11784" max="11784" width="18.75" customWidth="1"/>
    <col min="11785" max="11785" width="22.5" customWidth="1"/>
    <col min="11786" max="11786" width="21.25" customWidth="1"/>
    <col min="11787" max="11787" width="11.125" customWidth="1"/>
    <col min="11788" max="11788" width="22.375" customWidth="1"/>
    <col min="11789" max="11789" width="21.25" customWidth="1"/>
    <col min="11790" max="11790" width="11.25" customWidth="1"/>
    <col min="11791" max="11791" width="0" hidden="1" customWidth="1"/>
    <col min="12033" max="12033" width="4.5" customWidth="1"/>
    <col min="12034" max="12034" width="24.375" customWidth="1"/>
    <col min="12035" max="12035" width="28.25" customWidth="1"/>
    <col min="12036" max="12036" width="0" hidden="1" customWidth="1"/>
    <col min="12037" max="12038" width="10.375" customWidth="1"/>
    <col min="12039" max="12039" width="10" customWidth="1"/>
    <col min="12040" max="12040" width="18.75" customWidth="1"/>
    <col min="12041" max="12041" width="22.5" customWidth="1"/>
    <col min="12042" max="12042" width="21.25" customWidth="1"/>
    <col min="12043" max="12043" width="11.125" customWidth="1"/>
    <col min="12044" max="12044" width="22.375" customWidth="1"/>
    <col min="12045" max="12045" width="21.25" customWidth="1"/>
    <col min="12046" max="12046" width="11.25" customWidth="1"/>
    <col min="12047" max="12047" width="0" hidden="1" customWidth="1"/>
    <col min="12289" max="12289" width="4.5" customWidth="1"/>
    <col min="12290" max="12290" width="24.375" customWidth="1"/>
    <col min="12291" max="12291" width="28.25" customWidth="1"/>
    <col min="12292" max="12292" width="0" hidden="1" customWidth="1"/>
    <col min="12293" max="12294" width="10.375" customWidth="1"/>
    <col min="12295" max="12295" width="10" customWidth="1"/>
    <col min="12296" max="12296" width="18.75" customWidth="1"/>
    <col min="12297" max="12297" width="22.5" customWidth="1"/>
    <col min="12298" max="12298" width="21.25" customWidth="1"/>
    <col min="12299" max="12299" width="11.125" customWidth="1"/>
    <col min="12300" max="12300" width="22.375" customWidth="1"/>
    <col min="12301" max="12301" width="21.25" customWidth="1"/>
    <col min="12302" max="12302" width="11.25" customWidth="1"/>
    <col min="12303" max="12303" width="0" hidden="1" customWidth="1"/>
    <col min="12545" max="12545" width="4.5" customWidth="1"/>
    <col min="12546" max="12546" width="24.375" customWidth="1"/>
    <col min="12547" max="12547" width="28.25" customWidth="1"/>
    <col min="12548" max="12548" width="0" hidden="1" customWidth="1"/>
    <col min="12549" max="12550" width="10.375" customWidth="1"/>
    <col min="12551" max="12551" width="10" customWidth="1"/>
    <col min="12552" max="12552" width="18.75" customWidth="1"/>
    <col min="12553" max="12553" width="22.5" customWidth="1"/>
    <col min="12554" max="12554" width="21.25" customWidth="1"/>
    <col min="12555" max="12555" width="11.125" customWidth="1"/>
    <col min="12556" max="12556" width="22.375" customWidth="1"/>
    <col min="12557" max="12557" width="21.25" customWidth="1"/>
    <col min="12558" max="12558" width="11.25" customWidth="1"/>
    <col min="12559" max="12559" width="0" hidden="1" customWidth="1"/>
    <col min="12801" max="12801" width="4.5" customWidth="1"/>
    <col min="12802" max="12802" width="24.375" customWidth="1"/>
    <col min="12803" max="12803" width="28.25" customWidth="1"/>
    <col min="12804" max="12804" width="0" hidden="1" customWidth="1"/>
    <col min="12805" max="12806" width="10.375" customWidth="1"/>
    <col min="12807" max="12807" width="10" customWidth="1"/>
    <col min="12808" max="12808" width="18.75" customWidth="1"/>
    <col min="12809" max="12809" width="22.5" customWidth="1"/>
    <col min="12810" max="12810" width="21.25" customWidth="1"/>
    <col min="12811" max="12811" width="11.125" customWidth="1"/>
    <col min="12812" max="12812" width="22.375" customWidth="1"/>
    <col min="12813" max="12813" width="21.25" customWidth="1"/>
    <col min="12814" max="12814" width="11.25" customWidth="1"/>
    <col min="12815" max="12815" width="0" hidden="1" customWidth="1"/>
    <col min="13057" max="13057" width="4.5" customWidth="1"/>
    <col min="13058" max="13058" width="24.375" customWidth="1"/>
    <col min="13059" max="13059" width="28.25" customWidth="1"/>
    <col min="13060" max="13060" width="0" hidden="1" customWidth="1"/>
    <col min="13061" max="13062" width="10.375" customWidth="1"/>
    <col min="13063" max="13063" width="10" customWidth="1"/>
    <col min="13064" max="13064" width="18.75" customWidth="1"/>
    <col min="13065" max="13065" width="22.5" customWidth="1"/>
    <col min="13066" max="13066" width="21.25" customWidth="1"/>
    <col min="13067" max="13067" width="11.125" customWidth="1"/>
    <col min="13068" max="13068" width="22.375" customWidth="1"/>
    <col min="13069" max="13069" width="21.25" customWidth="1"/>
    <col min="13070" max="13070" width="11.25" customWidth="1"/>
    <col min="13071" max="13071" width="0" hidden="1" customWidth="1"/>
    <col min="13313" max="13313" width="4.5" customWidth="1"/>
    <col min="13314" max="13314" width="24.375" customWidth="1"/>
    <col min="13315" max="13315" width="28.25" customWidth="1"/>
    <col min="13316" max="13316" width="0" hidden="1" customWidth="1"/>
    <col min="13317" max="13318" width="10.375" customWidth="1"/>
    <col min="13319" max="13319" width="10" customWidth="1"/>
    <col min="13320" max="13320" width="18.75" customWidth="1"/>
    <col min="13321" max="13321" width="22.5" customWidth="1"/>
    <col min="13322" max="13322" width="21.25" customWidth="1"/>
    <col min="13323" max="13323" width="11.125" customWidth="1"/>
    <col min="13324" max="13324" width="22.375" customWidth="1"/>
    <col min="13325" max="13325" width="21.25" customWidth="1"/>
    <col min="13326" max="13326" width="11.25" customWidth="1"/>
    <col min="13327" max="13327" width="0" hidden="1" customWidth="1"/>
    <col min="13569" max="13569" width="4.5" customWidth="1"/>
    <col min="13570" max="13570" width="24.375" customWidth="1"/>
    <col min="13571" max="13571" width="28.25" customWidth="1"/>
    <col min="13572" max="13572" width="0" hidden="1" customWidth="1"/>
    <col min="13573" max="13574" width="10.375" customWidth="1"/>
    <col min="13575" max="13575" width="10" customWidth="1"/>
    <col min="13576" max="13576" width="18.75" customWidth="1"/>
    <col min="13577" max="13577" width="22.5" customWidth="1"/>
    <col min="13578" max="13578" width="21.25" customWidth="1"/>
    <col min="13579" max="13579" width="11.125" customWidth="1"/>
    <col min="13580" max="13580" width="22.375" customWidth="1"/>
    <col min="13581" max="13581" width="21.25" customWidth="1"/>
    <col min="13582" max="13582" width="11.25" customWidth="1"/>
    <col min="13583" max="13583" width="0" hidden="1" customWidth="1"/>
    <col min="13825" max="13825" width="4.5" customWidth="1"/>
    <col min="13826" max="13826" width="24.375" customWidth="1"/>
    <col min="13827" max="13827" width="28.25" customWidth="1"/>
    <col min="13828" max="13828" width="0" hidden="1" customWidth="1"/>
    <col min="13829" max="13830" width="10.375" customWidth="1"/>
    <col min="13831" max="13831" width="10" customWidth="1"/>
    <col min="13832" max="13832" width="18.75" customWidth="1"/>
    <col min="13833" max="13833" width="22.5" customWidth="1"/>
    <col min="13834" max="13834" width="21.25" customWidth="1"/>
    <col min="13835" max="13835" width="11.125" customWidth="1"/>
    <col min="13836" max="13836" width="22.375" customWidth="1"/>
    <col min="13837" max="13837" width="21.25" customWidth="1"/>
    <col min="13838" max="13838" width="11.25" customWidth="1"/>
    <col min="13839" max="13839" width="0" hidden="1" customWidth="1"/>
    <col min="14081" max="14081" width="4.5" customWidth="1"/>
    <col min="14082" max="14082" width="24.375" customWidth="1"/>
    <col min="14083" max="14083" width="28.25" customWidth="1"/>
    <col min="14084" max="14084" width="0" hidden="1" customWidth="1"/>
    <col min="14085" max="14086" width="10.375" customWidth="1"/>
    <col min="14087" max="14087" width="10" customWidth="1"/>
    <col min="14088" max="14088" width="18.75" customWidth="1"/>
    <col min="14089" max="14089" width="22.5" customWidth="1"/>
    <col min="14090" max="14090" width="21.25" customWidth="1"/>
    <col min="14091" max="14091" width="11.125" customWidth="1"/>
    <col min="14092" max="14092" width="22.375" customWidth="1"/>
    <col min="14093" max="14093" width="21.25" customWidth="1"/>
    <col min="14094" max="14094" width="11.25" customWidth="1"/>
    <col min="14095" max="14095" width="0" hidden="1" customWidth="1"/>
    <col min="14337" max="14337" width="4.5" customWidth="1"/>
    <col min="14338" max="14338" width="24.375" customWidth="1"/>
    <col min="14339" max="14339" width="28.25" customWidth="1"/>
    <col min="14340" max="14340" width="0" hidden="1" customWidth="1"/>
    <col min="14341" max="14342" width="10.375" customWidth="1"/>
    <col min="14343" max="14343" width="10" customWidth="1"/>
    <col min="14344" max="14344" width="18.75" customWidth="1"/>
    <col min="14345" max="14345" width="22.5" customWidth="1"/>
    <col min="14346" max="14346" width="21.25" customWidth="1"/>
    <col min="14347" max="14347" width="11.125" customWidth="1"/>
    <col min="14348" max="14348" width="22.375" customWidth="1"/>
    <col min="14349" max="14349" width="21.25" customWidth="1"/>
    <col min="14350" max="14350" width="11.25" customWidth="1"/>
    <col min="14351" max="14351" width="0" hidden="1" customWidth="1"/>
    <col min="14593" max="14593" width="4.5" customWidth="1"/>
    <col min="14594" max="14594" width="24.375" customWidth="1"/>
    <col min="14595" max="14595" width="28.25" customWidth="1"/>
    <col min="14596" max="14596" width="0" hidden="1" customWidth="1"/>
    <col min="14597" max="14598" width="10.375" customWidth="1"/>
    <col min="14599" max="14599" width="10" customWidth="1"/>
    <col min="14600" max="14600" width="18.75" customWidth="1"/>
    <col min="14601" max="14601" width="22.5" customWidth="1"/>
    <col min="14602" max="14602" width="21.25" customWidth="1"/>
    <col min="14603" max="14603" width="11.125" customWidth="1"/>
    <col min="14604" max="14604" width="22.375" customWidth="1"/>
    <col min="14605" max="14605" width="21.25" customWidth="1"/>
    <col min="14606" max="14606" width="11.25" customWidth="1"/>
    <col min="14607" max="14607" width="0" hidden="1" customWidth="1"/>
    <col min="14849" max="14849" width="4.5" customWidth="1"/>
    <col min="14850" max="14850" width="24.375" customWidth="1"/>
    <col min="14851" max="14851" width="28.25" customWidth="1"/>
    <col min="14852" max="14852" width="0" hidden="1" customWidth="1"/>
    <col min="14853" max="14854" width="10.375" customWidth="1"/>
    <col min="14855" max="14855" width="10" customWidth="1"/>
    <col min="14856" max="14856" width="18.75" customWidth="1"/>
    <col min="14857" max="14857" width="22.5" customWidth="1"/>
    <col min="14858" max="14858" width="21.25" customWidth="1"/>
    <col min="14859" max="14859" width="11.125" customWidth="1"/>
    <col min="14860" max="14860" width="22.375" customWidth="1"/>
    <col min="14861" max="14861" width="21.25" customWidth="1"/>
    <col min="14862" max="14862" width="11.25" customWidth="1"/>
    <col min="14863" max="14863" width="0" hidden="1" customWidth="1"/>
    <col min="15105" max="15105" width="4.5" customWidth="1"/>
    <col min="15106" max="15106" width="24.375" customWidth="1"/>
    <col min="15107" max="15107" width="28.25" customWidth="1"/>
    <col min="15108" max="15108" width="0" hidden="1" customWidth="1"/>
    <col min="15109" max="15110" width="10.375" customWidth="1"/>
    <col min="15111" max="15111" width="10" customWidth="1"/>
    <col min="15112" max="15112" width="18.75" customWidth="1"/>
    <col min="15113" max="15113" width="22.5" customWidth="1"/>
    <col min="15114" max="15114" width="21.25" customWidth="1"/>
    <col min="15115" max="15115" width="11.125" customWidth="1"/>
    <col min="15116" max="15116" width="22.375" customWidth="1"/>
    <col min="15117" max="15117" width="21.25" customWidth="1"/>
    <col min="15118" max="15118" width="11.25" customWidth="1"/>
    <col min="15119" max="15119" width="0" hidden="1" customWidth="1"/>
    <col min="15361" max="15361" width="4.5" customWidth="1"/>
    <col min="15362" max="15362" width="24.375" customWidth="1"/>
    <col min="15363" max="15363" width="28.25" customWidth="1"/>
    <col min="15364" max="15364" width="0" hidden="1" customWidth="1"/>
    <col min="15365" max="15366" width="10.375" customWidth="1"/>
    <col min="15367" max="15367" width="10" customWidth="1"/>
    <col min="15368" max="15368" width="18.75" customWidth="1"/>
    <col min="15369" max="15369" width="22.5" customWidth="1"/>
    <col min="15370" max="15370" width="21.25" customWidth="1"/>
    <col min="15371" max="15371" width="11.125" customWidth="1"/>
    <col min="15372" max="15372" width="22.375" customWidth="1"/>
    <col min="15373" max="15373" width="21.25" customWidth="1"/>
    <col min="15374" max="15374" width="11.25" customWidth="1"/>
    <col min="15375" max="15375" width="0" hidden="1" customWidth="1"/>
    <col min="15617" max="15617" width="4.5" customWidth="1"/>
    <col min="15618" max="15618" width="24.375" customWidth="1"/>
    <col min="15619" max="15619" width="28.25" customWidth="1"/>
    <col min="15620" max="15620" width="0" hidden="1" customWidth="1"/>
    <col min="15621" max="15622" width="10.375" customWidth="1"/>
    <col min="15623" max="15623" width="10" customWidth="1"/>
    <col min="15624" max="15624" width="18.75" customWidth="1"/>
    <col min="15625" max="15625" width="22.5" customWidth="1"/>
    <col min="15626" max="15626" width="21.25" customWidth="1"/>
    <col min="15627" max="15627" width="11.125" customWidth="1"/>
    <col min="15628" max="15628" width="22.375" customWidth="1"/>
    <col min="15629" max="15629" width="21.25" customWidth="1"/>
    <col min="15630" max="15630" width="11.25" customWidth="1"/>
    <col min="15631" max="15631" width="0" hidden="1" customWidth="1"/>
    <col min="15873" max="15873" width="4.5" customWidth="1"/>
    <col min="15874" max="15874" width="24.375" customWidth="1"/>
    <col min="15875" max="15875" width="28.25" customWidth="1"/>
    <col min="15876" max="15876" width="0" hidden="1" customWidth="1"/>
    <col min="15877" max="15878" width="10.375" customWidth="1"/>
    <col min="15879" max="15879" width="10" customWidth="1"/>
    <col min="15880" max="15880" width="18.75" customWidth="1"/>
    <col min="15881" max="15881" width="22.5" customWidth="1"/>
    <col min="15882" max="15882" width="21.25" customWidth="1"/>
    <col min="15883" max="15883" width="11.125" customWidth="1"/>
    <col min="15884" max="15884" width="22.375" customWidth="1"/>
    <col min="15885" max="15885" width="21.25" customWidth="1"/>
    <col min="15886" max="15886" width="11.25" customWidth="1"/>
    <col min="15887" max="15887" width="0" hidden="1" customWidth="1"/>
    <col min="16129" max="16129" width="4.5" customWidth="1"/>
    <col min="16130" max="16130" width="24.375" customWidth="1"/>
    <col min="16131" max="16131" width="28.25" customWidth="1"/>
    <col min="16132" max="16132" width="0" hidden="1" customWidth="1"/>
    <col min="16133" max="16134" width="10.375" customWidth="1"/>
    <col min="16135" max="16135" width="10" customWidth="1"/>
    <col min="16136" max="16136" width="18.75" customWidth="1"/>
    <col min="16137" max="16137" width="22.5" customWidth="1"/>
    <col min="16138" max="16138" width="21.25" customWidth="1"/>
    <col min="16139" max="16139" width="11.125" customWidth="1"/>
    <col min="16140" max="16140" width="22.375" customWidth="1"/>
    <col min="16141" max="16141" width="21.25" customWidth="1"/>
    <col min="16142" max="16142" width="11.25" customWidth="1"/>
    <col min="16143" max="16143" width="0" hidden="1" customWidth="1"/>
  </cols>
  <sheetData>
    <row r="1" spans="1:21" s="104" customFormat="1" ht="37.5" customHeight="1" x14ac:dyDescent="0.15">
      <c r="A1" s="103" t="s">
        <v>256</v>
      </c>
      <c r="B1" s="5"/>
      <c r="C1" s="103"/>
      <c r="D1" s="103"/>
      <c r="E1" s="256"/>
      <c r="F1" s="257"/>
      <c r="G1" s="257"/>
      <c r="H1" s="257"/>
      <c r="I1" s="257"/>
      <c r="J1" s="257"/>
      <c r="K1" s="257"/>
      <c r="L1" s="257"/>
      <c r="M1" s="257"/>
      <c r="N1" s="257"/>
      <c r="O1"/>
      <c r="P1"/>
      <c r="Q1"/>
      <c r="R1"/>
      <c r="S1"/>
      <c r="T1"/>
      <c r="U1"/>
    </row>
    <row r="2" spans="1:21" s="104" customFormat="1" ht="36" customHeight="1" x14ac:dyDescent="0.15">
      <c r="A2" s="231" t="s">
        <v>0</v>
      </c>
      <c r="B2" s="232"/>
      <c r="C2" s="232"/>
      <c r="D2" s="232"/>
      <c r="E2" s="232"/>
      <c r="F2" s="232"/>
      <c r="G2" s="232"/>
      <c r="H2" s="232"/>
      <c r="I2" s="232"/>
      <c r="J2" s="232"/>
      <c r="K2" s="232"/>
      <c r="L2" s="232"/>
      <c r="M2" s="232"/>
      <c r="N2" s="232"/>
      <c r="O2" s="257"/>
      <c r="P2"/>
      <c r="Q2"/>
      <c r="R2"/>
      <c r="S2"/>
      <c r="T2"/>
      <c r="U2"/>
    </row>
    <row r="3" spans="1:21" s="104" customFormat="1" ht="18.75" customHeight="1" x14ac:dyDescent="0.15">
      <c r="A3" s="103"/>
      <c r="B3" s="5"/>
      <c r="C3" s="103"/>
      <c r="D3" s="103"/>
      <c r="G3" s="103"/>
      <c r="H3" s="103"/>
      <c r="I3" s="5"/>
      <c r="J3" s="103"/>
      <c r="K3" s="103"/>
      <c r="L3" s="5"/>
      <c r="M3" s="103"/>
      <c r="N3" s="103"/>
      <c r="O3"/>
      <c r="P3"/>
      <c r="Q3"/>
      <c r="R3"/>
      <c r="S3"/>
      <c r="T3"/>
      <c r="U3"/>
    </row>
    <row r="4" spans="1:21" s="104" customFormat="1" ht="23.25" customHeight="1" x14ac:dyDescent="0.15">
      <c r="A4" s="105"/>
      <c r="B4" s="106"/>
      <c r="C4" s="105"/>
      <c r="D4" s="105"/>
      <c r="G4" s="105"/>
      <c r="H4" s="105"/>
      <c r="I4" s="106"/>
      <c r="J4" s="105"/>
      <c r="K4" s="105"/>
      <c r="L4" s="107"/>
      <c r="M4" s="107"/>
      <c r="N4" s="108"/>
      <c r="O4" s="102"/>
      <c r="P4"/>
      <c r="Q4"/>
      <c r="R4"/>
      <c r="S4"/>
      <c r="T4"/>
      <c r="U4"/>
    </row>
    <row r="5" spans="1:21" s="104" customFormat="1" ht="31.5" customHeight="1" x14ac:dyDescent="0.15">
      <c r="A5" s="105"/>
      <c r="B5" s="106"/>
      <c r="C5" s="105"/>
      <c r="D5" s="105"/>
      <c r="G5" s="105"/>
      <c r="H5" s="105"/>
      <c r="I5" s="106"/>
      <c r="J5" s="105"/>
      <c r="K5" s="105"/>
      <c r="L5" s="106"/>
      <c r="M5" s="109"/>
      <c r="N5" s="105"/>
      <c r="O5" s="105"/>
      <c r="P5"/>
      <c r="Q5"/>
      <c r="R5"/>
      <c r="S5"/>
      <c r="T5"/>
      <c r="U5"/>
    </row>
    <row r="6" spans="1:21" ht="31.5" customHeight="1" thickBot="1" x14ac:dyDescent="0.2">
      <c r="A6" s="105"/>
      <c r="B6" s="105"/>
      <c r="C6" s="105"/>
      <c r="D6" s="105"/>
      <c r="E6" s="258"/>
      <c r="F6" s="259"/>
      <c r="G6" s="105"/>
      <c r="H6" s="105"/>
      <c r="I6" s="105"/>
      <c r="J6" s="105"/>
      <c r="K6" s="105"/>
      <c r="L6" s="105"/>
      <c r="M6" s="109"/>
      <c r="N6" s="105"/>
      <c r="O6" s="105"/>
    </row>
    <row r="7" spans="1:21" ht="33.75" customHeight="1" thickBot="1" x14ac:dyDescent="0.3">
      <c r="A7" s="260" t="s">
        <v>240</v>
      </c>
      <c r="B7" s="261"/>
      <c r="C7" s="261"/>
      <c r="D7" s="110"/>
      <c r="E7" s="262" t="s">
        <v>257</v>
      </c>
      <c r="F7" s="263"/>
      <c r="G7" s="111"/>
      <c r="H7" s="111"/>
      <c r="I7" s="111"/>
      <c r="J7" s="111"/>
      <c r="K7" s="112"/>
      <c r="L7" s="111"/>
      <c r="M7" s="111"/>
    </row>
    <row r="8" spans="1:21" ht="18.75" customHeight="1" x14ac:dyDescent="0.15">
      <c r="A8" s="264"/>
      <c r="B8" s="265"/>
      <c r="C8" s="266"/>
      <c r="D8" s="244" t="s">
        <v>13</v>
      </c>
      <c r="E8" s="270" t="s">
        <v>258</v>
      </c>
      <c r="F8" s="273" t="s">
        <v>259</v>
      </c>
      <c r="G8" s="113" t="s">
        <v>260</v>
      </c>
      <c r="H8" s="114" t="s">
        <v>261</v>
      </c>
      <c r="I8" s="276" t="s">
        <v>262</v>
      </c>
      <c r="J8" s="277"/>
      <c r="K8" s="278"/>
      <c r="L8" s="241" t="s">
        <v>263</v>
      </c>
      <c r="M8" s="242"/>
      <c r="N8" s="243"/>
      <c r="O8" s="244" t="s">
        <v>13</v>
      </c>
    </row>
    <row r="9" spans="1:21" ht="18.75" customHeight="1" x14ac:dyDescent="0.15">
      <c r="A9" s="267"/>
      <c r="B9" s="268"/>
      <c r="C9" s="269"/>
      <c r="D9" s="245"/>
      <c r="E9" s="271"/>
      <c r="F9" s="274"/>
      <c r="G9" s="12" t="s">
        <v>264</v>
      </c>
      <c r="H9" s="115" t="s">
        <v>265</v>
      </c>
      <c r="I9" s="247" t="s">
        <v>266</v>
      </c>
      <c r="J9" s="248"/>
      <c r="K9" s="249"/>
      <c r="L9" s="250" t="s">
        <v>267</v>
      </c>
      <c r="M9" s="251"/>
      <c r="N9" s="252"/>
      <c r="O9" s="245"/>
    </row>
    <row r="10" spans="1:21" ht="18.75" customHeight="1" thickBot="1" x14ac:dyDescent="0.2">
      <c r="A10" s="116"/>
      <c r="B10" s="117" t="s">
        <v>8</v>
      </c>
      <c r="C10" s="118" t="s">
        <v>268</v>
      </c>
      <c r="D10" s="246"/>
      <c r="E10" s="272"/>
      <c r="F10" s="275"/>
      <c r="G10" s="119" t="s">
        <v>259</v>
      </c>
      <c r="H10" s="120" t="s">
        <v>269</v>
      </c>
      <c r="I10" s="121" t="s">
        <v>8</v>
      </c>
      <c r="J10" s="118" t="s">
        <v>268</v>
      </c>
      <c r="K10" s="122" t="s">
        <v>269</v>
      </c>
      <c r="L10" s="121" t="s">
        <v>8</v>
      </c>
      <c r="M10" s="120" t="s">
        <v>268</v>
      </c>
      <c r="N10" s="122" t="s">
        <v>269</v>
      </c>
      <c r="O10" s="246"/>
    </row>
    <row r="11" spans="1:21" ht="14.25" x14ac:dyDescent="0.15">
      <c r="A11" s="253" t="s">
        <v>63</v>
      </c>
      <c r="B11" s="123" t="s">
        <v>270</v>
      </c>
      <c r="C11" s="123" t="s">
        <v>271</v>
      </c>
      <c r="D11" s="123"/>
      <c r="E11" s="49"/>
      <c r="F11" s="49"/>
      <c r="G11" s="123"/>
      <c r="H11" s="124" t="s">
        <v>272</v>
      </c>
      <c r="I11" s="123" t="s">
        <v>270</v>
      </c>
      <c r="J11" s="123" t="s">
        <v>271</v>
      </c>
      <c r="K11" s="124" t="s">
        <v>273</v>
      </c>
      <c r="L11" s="123" t="s">
        <v>274</v>
      </c>
      <c r="M11" s="123" t="s">
        <v>271</v>
      </c>
      <c r="N11" s="124">
        <v>30</v>
      </c>
      <c r="O11" s="125"/>
    </row>
    <row r="12" spans="1:21" ht="14.25" x14ac:dyDescent="0.15">
      <c r="A12" s="254"/>
      <c r="B12" s="126"/>
      <c r="C12" s="126"/>
      <c r="D12" s="126"/>
      <c r="E12" s="55"/>
      <c r="F12" s="55"/>
      <c r="G12" s="126"/>
      <c r="H12" s="127"/>
      <c r="I12" s="126"/>
      <c r="J12" s="126"/>
      <c r="K12" s="127"/>
      <c r="L12" s="126"/>
      <c r="M12" s="126"/>
      <c r="N12" s="127"/>
      <c r="O12" s="128"/>
    </row>
    <row r="13" spans="1:21" ht="14.25" x14ac:dyDescent="0.15">
      <c r="A13" s="254"/>
      <c r="B13" s="129" t="s">
        <v>299</v>
      </c>
      <c r="C13" s="129" t="s">
        <v>108</v>
      </c>
      <c r="D13" s="129"/>
      <c r="E13" s="61"/>
      <c r="F13" s="61"/>
      <c r="G13" s="129"/>
      <c r="H13" s="133">
        <v>15</v>
      </c>
      <c r="I13" s="129" t="s">
        <v>300</v>
      </c>
      <c r="J13" s="140" t="s">
        <v>285</v>
      </c>
      <c r="K13" s="133">
        <v>10</v>
      </c>
      <c r="L13" s="129" t="s">
        <v>301</v>
      </c>
      <c r="M13" s="129" t="s">
        <v>114</v>
      </c>
      <c r="N13" s="133">
        <v>10</v>
      </c>
      <c r="O13" s="132"/>
    </row>
    <row r="14" spans="1:21" ht="14.25" x14ac:dyDescent="0.15">
      <c r="A14" s="254"/>
      <c r="B14" s="129"/>
      <c r="C14" s="129" t="s">
        <v>114</v>
      </c>
      <c r="D14" s="129"/>
      <c r="E14" s="61"/>
      <c r="F14" s="61"/>
      <c r="G14" s="129"/>
      <c r="H14" s="133">
        <v>20</v>
      </c>
      <c r="I14" s="129"/>
      <c r="J14" s="129" t="s">
        <v>114</v>
      </c>
      <c r="K14" s="133">
        <v>10</v>
      </c>
      <c r="L14" s="129"/>
      <c r="M14" s="129" t="s">
        <v>37</v>
      </c>
      <c r="N14" s="133">
        <v>5</v>
      </c>
      <c r="O14" s="132"/>
    </row>
    <row r="15" spans="1:21" ht="14.25" x14ac:dyDescent="0.15">
      <c r="A15" s="254"/>
      <c r="B15" s="129"/>
      <c r="C15" s="129" t="s">
        <v>37</v>
      </c>
      <c r="D15" s="129"/>
      <c r="E15" s="61"/>
      <c r="F15" s="61"/>
      <c r="G15" s="129"/>
      <c r="H15" s="133">
        <v>10</v>
      </c>
      <c r="I15" s="129"/>
      <c r="J15" s="129" t="s">
        <v>37</v>
      </c>
      <c r="K15" s="133">
        <v>10</v>
      </c>
      <c r="L15" s="129"/>
      <c r="M15" s="129" t="s">
        <v>244</v>
      </c>
      <c r="N15" s="133">
        <v>5</v>
      </c>
      <c r="O15" s="132"/>
    </row>
    <row r="16" spans="1:21" ht="14.25" x14ac:dyDescent="0.15">
      <c r="A16" s="254"/>
      <c r="B16" s="129"/>
      <c r="C16" s="129" t="s">
        <v>244</v>
      </c>
      <c r="D16" s="129"/>
      <c r="E16" s="61"/>
      <c r="F16" s="61"/>
      <c r="G16" s="129"/>
      <c r="H16" s="133">
        <v>5</v>
      </c>
      <c r="I16" s="129"/>
      <c r="J16" s="129" t="s">
        <v>244</v>
      </c>
      <c r="K16" s="133">
        <v>5</v>
      </c>
      <c r="L16" s="126"/>
      <c r="M16" s="126"/>
      <c r="N16" s="127"/>
      <c r="O16" s="128"/>
    </row>
    <row r="17" spans="1:15" ht="14.25" x14ac:dyDescent="0.15">
      <c r="A17" s="254"/>
      <c r="B17" s="129"/>
      <c r="C17" s="129" t="s">
        <v>64</v>
      </c>
      <c r="D17" s="129"/>
      <c r="E17" s="61" t="s">
        <v>65</v>
      </c>
      <c r="F17" s="61"/>
      <c r="G17" s="129"/>
      <c r="H17" s="133">
        <v>20</v>
      </c>
      <c r="I17" s="129"/>
      <c r="J17" s="129" t="s">
        <v>64</v>
      </c>
      <c r="K17" s="133">
        <v>15</v>
      </c>
      <c r="L17" s="129" t="s">
        <v>302</v>
      </c>
      <c r="M17" s="129" t="s">
        <v>109</v>
      </c>
      <c r="N17" s="133">
        <v>10</v>
      </c>
      <c r="O17" s="132" t="s">
        <v>110</v>
      </c>
    </row>
    <row r="18" spans="1:15" ht="14.25" x14ac:dyDescent="0.15">
      <c r="A18" s="254"/>
      <c r="B18" s="129"/>
      <c r="C18" s="129"/>
      <c r="D18" s="129"/>
      <c r="E18" s="61"/>
      <c r="F18" s="61"/>
      <c r="G18" s="129" t="s">
        <v>103</v>
      </c>
      <c r="H18" s="133" t="s">
        <v>278</v>
      </c>
      <c r="I18" s="129"/>
      <c r="J18" s="129"/>
      <c r="K18" s="133"/>
      <c r="L18" s="129"/>
      <c r="M18" s="129" t="s">
        <v>125</v>
      </c>
      <c r="N18" s="133">
        <v>5</v>
      </c>
      <c r="O18" s="132"/>
    </row>
    <row r="19" spans="1:15" ht="14.25" x14ac:dyDescent="0.15">
      <c r="A19" s="254"/>
      <c r="B19" s="129"/>
      <c r="C19" s="129"/>
      <c r="D19" s="129"/>
      <c r="E19" s="61"/>
      <c r="F19" s="61"/>
      <c r="G19" s="129" t="s">
        <v>90</v>
      </c>
      <c r="H19" s="133" t="s">
        <v>282</v>
      </c>
      <c r="I19" s="129"/>
      <c r="J19" s="129"/>
      <c r="K19" s="133"/>
      <c r="L19" s="129"/>
      <c r="M19" s="129"/>
      <c r="N19" s="133"/>
      <c r="O19" s="132"/>
    </row>
    <row r="20" spans="1:15" ht="14.25" x14ac:dyDescent="0.15">
      <c r="A20" s="254"/>
      <c r="B20" s="126"/>
      <c r="C20" s="126"/>
      <c r="D20" s="126"/>
      <c r="E20" s="55"/>
      <c r="F20" s="55"/>
      <c r="G20" s="126"/>
      <c r="H20" s="127"/>
      <c r="I20" s="126"/>
      <c r="J20" s="126"/>
      <c r="K20" s="127"/>
      <c r="L20" s="129"/>
      <c r="M20" s="129"/>
      <c r="N20" s="133"/>
      <c r="O20" s="132"/>
    </row>
    <row r="21" spans="1:15" ht="14.25" x14ac:dyDescent="0.15">
      <c r="A21" s="254"/>
      <c r="B21" s="129" t="s">
        <v>303</v>
      </c>
      <c r="C21" s="129" t="s">
        <v>70</v>
      </c>
      <c r="D21" s="129"/>
      <c r="E21" s="61" t="s">
        <v>71</v>
      </c>
      <c r="F21" s="61"/>
      <c r="G21" s="129"/>
      <c r="H21" s="134">
        <v>0.13</v>
      </c>
      <c r="I21" s="129" t="s">
        <v>303</v>
      </c>
      <c r="J21" s="129" t="s">
        <v>288</v>
      </c>
      <c r="K21" s="134">
        <v>0.13</v>
      </c>
      <c r="L21" s="129"/>
      <c r="M21" s="129"/>
      <c r="N21" s="133"/>
      <c r="O21" s="132"/>
    </row>
    <row r="22" spans="1:15" ht="14.25" x14ac:dyDescent="0.15">
      <c r="A22" s="254"/>
      <c r="B22" s="129"/>
      <c r="C22" s="129" t="s">
        <v>109</v>
      </c>
      <c r="D22" s="129" t="s">
        <v>110</v>
      </c>
      <c r="E22" s="61"/>
      <c r="F22" s="61"/>
      <c r="G22" s="129"/>
      <c r="H22" s="133">
        <v>10</v>
      </c>
      <c r="I22" s="129"/>
      <c r="J22" s="129" t="s">
        <v>109</v>
      </c>
      <c r="K22" s="133">
        <v>10</v>
      </c>
      <c r="L22" s="129"/>
      <c r="M22" s="129"/>
      <c r="N22" s="133"/>
      <c r="O22" s="132"/>
    </row>
    <row r="23" spans="1:15" ht="14.25" x14ac:dyDescent="0.15">
      <c r="A23" s="254"/>
      <c r="B23" s="129"/>
      <c r="C23" s="129" t="s">
        <v>125</v>
      </c>
      <c r="D23" s="129"/>
      <c r="E23" s="61"/>
      <c r="F23" s="141"/>
      <c r="G23" s="129"/>
      <c r="H23" s="133">
        <v>5</v>
      </c>
      <c r="I23" s="129"/>
      <c r="J23" s="129" t="s">
        <v>125</v>
      </c>
      <c r="K23" s="133">
        <v>5</v>
      </c>
      <c r="L23" s="129"/>
      <c r="M23" s="129"/>
      <c r="N23" s="133"/>
      <c r="O23" s="132"/>
    </row>
    <row r="24" spans="1:15" ht="15" thickBot="1" x14ac:dyDescent="0.2">
      <c r="A24" s="255"/>
      <c r="B24" s="136"/>
      <c r="C24" s="136"/>
      <c r="D24" s="136"/>
      <c r="E24" s="68"/>
      <c r="F24" s="68"/>
      <c r="G24" s="136"/>
      <c r="H24" s="137"/>
      <c r="I24" s="136"/>
      <c r="J24" s="136"/>
      <c r="K24" s="137"/>
      <c r="L24" s="136"/>
      <c r="M24" s="136"/>
      <c r="N24" s="137"/>
      <c r="O24" s="138"/>
    </row>
    <row r="25" spans="1:15" ht="14.25" x14ac:dyDescent="0.15">
      <c r="B25" s="106"/>
      <c r="C25" s="106"/>
      <c r="D25" s="106"/>
      <c r="G25" s="106"/>
      <c r="H25" s="139"/>
      <c r="I25" s="106"/>
      <c r="J25" s="106"/>
      <c r="K25" s="139"/>
      <c r="L25" s="106"/>
      <c r="M25" s="106"/>
      <c r="N25" s="139"/>
    </row>
    <row r="26" spans="1:15" ht="14.25" x14ac:dyDescent="0.15">
      <c r="B26" s="106"/>
      <c r="C26" s="106"/>
      <c r="D26" s="106"/>
      <c r="G26" s="106"/>
      <c r="H26" s="139"/>
      <c r="I26" s="106"/>
      <c r="J26" s="106"/>
      <c r="K26" s="139"/>
      <c r="L26" s="106"/>
      <c r="M26" s="106"/>
      <c r="N26" s="139"/>
    </row>
    <row r="27" spans="1:15" ht="14.25" x14ac:dyDescent="0.15">
      <c r="B27" s="106"/>
      <c r="C27" s="106"/>
      <c r="D27" s="106"/>
      <c r="G27" s="106"/>
      <c r="H27" s="139"/>
      <c r="I27" s="106"/>
      <c r="J27" s="106"/>
      <c r="K27" s="139"/>
      <c r="L27" s="106"/>
      <c r="M27" s="106"/>
      <c r="N27" s="139"/>
    </row>
    <row r="28" spans="1:15" ht="14.25" x14ac:dyDescent="0.15">
      <c r="B28" s="106"/>
      <c r="C28" s="106"/>
      <c r="D28" s="106"/>
      <c r="G28" s="106"/>
      <c r="H28" s="139"/>
      <c r="I28" s="106"/>
      <c r="J28" s="106"/>
      <c r="K28" s="139"/>
      <c r="L28" s="106"/>
      <c r="M28" s="106"/>
      <c r="N28" s="139"/>
    </row>
    <row r="29" spans="1:15" ht="14.25" x14ac:dyDescent="0.15">
      <c r="B29" s="106"/>
      <c r="C29" s="106"/>
      <c r="D29" s="106"/>
      <c r="G29" s="106"/>
      <c r="H29" s="139"/>
      <c r="I29" s="106"/>
      <c r="J29" s="106"/>
      <c r="K29" s="139"/>
      <c r="L29" s="106"/>
      <c r="M29" s="106"/>
      <c r="N29" s="139"/>
    </row>
    <row r="30" spans="1:15" ht="14.25" x14ac:dyDescent="0.15">
      <c r="B30" s="106"/>
      <c r="C30" s="106"/>
      <c r="D30" s="106"/>
      <c r="G30" s="106"/>
      <c r="H30" s="139"/>
      <c r="I30" s="106"/>
      <c r="J30" s="106"/>
      <c r="K30" s="139"/>
      <c r="L30" s="106"/>
      <c r="M30" s="106"/>
      <c r="N30" s="139"/>
    </row>
    <row r="31" spans="1:15" ht="14.25" x14ac:dyDescent="0.15">
      <c r="B31" s="106"/>
      <c r="C31" s="106"/>
      <c r="D31" s="106"/>
      <c r="G31" s="106"/>
      <c r="H31" s="139"/>
      <c r="I31" s="106"/>
      <c r="J31" s="106"/>
      <c r="K31" s="139"/>
      <c r="L31" s="106"/>
      <c r="M31" s="106"/>
      <c r="N31" s="139"/>
    </row>
    <row r="32" spans="1:15" ht="14.25" x14ac:dyDescent="0.15">
      <c r="B32" s="106"/>
      <c r="C32" s="106"/>
      <c r="D32" s="106"/>
      <c r="G32" s="106"/>
      <c r="H32" s="139"/>
      <c r="I32" s="106"/>
      <c r="J32" s="106"/>
      <c r="K32" s="139"/>
      <c r="L32" s="106"/>
      <c r="M32" s="106"/>
      <c r="N32" s="139"/>
    </row>
    <row r="33" spans="2:14" ht="14.25" x14ac:dyDescent="0.15">
      <c r="B33" s="106"/>
      <c r="C33" s="106"/>
      <c r="D33" s="106"/>
      <c r="G33" s="106"/>
      <c r="H33" s="139"/>
      <c r="I33" s="106"/>
      <c r="J33" s="106"/>
      <c r="K33" s="139"/>
      <c r="L33" s="106"/>
      <c r="M33" s="106"/>
      <c r="N33" s="139"/>
    </row>
    <row r="34" spans="2:14" ht="14.25" x14ac:dyDescent="0.15">
      <c r="B34" s="106"/>
      <c r="C34" s="106"/>
      <c r="D34" s="106"/>
      <c r="G34" s="106"/>
      <c r="H34" s="139"/>
      <c r="I34" s="106"/>
      <c r="J34" s="106"/>
      <c r="K34" s="139"/>
      <c r="L34" s="106"/>
      <c r="M34" s="106"/>
      <c r="N34" s="139"/>
    </row>
    <row r="35" spans="2:14" ht="14.25" x14ac:dyDescent="0.15">
      <c r="B35" s="106"/>
      <c r="C35" s="106"/>
      <c r="D35" s="106"/>
      <c r="G35" s="106"/>
      <c r="H35" s="139"/>
      <c r="I35" s="106"/>
      <c r="J35" s="106"/>
      <c r="K35" s="139"/>
      <c r="L35" s="106"/>
      <c r="M35" s="106"/>
      <c r="N35" s="139"/>
    </row>
    <row r="36" spans="2:14" ht="14.25" x14ac:dyDescent="0.15">
      <c r="B36" s="106"/>
      <c r="C36" s="106"/>
      <c r="D36" s="106"/>
      <c r="G36" s="106"/>
      <c r="H36" s="139"/>
      <c r="I36" s="106"/>
      <c r="J36" s="106"/>
      <c r="K36" s="139"/>
      <c r="L36" s="106"/>
      <c r="M36" s="106"/>
      <c r="N36" s="139"/>
    </row>
    <row r="37" spans="2:14" ht="14.25" x14ac:dyDescent="0.15">
      <c r="B37" s="106"/>
      <c r="C37" s="106"/>
      <c r="D37" s="106"/>
      <c r="G37" s="106"/>
      <c r="H37" s="139"/>
      <c r="I37" s="106"/>
      <c r="J37" s="106"/>
      <c r="K37" s="139"/>
      <c r="L37" s="106"/>
      <c r="M37" s="106"/>
      <c r="N37" s="139"/>
    </row>
    <row r="38" spans="2:14" ht="14.25" x14ac:dyDescent="0.15">
      <c r="B38" s="106"/>
      <c r="C38" s="106"/>
      <c r="D38" s="106"/>
      <c r="G38" s="106"/>
      <c r="H38" s="139"/>
      <c r="I38" s="106"/>
      <c r="J38" s="106"/>
      <c r="K38" s="139"/>
      <c r="L38" s="106"/>
      <c r="M38" s="106"/>
      <c r="N38" s="139"/>
    </row>
    <row r="39" spans="2:14" ht="14.25" x14ac:dyDescent="0.15">
      <c r="B39" s="106"/>
      <c r="C39" s="106"/>
      <c r="D39" s="106"/>
      <c r="G39" s="106"/>
      <c r="H39" s="139"/>
      <c r="I39" s="106"/>
      <c r="J39" s="106"/>
      <c r="K39" s="139"/>
      <c r="L39" s="106"/>
      <c r="M39" s="106"/>
      <c r="N39" s="139"/>
    </row>
    <row r="40" spans="2:14" ht="14.25" x14ac:dyDescent="0.15">
      <c r="B40" s="106"/>
      <c r="C40" s="106"/>
      <c r="D40" s="106"/>
      <c r="G40" s="106"/>
      <c r="H40" s="139"/>
      <c r="I40" s="106"/>
      <c r="J40" s="106"/>
      <c r="K40" s="139"/>
      <c r="L40" s="106"/>
      <c r="M40" s="106"/>
      <c r="N40" s="139"/>
    </row>
    <row r="41" spans="2:14" ht="14.25" x14ac:dyDescent="0.15">
      <c r="B41" s="106"/>
      <c r="C41" s="106"/>
      <c r="D41" s="106"/>
      <c r="G41" s="106"/>
      <c r="H41" s="139"/>
      <c r="I41" s="106"/>
      <c r="J41" s="106"/>
      <c r="K41" s="139"/>
      <c r="L41" s="106"/>
      <c r="M41" s="106"/>
      <c r="N41" s="139"/>
    </row>
    <row r="42" spans="2:14" ht="14.25" x14ac:dyDescent="0.15">
      <c r="B42" s="106"/>
      <c r="C42" s="106"/>
      <c r="D42" s="106"/>
      <c r="G42" s="106"/>
      <c r="H42" s="139"/>
      <c r="I42" s="106"/>
      <c r="J42" s="106"/>
      <c r="K42" s="139"/>
      <c r="L42" s="106"/>
      <c r="M42" s="106"/>
      <c r="N42" s="139"/>
    </row>
    <row r="43" spans="2:14" ht="14.25" x14ac:dyDescent="0.15">
      <c r="B43" s="106"/>
      <c r="C43" s="106"/>
      <c r="D43" s="106"/>
      <c r="G43" s="106"/>
      <c r="H43" s="139"/>
      <c r="I43" s="106"/>
      <c r="J43" s="106"/>
      <c r="K43" s="139"/>
      <c r="L43" s="106"/>
      <c r="M43" s="106"/>
      <c r="N43" s="139"/>
    </row>
    <row r="44" spans="2:14" ht="14.25" x14ac:dyDescent="0.15">
      <c r="B44" s="106"/>
      <c r="C44" s="106"/>
      <c r="D44" s="106"/>
      <c r="G44" s="106"/>
      <c r="H44" s="139"/>
      <c r="I44" s="106"/>
      <c r="J44" s="106"/>
      <c r="K44" s="139"/>
      <c r="L44" s="106"/>
      <c r="M44" s="106"/>
      <c r="N44" s="139"/>
    </row>
    <row r="45" spans="2:14" ht="14.25" x14ac:dyDescent="0.15">
      <c r="B45" s="106"/>
      <c r="C45" s="106"/>
      <c r="D45" s="106"/>
      <c r="G45" s="106"/>
      <c r="H45" s="139"/>
      <c r="I45" s="106"/>
      <c r="J45" s="106"/>
      <c r="K45" s="139"/>
      <c r="L45" s="106"/>
      <c r="M45" s="106"/>
      <c r="N45" s="139"/>
    </row>
    <row r="46" spans="2:14" ht="14.25" x14ac:dyDescent="0.15">
      <c r="B46" s="106"/>
      <c r="C46" s="106"/>
      <c r="D46" s="106"/>
      <c r="G46" s="106"/>
      <c r="H46" s="139"/>
      <c r="I46" s="106"/>
      <c r="J46" s="106"/>
      <c r="K46" s="139"/>
      <c r="L46" s="106"/>
      <c r="M46" s="106"/>
      <c r="N46" s="139"/>
    </row>
    <row r="47" spans="2:14" ht="14.25" x14ac:dyDescent="0.15">
      <c r="B47" s="106"/>
      <c r="C47" s="106"/>
      <c r="D47" s="106"/>
      <c r="G47" s="106"/>
      <c r="H47" s="139"/>
      <c r="I47" s="106"/>
      <c r="J47" s="106"/>
      <c r="K47" s="139"/>
      <c r="L47" s="106"/>
      <c r="M47" s="106"/>
      <c r="N47" s="139"/>
    </row>
    <row r="48" spans="2:14" ht="14.25" x14ac:dyDescent="0.15">
      <c r="B48" s="106"/>
      <c r="C48" s="106"/>
      <c r="D48" s="106"/>
      <c r="G48" s="106"/>
      <c r="H48" s="139"/>
      <c r="I48" s="106"/>
      <c r="J48" s="106"/>
      <c r="K48" s="139"/>
      <c r="L48" s="106"/>
      <c r="M48" s="106"/>
      <c r="N48" s="139"/>
    </row>
    <row r="49" spans="2:14" ht="14.25" x14ac:dyDescent="0.15">
      <c r="B49" s="106"/>
      <c r="C49" s="106"/>
      <c r="D49" s="106"/>
      <c r="G49" s="106"/>
      <c r="H49" s="139"/>
      <c r="I49" s="106"/>
      <c r="J49" s="106"/>
      <c r="K49" s="139"/>
      <c r="L49" s="106"/>
      <c r="M49" s="106"/>
      <c r="N49" s="139"/>
    </row>
    <row r="50" spans="2:14" ht="14.25" x14ac:dyDescent="0.15">
      <c r="B50" s="106"/>
      <c r="C50" s="106"/>
      <c r="D50" s="106"/>
      <c r="G50" s="106"/>
      <c r="H50" s="139"/>
      <c r="I50" s="106"/>
      <c r="J50" s="106"/>
      <c r="K50" s="139"/>
      <c r="L50" s="106"/>
      <c r="M50" s="106"/>
      <c r="N50" s="139"/>
    </row>
    <row r="51" spans="2:14" ht="14.25" x14ac:dyDescent="0.15">
      <c r="B51" s="106"/>
      <c r="C51" s="106"/>
      <c r="D51" s="106"/>
      <c r="G51" s="106"/>
      <c r="H51" s="139"/>
      <c r="I51" s="106"/>
      <c r="J51" s="106"/>
      <c r="K51" s="139"/>
      <c r="L51" s="106"/>
      <c r="M51" s="106"/>
      <c r="N51" s="139"/>
    </row>
    <row r="52" spans="2:14" ht="14.25" x14ac:dyDescent="0.15">
      <c r="B52" s="106"/>
      <c r="C52" s="106"/>
      <c r="D52" s="106"/>
      <c r="G52" s="106"/>
      <c r="H52" s="139"/>
      <c r="I52" s="106"/>
      <c r="J52" s="106"/>
      <c r="K52" s="139"/>
      <c r="L52" s="106"/>
      <c r="M52" s="106"/>
      <c r="N52" s="139"/>
    </row>
    <row r="53" spans="2:14" ht="14.25" x14ac:dyDescent="0.15">
      <c r="B53" s="106"/>
      <c r="C53" s="106"/>
      <c r="D53" s="106"/>
      <c r="G53" s="106"/>
      <c r="H53" s="139"/>
      <c r="I53" s="106"/>
      <c r="J53" s="106"/>
      <c r="K53" s="139"/>
      <c r="L53" s="106"/>
      <c r="M53" s="106"/>
      <c r="N53" s="139"/>
    </row>
    <row r="54" spans="2:14" ht="14.25" x14ac:dyDescent="0.15">
      <c r="B54" s="106"/>
      <c r="C54" s="106"/>
      <c r="D54" s="106"/>
      <c r="G54" s="106"/>
      <c r="H54" s="139"/>
      <c r="I54" s="106"/>
      <c r="J54" s="106"/>
      <c r="K54" s="139"/>
      <c r="L54" s="106"/>
      <c r="M54" s="106"/>
      <c r="N54" s="139"/>
    </row>
    <row r="55" spans="2:14" ht="14.25" x14ac:dyDescent="0.15">
      <c r="B55" s="106"/>
      <c r="C55" s="106"/>
      <c r="D55" s="106"/>
      <c r="G55" s="106"/>
      <c r="H55" s="139"/>
      <c r="I55" s="106"/>
      <c r="J55" s="106"/>
      <c r="K55" s="139"/>
      <c r="L55" s="106"/>
      <c r="M55" s="106"/>
      <c r="N55" s="139"/>
    </row>
    <row r="56" spans="2:14" ht="14.25" x14ac:dyDescent="0.15">
      <c r="B56" s="106"/>
      <c r="C56" s="106"/>
      <c r="D56" s="106"/>
      <c r="G56" s="106"/>
      <c r="H56" s="139"/>
      <c r="I56" s="106"/>
      <c r="J56" s="106"/>
      <c r="K56" s="139"/>
      <c r="L56" s="106"/>
      <c r="M56" s="106"/>
      <c r="N56" s="139"/>
    </row>
    <row r="57" spans="2:14" ht="14.25" x14ac:dyDescent="0.15">
      <c r="B57" s="106"/>
      <c r="C57" s="106"/>
      <c r="D57" s="106"/>
      <c r="G57" s="106"/>
      <c r="H57" s="139"/>
      <c r="I57" s="106"/>
      <c r="J57" s="106"/>
      <c r="K57" s="139"/>
      <c r="L57" s="106"/>
      <c r="M57" s="106"/>
      <c r="N57" s="139"/>
    </row>
    <row r="58" spans="2:14" ht="14.25" x14ac:dyDescent="0.15">
      <c r="B58" s="106"/>
      <c r="C58" s="106"/>
      <c r="D58" s="106"/>
      <c r="G58" s="106"/>
      <c r="H58" s="139"/>
      <c r="I58" s="106"/>
      <c r="J58" s="106"/>
      <c r="K58" s="139"/>
      <c r="L58" s="106"/>
      <c r="M58" s="106"/>
      <c r="N58" s="139"/>
    </row>
    <row r="59" spans="2:14" ht="14.25" x14ac:dyDescent="0.15">
      <c r="B59" s="106"/>
      <c r="C59" s="106"/>
      <c r="D59" s="106"/>
      <c r="G59" s="106"/>
      <c r="H59" s="139"/>
      <c r="I59" s="106"/>
      <c r="J59" s="106"/>
      <c r="K59" s="139"/>
      <c r="L59" s="106"/>
      <c r="M59" s="106"/>
      <c r="N59" s="139"/>
    </row>
    <row r="60" spans="2:14" ht="14.25" x14ac:dyDescent="0.15">
      <c r="B60" s="106"/>
      <c r="C60" s="106"/>
      <c r="D60" s="106"/>
      <c r="G60" s="106"/>
      <c r="H60" s="139"/>
      <c r="I60" s="106"/>
      <c r="J60" s="106"/>
      <c r="K60" s="139"/>
      <c r="L60" s="106"/>
      <c r="M60" s="106"/>
      <c r="N60" s="139"/>
    </row>
    <row r="61" spans="2:14" ht="14.25" x14ac:dyDescent="0.15">
      <c r="B61" s="106"/>
      <c r="C61" s="106"/>
      <c r="D61" s="106"/>
      <c r="G61" s="106"/>
      <c r="H61" s="139"/>
      <c r="I61" s="106"/>
      <c r="J61" s="106"/>
      <c r="K61" s="139"/>
      <c r="L61" s="106"/>
      <c r="M61" s="106"/>
      <c r="N61" s="139"/>
    </row>
    <row r="62" spans="2:14" ht="14.25" x14ac:dyDescent="0.15">
      <c r="B62" s="106"/>
      <c r="C62" s="106"/>
      <c r="D62" s="106"/>
      <c r="G62" s="106"/>
      <c r="H62" s="139"/>
      <c r="I62" s="106"/>
      <c r="J62" s="106"/>
      <c r="K62" s="139"/>
      <c r="L62" s="106"/>
      <c r="M62" s="106"/>
      <c r="N62" s="139"/>
    </row>
    <row r="63" spans="2:14" ht="14.25" x14ac:dyDescent="0.15">
      <c r="B63" s="106"/>
      <c r="C63" s="106"/>
      <c r="D63" s="106"/>
      <c r="G63" s="106"/>
      <c r="H63" s="139"/>
      <c r="I63" s="106"/>
      <c r="J63" s="106"/>
      <c r="K63" s="139"/>
      <c r="L63" s="106"/>
      <c r="M63" s="106"/>
      <c r="N63" s="139"/>
    </row>
    <row r="64" spans="2:14" ht="14.25" x14ac:dyDescent="0.15">
      <c r="B64" s="106"/>
      <c r="C64" s="106"/>
      <c r="D64" s="106"/>
      <c r="G64" s="106"/>
      <c r="H64" s="139"/>
      <c r="I64" s="106"/>
      <c r="J64" s="106"/>
      <c r="K64" s="139"/>
      <c r="L64" s="106"/>
      <c r="M64" s="106"/>
      <c r="N64" s="139"/>
    </row>
    <row r="65" spans="2:14" ht="14.25" x14ac:dyDescent="0.15">
      <c r="B65" s="106"/>
      <c r="C65" s="106"/>
      <c r="D65" s="106"/>
      <c r="G65" s="106"/>
      <c r="H65" s="139"/>
      <c r="I65" s="106"/>
      <c r="J65" s="106"/>
      <c r="K65" s="139"/>
      <c r="L65" s="106"/>
      <c r="M65" s="106"/>
      <c r="N65" s="139"/>
    </row>
  </sheetData>
  <mergeCells count="15">
    <mergeCell ref="E1:N1"/>
    <mergeCell ref="A2:O2"/>
    <mergeCell ref="E6:F6"/>
    <mergeCell ref="A7:C7"/>
    <mergeCell ref="E7:F7"/>
    <mergeCell ref="L8:N8"/>
    <mergeCell ref="O8:O10"/>
    <mergeCell ref="I9:K9"/>
    <mergeCell ref="L9:N9"/>
    <mergeCell ref="A11:A24"/>
    <mergeCell ref="A8:C9"/>
    <mergeCell ref="D8:D10"/>
    <mergeCell ref="E8:E10"/>
    <mergeCell ref="F8:F10"/>
    <mergeCell ref="I8:K8"/>
  </mergeCells>
  <phoneticPr fontId="2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B29"/>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31"/>
      <c r="I1" s="231"/>
      <c r="J1" s="232"/>
      <c r="K1" s="232"/>
      <c r="L1" s="232"/>
      <c r="M1" s="232"/>
      <c r="N1" s="232"/>
      <c r="O1" s="232"/>
      <c r="P1" s="2"/>
      <c r="Q1" s="2"/>
      <c r="R1" s="4"/>
      <c r="S1" s="4"/>
      <c r="T1" s="3"/>
      <c r="U1" s="3"/>
    </row>
    <row r="2" spans="1:21" ht="36.75" customHeight="1" x14ac:dyDescent="0.15">
      <c r="A2" s="231" t="s">
        <v>0</v>
      </c>
      <c r="B2" s="231"/>
      <c r="C2" s="232"/>
      <c r="D2" s="232"/>
      <c r="E2" s="232"/>
      <c r="F2" s="232"/>
      <c r="G2" s="232"/>
      <c r="H2" s="232"/>
      <c r="I2" s="232"/>
      <c r="J2" s="232"/>
      <c r="K2" s="232"/>
      <c r="L2" s="232"/>
      <c r="M2" s="232"/>
      <c r="N2" s="232"/>
      <c r="O2" s="232"/>
      <c r="P2" s="232"/>
      <c r="Q2" s="232"/>
      <c r="R2" s="232"/>
      <c r="S2" s="232"/>
      <c r="T2" s="232"/>
      <c r="U2" s="3"/>
    </row>
    <row r="3" spans="1:21" ht="18.75" customHeight="1" x14ac:dyDescent="0.15">
      <c r="A3" s="5"/>
      <c r="B3" s="5"/>
      <c r="C3" s="2"/>
      <c r="D3" s="3"/>
      <c r="E3" s="6"/>
      <c r="F3" s="2"/>
      <c r="G3" s="2"/>
      <c r="H3" s="2"/>
      <c r="I3" s="3"/>
      <c r="J3" s="2"/>
      <c r="K3" s="7"/>
      <c r="L3" s="7"/>
      <c r="M3" s="7"/>
      <c r="N3" s="7"/>
      <c r="O3" s="2"/>
      <c r="P3" s="8"/>
      <c r="Q3" s="233" t="s">
        <v>1</v>
      </c>
      <c r="R3" s="234"/>
      <c r="S3" s="234"/>
      <c r="T3" s="235"/>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36" t="s">
        <v>23</v>
      </c>
      <c r="B8" s="237"/>
      <c r="C8" s="237"/>
      <c r="D8" s="237"/>
      <c r="E8" s="237"/>
      <c r="F8" s="237"/>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38" t="s">
        <v>63</v>
      </c>
      <c r="B10" s="80" t="s">
        <v>24</v>
      </c>
      <c r="C10" s="48"/>
      <c r="D10" s="49"/>
      <c r="E10" s="50"/>
      <c r="F10" s="51"/>
      <c r="G10" s="84"/>
      <c r="H10" s="88"/>
      <c r="I10" s="49"/>
      <c r="J10" s="51"/>
      <c r="K10" s="51"/>
      <c r="L10" s="51"/>
      <c r="M10" s="51"/>
      <c r="N10" s="92"/>
      <c r="O10" s="80"/>
      <c r="P10" s="52" t="s">
        <v>24</v>
      </c>
      <c r="Q10" s="49"/>
      <c r="R10" s="53">
        <v>110</v>
      </c>
      <c r="S10" s="50">
        <f>ROUNDUP(R10*0.75,2)</f>
        <v>82.5</v>
      </c>
      <c r="T10" s="76">
        <f>ROUNDUP((R5*R10)+(R6*S10)+(R7*(R10*2)),2)</f>
        <v>0</v>
      </c>
    </row>
    <row r="11" spans="1:21" ht="18.75" customHeight="1" x14ac:dyDescent="0.15">
      <c r="A11" s="239"/>
      <c r="B11" s="81"/>
      <c r="C11" s="54"/>
      <c r="D11" s="55"/>
      <c r="E11" s="56"/>
      <c r="F11" s="57"/>
      <c r="G11" s="85"/>
      <c r="H11" s="89"/>
      <c r="I11" s="55"/>
      <c r="J11" s="57"/>
      <c r="K11" s="57"/>
      <c r="L11" s="57"/>
      <c r="M11" s="57"/>
      <c r="N11" s="93"/>
      <c r="O11" s="81"/>
      <c r="P11" s="58"/>
      <c r="Q11" s="55"/>
      <c r="R11" s="59"/>
      <c r="S11" s="56"/>
      <c r="T11" s="77"/>
    </row>
    <row r="12" spans="1:21" ht="18.75" customHeight="1" x14ac:dyDescent="0.15">
      <c r="A12" s="239"/>
      <c r="B12" s="82" t="s">
        <v>25</v>
      </c>
      <c r="C12" s="60" t="s">
        <v>31</v>
      </c>
      <c r="D12" s="61"/>
      <c r="E12" s="62">
        <v>1</v>
      </c>
      <c r="F12" s="63" t="s">
        <v>33</v>
      </c>
      <c r="G12" s="86" t="s">
        <v>32</v>
      </c>
      <c r="H12" s="90" t="s">
        <v>31</v>
      </c>
      <c r="I12" s="61"/>
      <c r="J12" s="63">
        <f>ROUNDUP(E12*0.75,2)</f>
        <v>0.75</v>
      </c>
      <c r="K12" s="63" t="s">
        <v>33</v>
      </c>
      <c r="L12" s="63" t="s">
        <v>32</v>
      </c>
      <c r="M12" s="63">
        <f>ROUNDUP((R5*E12)+(R6*J12)+(R7*(E12*2)),2)</f>
        <v>0</v>
      </c>
      <c r="N12" s="94">
        <f>M12</f>
        <v>0</v>
      </c>
      <c r="O12" s="82" t="s">
        <v>26</v>
      </c>
      <c r="P12" s="64" t="s">
        <v>34</v>
      </c>
      <c r="Q12" s="61" t="s">
        <v>35</v>
      </c>
      <c r="R12" s="65">
        <v>3</v>
      </c>
      <c r="S12" s="62">
        <f t="shared" ref="S12:S17" si="0">ROUNDUP(R12*0.75,2)</f>
        <v>2.25</v>
      </c>
      <c r="T12" s="78">
        <f>ROUNDUP((R5*R12)+(R6*S12)+(R7*(R12*2)),2)</f>
        <v>0</v>
      </c>
    </row>
    <row r="13" spans="1:21" ht="18.75" customHeight="1" x14ac:dyDescent="0.15">
      <c r="A13" s="239"/>
      <c r="B13" s="82"/>
      <c r="C13" s="60" t="s">
        <v>37</v>
      </c>
      <c r="D13" s="61"/>
      <c r="E13" s="62">
        <v>20</v>
      </c>
      <c r="F13" s="63" t="s">
        <v>38</v>
      </c>
      <c r="G13" s="86"/>
      <c r="H13" s="90" t="s">
        <v>37</v>
      </c>
      <c r="I13" s="61"/>
      <c r="J13" s="63">
        <f>ROUNDUP(E13*0.75,2)</f>
        <v>15</v>
      </c>
      <c r="K13" s="63" t="s">
        <v>38</v>
      </c>
      <c r="L13" s="63"/>
      <c r="M13" s="63">
        <f>ROUNDUP((R5*E13)+(R6*J13)+(R7*(E13*2)),2)</f>
        <v>0</v>
      </c>
      <c r="N13" s="94">
        <f>ROUND(M13+(M13*6/100),2)</f>
        <v>0</v>
      </c>
      <c r="O13" s="82" t="s">
        <v>27</v>
      </c>
      <c r="P13" s="64" t="s">
        <v>36</v>
      </c>
      <c r="Q13" s="61"/>
      <c r="R13" s="65">
        <v>4</v>
      </c>
      <c r="S13" s="62">
        <f t="shared" si="0"/>
        <v>3</v>
      </c>
      <c r="T13" s="78">
        <f>ROUNDUP((R5*R13)+(R6*S13)+(R7*(R13*2)),2)</f>
        <v>0</v>
      </c>
    </row>
    <row r="14" spans="1:21" ht="18.75" customHeight="1" x14ac:dyDescent="0.15">
      <c r="A14" s="239"/>
      <c r="B14" s="82"/>
      <c r="C14" s="60" t="s">
        <v>39</v>
      </c>
      <c r="D14" s="61"/>
      <c r="E14" s="62">
        <v>5</v>
      </c>
      <c r="F14" s="63" t="s">
        <v>38</v>
      </c>
      <c r="G14" s="86"/>
      <c r="H14" s="90" t="s">
        <v>39</v>
      </c>
      <c r="I14" s="61"/>
      <c r="J14" s="63">
        <f>ROUNDUP(E14*0.75,2)</f>
        <v>3.75</v>
      </c>
      <c r="K14" s="63" t="s">
        <v>38</v>
      </c>
      <c r="L14" s="63"/>
      <c r="M14" s="63">
        <f>ROUNDUP((R5*E14)+(R6*J14)+(R7*(E14*2)),2)</f>
        <v>0</v>
      </c>
      <c r="N14" s="94">
        <f>ROUND(M14+(M14*10/100),2)</f>
        <v>0</v>
      </c>
      <c r="O14" s="82" t="s">
        <v>28</v>
      </c>
      <c r="P14" s="64" t="s">
        <v>41</v>
      </c>
      <c r="Q14" s="61"/>
      <c r="R14" s="65">
        <v>2</v>
      </c>
      <c r="S14" s="62">
        <f t="shared" si="0"/>
        <v>1.5</v>
      </c>
      <c r="T14" s="78">
        <f>ROUNDUP((R5*R14)+(R6*S14)+(R7*(R14*2)),2)</f>
        <v>0</v>
      </c>
    </row>
    <row r="15" spans="1:21" ht="18.75" customHeight="1" x14ac:dyDescent="0.15">
      <c r="A15" s="239"/>
      <c r="B15" s="82"/>
      <c r="C15" s="60" t="s">
        <v>40</v>
      </c>
      <c r="D15" s="61"/>
      <c r="E15" s="62">
        <v>5</v>
      </c>
      <c r="F15" s="63" t="s">
        <v>38</v>
      </c>
      <c r="G15" s="86"/>
      <c r="H15" s="90" t="s">
        <v>40</v>
      </c>
      <c r="I15" s="61"/>
      <c r="J15" s="63">
        <f>ROUNDUP(E15*0.75,2)</f>
        <v>3.75</v>
      </c>
      <c r="K15" s="63" t="s">
        <v>38</v>
      </c>
      <c r="L15" s="63"/>
      <c r="M15" s="63">
        <f>ROUNDUP((R5*E15)+(R6*J15)+(R7*(E15*2)),2)</f>
        <v>0</v>
      </c>
      <c r="N15" s="94">
        <f>ROUND(M15+(M15*15/100),2)</f>
        <v>0</v>
      </c>
      <c r="O15" s="82" t="s">
        <v>29</v>
      </c>
      <c r="P15" s="64" t="s">
        <v>42</v>
      </c>
      <c r="Q15" s="61"/>
      <c r="R15" s="65">
        <v>2</v>
      </c>
      <c r="S15" s="62">
        <f t="shared" si="0"/>
        <v>1.5</v>
      </c>
      <c r="T15" s="78">
        <f>ROUNDUP((R5*R15)+(R6*S15)+(R7*(R15*2)),2)</f>
        <v>0</v>
      </c>
    </row>
    <row r="16" spans="1:21" ht="18.75" customHeight="1" x14ac:dyDescent="0.15">
      <c r="A16" s="239"/>
      <c r="B16" s="82"/>
      <c r="C16" s="60"/>
      <c r="D16" s="61"/>
      <c r="E16" s="62"/>
      <c r="F16" s="63"/>
      <c r="G16" s="86"/>
      <c r="H16" s="90"/>
      <c r="I16" s="61"/>
      <c r="J16" s="63"/>
      <c r="K16" s="63"/>
      <c r="L16" s="63"/>
      <c r="M16" s="63"/>
      <c r="N16" s="94"/>
      <c r="O16" s="82" t="s">
        <v>30</v>
      </c>
      <c r="P16" s="64" t="s">
        <v>43</v>
      </c>
      <c r="Q16" s="61"/>
      <c r="R16" s="65">
        <v>1.5</v>
      </c>
      <c r="S16" s="62">
        <f t="shared" si="0"/>
        <v>1.1300000000000001</v>
      </c>
      <c r="T16" s="78">
        <f>ROUNDUP((R5*R16)+(R6*S16)+(R7*(R16*2)),2)</f>
        <v>0</v>
      </c>
    </row>
    <row r="17" spans="1:20" ht="18.75" customHeight="1" x14ac:dyDescent="0.15">
      <c r="A17" s="239"/>
      <c r="B17" s="82"/>
      <c r="C17" s="60"/>
      <c r="D17" s="61"/>
      <c r="E17" s="62"/>
      <c r="F17" s="63"/>
      <c r="G17" s="86"/>
      <c r="H17" s="90"/>
      <c r="I17" s="61"/>
      <c r="J17" s="63"/>
      <c r="K17" s="63"/>
      <c r="L17" s="63"/>
      <c r="M17" s="63"/>
      <c r="N17" s="94"/>
      <c r="O17" s="82"/>
      <c r="P17" s="64" t="s">
        <v>44</v>
      </c>
      <c r="Q17" s="61" t="s">
        <v>35</v>
      </c>
      <c r="R17" s="65">
        <v>1.5</v>
      </c>
      <c r="S17" s="62">
        <f t="shared" si="0"/>
        <v>1.1300000000000001</v>
      </c>
      <c r="T17" s="78">
        <f>ROUNDUP((R5*R17)+(R6*S17)+(R7*(R17*2)),2)</f>
        <v>0</v>
      </c>
    </row>
    <row r="18" spans="1:20" ht="18.75" customHeight="1" x14ac:dyDescent="0.15">
      <c r="A18" s="239"/>
      <c r="B18" s="81"/>
      <c r="C18" s="54"/>
      <c r="D18" s="55"/>
      <c r="E18" s="56"/>
      <c r="F18" s="57"/>
      <c r="G18" s="85"/>
      <c r="H18" s="89"/>
      <c r="I18" s="55"/>
      <c r="J18" s="57"/>
      <c r="K18" s="57"/>
      <c r="L18" s="57"/>
      <c r="M18" s="57"/>
      <c r="N18" s="93"/>
      <c r="O18" s="81"/>
      <c r="P18" s="58"/>
      <c r="Q18" s="55"/>
      <c r="R18" s="59"/>
      <c r="S18" s="56"/>
      <c r="T18" s="77"/>
    </row>
    <row r="19" spans="1:20" ht="18.75" customHeight="1" x14ac:dyDescent="0.15">
      <c r="A19" s="239"/>
      <c r="B19" s="82" t="s">
        <v>45</v>
      </c>
      <c r="C19" s="60" t="s">
        <v>50</v>
      </c>
      <c r="D19" s="61"/>
      <c r="E19" s="62">
        <v>20</v>
      </c>
      <c r="F19" s="63" t="s">
        <v>38</v>
      </c>
      <c r="G19" s="86"/>
      <c r="H19" s="90" t="s">
        <v>50</v>
      </c>
      <c r="I19" s="61"/>
      <c r="J19" s="63">
        <f>ROUNDUP(E19*0.75,2)</f>
        <v>15</v>
      </c>
      <c r="K19" s="63" t="s">
        <v>38</v>
      </c>
      <c r="L19" s="63"/>
      <c r="M19" s="63">
        <f>ROUNDUP((R5*E19)+(R6*J19)+(R7*(E19*2)),2)</f>
        <v>0</v>
      </c>
      <c r="N19" s="94">
        <f>ROUND(M19+(M19*15/100),2)</f>
        <v>0</v>
      </c>
      <c r="O19" s="82" t="s">
        <v>46</v>
      </c>
      <c r="P19" s="64" t="s">
        <v>41</v>
      </c>
      <c r="Q19" s="61"/>
      <c r="R19" s="65">
        <v>1</v>
      </c>
      <c r="S19" s="62">
        <f>ROUNDUP(R19*0.75,2)</f>
        <v>0.75</v>
      </c>
      <c r="T19" s="78">
        <f>ROUNDUP((R5*R19)+(R6*S19)+(R7*(R19*2)),2)</f>
        <v>0</v>
      </c>
    </row>
    <row r="20" spans="1:20" ht="18.75" customHeight="1" x14ac:dyDescent="0.15">
      <c r="A20" s="239"/>
      <c r="B20" s="82"/>
      <c r="C20" s="60" t="s">
        <v>51</v>
      </c>
      <c r="D20" s="61"/>
      <c r="E20" s="62">
        <v>10</v>
      </c>
      <c r="F20" s="63" t="s">
        <v>38</v>
      </c>
      <c r="G20" s="86"/>
      <c r="H20" s="90" t="s">
        <v>51</v>
      </c>
      <c r="I20" s="61"/>
      <c r="J20" s="63">
        <f>ROUNDUP(E20*0.75,2)</f>
        <v>7.5</v>
      </c>
      <c r="K20" s="63" t="s">
        <v>38</v>
      </c>
      <c r="L20" s="63"/>
      <c r="M20" s="63">
        <f>ROUNDUP((R5*E20)+(R6*J20)+(R7*(E20*2)),2)</f>
        <v>0</v>
      </c>
      <c r="N20" s="94">
        <f>ROUND(M20+(M20*10/100),2)</f>
        <v>0</v>
      </c>
      <c r="O20" s="82" t="s">
        <v>47</v>
      </c>
      <c r="P20" s="64" t="s">
        <v>53</v>
      </c>
      <c r="Q20" s="61"/>
      <c r="R20" s="65">
        <v>2</v>
      </c>
      <c r="S20" s="62">
        <f>ROUNDUP(R20*0.75,2)</f>
        <v>1.5</v>
      </c>
      <c r="T20" s="78">
        <f>ROUNDUP((R5*R20)+(R6*S20)+(R7*(R20*2)),2)</f>
        <v>0</v>
      </c>
    </row>
    <row r="21" spans="1:20" ht="18.75" customHeight="1" x14ac:dyDescent="0.15">
      <c r="A21" s="239"/>
      <c r="B21" s="82"/>
      <c r="C21" s="60" t="s">
        <v>52</v>
      </c>
      <c r="D21" s="61"/>
      <c r="E21" s="62">
        <v>20</v>
      </c>
      <c r="F21" s="63" t="s">
        <v>38</v>
      </c>
      <c r="G21" s="86"/>
      <c r="H21" s="90" t="s">
        <v>52</v>
      </c>
      <c r="I21" s="61"/>
      <c r="J21" s="63">
        <f>ROUNDUP(E21*0.75,2)</f>
        <v>15</v>
      </c>
      <c r="K21" s="63" t="s">
        <v>38</v>
      </c>
      <c r="L21" s="63"/>
      <c r="M21" s="63">
        <f>ROUNDUP((R5*E21)+(R6*J21)+(R7*(E21*2)),2)</f>
        <v>0</v>
      </c>
      <c r="N21" s="94">
        <f>M21</f>
        <v>0</v>
      </c>
      <c r="O21" s="82" t="s">
        <v>48</v>
      </c>
      <c r="P21" s="64" t="s">
        <v>44</v>
      </c>
      <c r="Q21" s="61" t="s">
        <v>35</v>
      </c>
      <c r="R21" s="65">
        <v>1</v>
      </c>
      <c r="S21" s="62">
        <f>ROUNDUP(R21*0.75,2)</f>
        <v>0.75</v>
      </c>
      <c r="T21" s="78">
        <f>ROUNDUP((R5*R21)+(R6*S21)+(R7*(R21*2)),2)</f>
        <v>0</v>
      </c>
    </row>
    <row r="22" spans="1:20" ht="18.75" customHeight="1" x14ac:dyDescent="0.15">
      <c r="A22" s="239"/>
      <c r="B22" s="82"/>
      <c r="C22" s="60"/>
      <c r="D22" s="61"/>
      <c r="E22" s="62"/>
      <c r="F22" s="63"/>
      <c r="G22" s="86"/>
      <c r="H22" s="90"/>
      <c r="I22" s="61"/>
      <c r="J22" s="63"/>
      <c r="K22" s="63"/>
      <c r="L22" s="63"/>
      <c r="M22" s="63"/>
      <c r="N22" s="94"/>
      <c r="O22" s="82" t="s">
        <v>49</v>
      </c>
      <c r="P22" s="64" t="s">
        <v>54</v>
      </c>
      <c r="Q22" s="61"/>
      <c r="R22" s="65">
        <v>30</v>
      </c>
      <c r="S22" s="62">
        <f>ROUNDUP(R22*0.75,2)</f>
        <v>22.5</v>
      </c>
      <c r="T22" s="78">
        <f>ROUNDUP((R5*R22)+(R6*S22)+(R7*(R22*2)),2)</f>
        <v>0</v>
      </c>
    </row>
    <row r="23" spans="1:20" ht="18.75" customHeight="1" x14ac:dyDescent="0.15">
      <c r="A23" s="239"/>
      <c r="B23" s="82"/>
      <c r="C23" s="60"/>
      <c r="D23" s="61"/>
      <c r="E23" s="62"/>
      <c r="F23" s="63"/>
      <c r="G23" s="86"/>
      <c r="H23" s="90"/>
      <c r="I23" s="61"/>
      <c r="J23" s="63"/>
      <c r="K23" s="63"/>
      <c r="L23" s="63"/>
      <c r="M23" s="63"/>
      <c r="N23" s="94"/>
      <c r="O23" s="82"/>
      <c r="P23" s="64"/>
      <c r="Q23" s="61"/>
      <c r="R23" s="65"/>
      <c r="S23" s="62"/>
      <c r="T23" s="78"/>
    </row>
    <row r="24" spans="1:20" ht="18.75" customHeight="1" x14ac:dyDescent="0.15">
      <c r="A24" s="239"/>
      <c r="B24" s="81"/>
      <c r="C24" s="54"/>
      <c r="D24" s="55"/>
      <c r="E24" s="56"/>
      <c r="F24" s="57"/>
      <c r="G24" s="85"/>
      <c r="H24" s="89"/>
      <c r="I24" s="55"/>
      <c r="J24" s="57"/>
      <c r="K24" s="57"/>
      <c r="L24" s="57"/>
      <c r="M24" s="57"/>
      <c r="N24" s="93"/>
      <c r="O24" s="81"/>
      <c r="P24" s="58"/>
      <c r="Q24" s="55"/>
      <c r="R24" s="59"/>
      <c r="S24" s="56"/>
      <c r="T24" s="77"/>
    </row>
    <row r="25" spans="1:20" ht="18.75" customHeight="1" x14ac:dyDescent="0.15">
      <c r="A25" s="239"/>
      <c r="B25" s="82" t="s">
        <v>55</v>
      </c>
      <c r="C25" s="60" t="s">
        <v>56</v>
      </c>
      <c r="D25" s="61"/>
      <c r="E25" s="62">
        <v>10</v>
      </c>
      <c r="F25" s="63" t="s">
        <v>38</v>
      </c>
      <c r="G25" s="86"/>
      <c r="H25" s="90" t="s">
        <v>56</v>
      </c>
      <c r="I25" s="61"/>
      <c r="J25" s="63">
        <f>ROUNDUP(E25*0.75,2)</f>
        <v>7.5</v>
      </c>
      <c r="K25" s="63" t="s">
        <v>38</v>
      </c>
      <c r="L25" s="63"/>
      <c r="M25" s="63">
        <f>ROUNDUP((R5*E25)+(R6*J25)+(R7*(E25*2)),2)</f>
        <v>0</v>
      </c>
      <c r="N25" s="94">
        <f>ROUND(M25+(M25*10/100),2)</f>
        <v>0</v>
      </c>
      <c r="O25" s="82" t="s">
        <v>30</v>
      </c>
      <c r="P25" s="64" t="s">
        <v>54</v>
      </c>
      <c r="Q25" s="61"/>
      <c r="R25" s="65">
        <v>100</v>
      </c>
      <c r="S25" s="62">
        <f>ROUNDUP(R25*0.75,2)</f>
        <v>75</v>
      </c>
      <c r="T25" s="78">
        <f>ROUNDUP((R5*R25)+(R6*S25)+(R7*(R25*2)),2)</f>
        <v>0</v>
      </c>
    </row>
    <row r="26" spans="1:20" ht="18.75" customHeight="1" x14ac:dyDescent="0.15">
      <c r="A26" s="239"/>
      <c r="B26" s="82"/>
      <c r="C26" s="60" t="s">
        <v>57</v>
      </c>
      <c r="D26" s="61"/>
      <c r="E26" s="62">
        <v>5</v>
      </c>
      <c r="F26" s="63" t="s">
        <v>38</v>
      </c>
      <c r="G26" s="86"/>
      <c r="H26" s="90" t="s">
        <v>57</v>
      </c>
      <c r="I26" s="61"/>
      <c r="J26" s="63">
        <f>ROUNDUP(E26*0.75,2)</f>
        <v>3.75</v>
      </c>
      <c r="K26" s="63" t="s">
        <v>38</v>
      </c>
      <c r="L26" s="63"/>
      <c r="M26" s="63">
        <f>ROUNDUP((R5*E26)+(R6*J26)+(R7*(E26*2)),2)</f>
        <v>0</v>
      </c>
      <c r="N26" s="94">
        <f>ROUND(M26+(M26*0/100),2)</f>
        <v>0</v>
      </c>
      <c r="O26" s="82"/>
      <c r="P26" s="64" t="s">
        <v>58</v>
      </c>
      <c r="Q26" s="61"/>
      <c r="R26" s="65">
        <v>3</v>
      </c>
      <c r="S26" s="62">
        <f>ROUNDUP(R26*0.75,2)</f>
        <v>2.25</v>
      </c>
      <c r="T26" s="78">
        <f>ROUNDUP((R5*R26)+(R6*S26)+(R7*(R26*2)),2)</f>
        <v>0</v>
      </c>
    </row>
    <row r="27" spans="1:20" ht="18.75" customHeight="1" x14ac:dyDescent="0.15">
      <c r="A27" s="239"/>
      <c r="B27" s="81"/>
      <c r="C27" s="54"/>
      <c r="D27" s="55"/>
      <c r="E27" s="56"/>
      <c r="F27" s="57"/>
      <c r="G27" s="85"/>
      <c r="H27" s="89"/>
      <c r="I27" s="55"/>
      <c r="J27" s="57"/>
      <c r="K27" s="57"/>
      <c r="L27" s="57"/>
      <c r="M27" s="57"/>
      <c r="N27" s="93"/>
      <c r="O27" s="81"/>
      <c r="P27" s="58"/>
      <c r="Q27" s="55"/>
      <c r="R27" s="59"/>
      <c r="S27" s="56"/>
      <c r="T27" s="77"/>
    </row>
    <row r="28" spans="1:20" ht="18.75" customHeight="1" x14ac:dyDescent="0.15">
      <c r="A28" s="239"/>
      <c r="B28" s="82" t="s">
        <v>59</v>
      </c>
      <c r="C28" s="60" t="s">
        <v>61</v>
      </c>
      <c r="D28" s="61"/>
      <c r="E28" s="66">
        <v>0.25</v>
      </c>
      <c r="F28" s="63" t="s">
        <v>62</v>
      </c>
      <c r="G28" s="86"/>
      <c r="H28" s="90" t="s">
        <v>61</v>
      </c>
      <c r="I28" s="61"/>
      <c r="J28" s="63">
        <f>ROUNDUP(E28*0.75,2)</f>
        <v>0.19</v>
      </c>
      <c r="K28" s="63" t="s">
        <v>62</v>
      </c>
      <c r="L28" s="63"/>
      <c r="M28" s="63">
        <f>ROUNDUP((R5*E28)+(R6*J28)+(R7*(E28*2)),2)</f>
        <v>0</v>
      </c>
      <c r="N28" s="94">
        <f>M28</f>
        <v>0</v>
      </c>
      <c r="O28" s="82" t="s">
        <v>60</v>
      </c>
      <c r="P28" s="64"/>
      <c r="Q28" s="61"/>
      <c r="R28" s="65"/>
      <c r="S28" s="62"/>
      <c r="T28" s="78"/>
    </row>
    <row r="29" spans="1:20" ht="18.75" customHeight="1" thickBot="1" x14ac:dyDescent="0.2">
      <c r="A29" s="240"/>
      <c r="B29" s="83"/>
      <c r="C29" s="67"/>
      <c r="D29" s="68"/>
      <c r="E29" s="69"/>
      <c r="F29" s="70"/>
      <c r="G29" s="87"/>
      <c r="H29" s="91"/>
      <c r="I29" s="68"/>
      <c r="J29" s="70"/>
      <c r="K29" s="70"/>
      <c r="L29" s="70"/>
      <c r="M29" s="70"/>
      <c r="N29" s="95"/>
      <c r="O29" s="83"/>
      <c r="P29" s="71"/>
      <c r="Q29" s="68"/>
      <c r="R29" s="72"/>
      <c r="S29" s="69"/>
      <c r="T29" s="79"/>
    </row>
  </sheetData>
  <mergeCells count="5">
    <mergeCell ref="H1:O1"/>
    <mergeCell ref="A2:T2"/>
    <mergeCell ref="Q3:T3"/>
    <mergeCell ref="A8:F8"/>
    <mergeCell ref="A10:A29"/>
  </mergeCells>
  <phoneticPr fontId="18"/>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7">
    <pageSetUpPr fitToPage="1"/>
  </sheetPr>
  <dimension ref="A1:AB28"/>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31"/>
      <c r="I1" s="231"/>
      <c r="J1" s="232"/>
      <c r="K1" s="232"/>
      <c r="L1" s="232"/>
      <c r="M1" s="232"/>
      <c r="N1" s="232"/>
      <c r="O1" s="232"/>
      <c r="P1" s="2"/>
      <c r="Q1" s="2"/>
      <c r="R1" s="4"/>
      <c r="S1" s="4"/>
      <c r="T1" s="3"/>
      <c r="U1" s="3"/>
    </row>
    <row r="2" spans="1:21" ht="36.75" customHeight="1" x14ac:dyDescent="0.15">
      <c r="A2" s="231" t="s">
        <v>0</v>
      </c>
      <c r="B2" s="231"/>
      <c r="C2" s="232"/>
      <c r="D2" s="232"/>
      <c r="E2" s="232"/>
      <c r="F2" s="232"/>
      <c r="G2" s="232"/>
      <c r="H2" s="232"/>
      <c r="I2" s="232"/>
      <c r="J2" s="232"/>
      <c r="K2" s="232"/>
      <c r="L2" s="232"/>
      <c r="M2" s="232"/>
      <c r="N2" s="232"/>
      <c r="O2" s="232"/>
      <c r="P2" s="232"/>
      <c r="Q2" s="232"/>
      <c r="R2" s="232"/>
      <c r="S2" s="232"/>
      <c r="T2" s="232"/>
      <c r="U2" s="3"/>
    </row>
    <row r="3" spans="1:21" ht="18.75" customHeight="1" x14ac:dyDescent="0.15">
      <c r="A3" s="5"/>
      <c r="B3" s="5"/>
      <c r="C3" s="2"/>
      <c r="D3" s="3"/>
      <c r="E3" s="6"/>
      <c r="F3" s="2"/>
      <c r="G3" s="2"/>
      <c r="H3" s="2"/>
      <c r="I3" s="3"/>
      <c r="J3" s="2"/>
      <c r="K3" s="7"/>
      <c r="L3" s="7"/>
      <c r="M3" s="7"/>
      <c r="N3" s="7"/>
      <c r="O3" s="2"/>
      <c r="P3" s="8"/>
      <c r="Q3" s="233" t="s">
        <v>1</v>
      </c>
      <c r="R3" s="234"/>
      <c r="S3" s="234"/>
      <c r="T3" s="235"/>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279" t="s">
        <v>254</v>
      </c>
      <c r="C5" s="279"/>
      <c r="D5" s="3"/>
      <c r="E5" s="6"/>
      <c r="F5" s="2"/>
      <c r="G5" s="2"/>
      <c r="H5" s="2"/>
      <c r="I5" s="3"/>
      <c r="J5" s="2"/>
      <c r="K5" s="7"/>
      <c r="L5" s="7"/>
      <c r="M5" s="7"/>
      <c r="N5" s="9"/>
      <c r="O5" s="2"/>
      <c r="P5" s="14"/>
      <c r="Q5" s="45" t="s">
        <v>6</v>
      </c>
      <c r="R5" s="46"/>
      <c r="S5" s="47"/>
      <c r="T5" s="47"/>
      <c r="U5" s="3"/>
    </row>
    <row r="6" spans="1:21" ht="22.5" customHeight="1" x14ac:dyDescent="0.15">
      <c r="A6" s="5"/>
      <c r="B6" s="279"/>
      <c r="C6" s="279"/>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36" t="s">
        <v>240</v>
      </c>
      <c r="B8" s="237"/>
      <c r="C8" s="237"/>
      <c r="D8" s="237"/>
      <c r="E8" s="237"/>
      <c r="F8" s="237"/>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38" t="s">
        <v>63</v>
      </c>
      <c r="B10" s="80" t="s">
        <v>241</v>
      </c>
      <c r="C10" s="48" t="s">
        <v>108</v>
      </c>
      <c r="D10" s="49"/>
      <c r="E10" s="50">
        <v>20</v>
      </c>
      <c r="F10" s="51" t="s">
        <v>38</v>
      </c>
      <c r="G10" s="84"/>
      <c r="H10" s="88" t="s">
        <v>108</v>
      </c>
      <c r="I10" s="49"/>
      <c r="J10" s="51">
        <f t="shared" ref="J10:J17" si="0">ROUNDUP(E10*0.75,2)</f>
        <v>15</v>
      </c>
      <c r="K10" s="51" t="s">
        <v>38</v>
      </c>
      <c r="L10" s="51"/>
      <c r="M10" s="51">
        <f>ROUNDUP((R5*E10)+(R6*J10)+(R7*(E10*2)),2)</f>
        <v>0</v>
      </c>
      <c r="N10" s="92"/>
      <c r="O10" s="80" t="s">
        <v>242</v>
      </c>
      <c r="P10" s="52" t="s">
        <v>24</v>
      </c>
      <c r="Q10" s="49"/>
      <c r="R10" s="53">
        <v>110</v>
      </c>
      <c r="S10" s="50">
        <f t="shared" ref="S10:S16" si="1">ROUNDUP(R10*0.75,2)</f>
        <v>82.5</v>
      </c>
      <c r="T10" s="76">
        <f>ROUNDUP((R5*R10)+(R6*S10)+(R7*(R10*2)),2)</f>
        <v>0</v>
      </c>
    </row>
    <row r="11" spans="1:21" ht="18.75" customHeight="1" x14ac:dyDescent="0.15">
      <c r="A11" s="239"/>
      <c r="B11" s="82"/>
      <c r="C11" s="60" t="s">
        <v>114</v>
      </c>
      <c r="D11" s="61"/>
      <c r="E11" s="62">
        <v>40</v>
      </c>
      <c r="F11" s="63" t="s">
        <v>38</v>
      </c>
      <c r="G11" s="86"/>
      <c r="H11" s="90" t="s">
        <v>114</v>
      </c>
      <c r="I11" s="61"/>
      <c r="J11" s="63">
        <f t="shared" si="0"/>
        <v>30</v>
      </c>
      <c r="K11" s="63" t="s">
        <v>38</v>
      </c>
      <c r="L11" s="63"/>
      <c r="M11" s="63">
        <f>ROUNDUP((R5*E11)+(R6*J11)+(R7*(E11*2)),2)</f>
        <v>0</v>
      </c>
      <c r="N11" s="94">
        <f>ROUND(M11+(M11*10/100),2)</f>
        <v>0</v>
      </c>
      <c r="O11" s="99" t="s">
        <v>243</v>
      </c>
      <c r="P11" s="64" t="s">
        <v>43</v>
      </c>
      <c r="Q11" s="61"/>
      <c r="R11" s="65">
        <v>0.5</v>
      </c>
      <c r="S11" s="62">
        <f t="shared" si="1"/>
        <v>0.38</v>
      </c>
      <c r="T11" s="78">
        <f>ROUNDUP((R5*R11)+(R6*S11)+(R7*(R11*2)),2)</f>
        <v>0</v>
      </c>
    </row>
    <row r="12" spans="1:21" ht="18.75" customHeight="1" x14ac:dyDescent="0.15">
      <c r="A12" s="239"/>
      <c r="B12" s="82"/>
      <c r="C12" s="60" t="s">
        <v>37</v>
      </c>
      <c r="D12" s="61"/>
      <c r="E12" s="62">
        <v>30</v>
      </c>
      <c r="F12" s="63" t="s">
        <v>38</v>
      </c>
      <c r="G12" s="86"/>
      <c r="H12" s="90" t="s">
        <v>37</v>
      </c>
      <c r="I12" s="61"/>
      <c r="J12" s="63">
        <f t="shared" si="0"/>
        <v>22.5</v>
      </c>
      <c r="K12" s="63" t="s">
        <v>38</v>
      </c>
      <c r="L12" s="63"/>
      <c r="M12" s="63">
        <f>ROUNDUP((R5*E12)+(R6*J12)+(R7*(E12*2)),2)</f>
        <v>0</v>
      </c>
      <c r="N12" s="94">
        <f>ROUND(M12+(M12*6/100),2)</f>
        <v>0</v>
      </c>
      <c r="O12" s="36" t="s">
        <v>209</v>
      </c>
      <c r="P12" s="64" t="s">
        <v>36</v>
      </c>
      <c r="Q12" s="61"/>
      <c r="R12" s="65">
        <v>2</v>
      </c>
      <c r="S12" s="62">
        <f t="shared" si="1"/>
        <v>1.5</v>
      </c>
      <c r="T12" s="78">
        <f>ROUNDUP((R5*R12)+(R6*S12)+(R7*(R12*2)),2)</f>
        <v>0</v>
      </c>
    </row>
    <row r="13" spans="1:21" ht="18.75" customHeight="1" x14ac:dyDescent="0.15">
      <c r="A13" s="239"/>
      <c r="B13" s="82"/>
      <c r="C13" s="60" t="s">
        <v>244</v>
      </c>
      <c r="D13" s="61"/>
      <c r="E13" s="62">
        <v>10</v>
      </c>
      <c r="F13" s="63" t="s">
        <v>38</v>
      </c>
      <c r="G13" s="86"/>
      <c r="H13" s="90" t="s">
        <v>244</v>
      </c>
      <c r="I13" s="61"/>
      <c r="J13" s="63">
        <f t="shared" si="0"/>
        <v>7.5</v>
      </c>
      <c r="K13" s="63" t="s">
        <v>38</v>
      </c>
      <c r="L13" s="63"/>
      <c r="M13" s="63">
        <f>ROUNDUP((R5*E13)+(R6*J13)+(R7*(E13*2)),2)</f>
        <v>0</v>
      </c>
      <c r="N13" s="94">
        <f>M13</f>
        <v>0</v>
      </c>
      <c r="O13" s="82" t="s">
        <v>245</v>
      </c>
      <c r="P13" s="64" t="s">
        <v>103</v>
      </c>
      <c r="Q13" s="61"/>
      <c r="R13" s="65">
        <v>40</v>
      </c>
      <c r="S13" s="62">
        <f t="shared" si="1"/>
        <v>30</v>
      </c>
      <c r="T13" s="78">
        <f>ROUNDUP((R5*R13)+(R6*S13)+(R7*(R13*2)),2)</f>
        <v>0</v>
      </c>
    </row>
    <row r="14" spans="1:21" ht="18.75" customHeight="1" x14ac:dyDescent="0.15">
      <c r="A14" s="239"/>
      <c r="B14" s="82"/>
      <c r="C14" s="60" t="s">
        <v>70</v>
      </c>
      <c r="D14" s="61" t="s">
        <v>71</v>
      </c>
      <c r="E14" s="73">
        <v>0.5</v>
      </c>
      <c r="F14" s="63" t="s">
        <v>72</v>
      </c>
      <c r="G14" s="86"/>
      <c r="H14" s="90" t="s">
        <v>70</v>
      </c>
      <c r="I14" s="61" t="s">
        <v>71</v>
      </c>
      <c r="J14" s="63">
        <f t="shared" si="0"/>
        <v>0.38</v>
      </c>
      <c r="K14" s="63" t="s">
        <v>72</v>
      </c>
      <c r="L14" s="63"/>
      <c r="M14" s="63">
        <f>ROUNDUP((R5*E14)+(R6*J14)+(R7*(E14*2)),2)</f>
        <v>0</v>
      </c>
      <c r="N14" s="94">
        <f>M14</f>
        <v>0</v>
      </c>
      <c r="O14" s="99" t="s">
        <v>246</v>
      </c>
      <c r="P14" s="64" t="s">
        <v>41</v>
      </c>
      <c r="Q14" s="61"/>
      <c r="R14" s="65">
        <v>0.5</v>
      </c>
      <c r="S14" s="62">
        <f t="shared" si="1"/>
        <v>0.38</v>
      </c>
      <c r="T14" s="78">
        <f>ROUNDUP((R5*R14)+(R6*S14)+(R7*(R14*2)),2)</f>
        <v>0</v>
      </c>
    </row>
    <row r="15" spans="1:21" ht="18.75" customHeight="1" x14ac:dyDescent="0.15">
      <c r="A15" s="239"/>
      <c r="B15" s="82"/>
      <c r="C15" s="60" t="s">
        <v>64</v>
      </c>
      <c r="D15" s="61" t="s">
        <v>65</v>
      </c>
      <c r="E15" s="62">
        <v>30</v>
      </c>
      <c r="F15" s="63" t="s">
        <v>66</v>
      </c>
      <c r="G15" s="86"/>
      <c r="H15" s="90" t="s">
        <v>64</v>
      </c>
      <c r="I15" s="61" t="s">
        <v>65</v>
      </c>
      <c r="J15" s="63">
        <f t="shared" si="0"/>
        <v>22.5</v>
      </c>
      <c r="K15" s="63" t="s">
        <v>66</v>
      </c>
      <c r="L15" s="63"/>
      <c r="M15" s="63">
        <f>ROUNDUP((R5*E15)+(R6*J15)+(R7*(E15*2)),2)</f>
        <v>0</v>
      </c>
      <c r="N15" s="94">
        <f>M15</f>
        <v>0</v>
      </c>
      <c r="O15" s="36" t="s">
        <v>247</v>
      </c>
      <c r="P15" s="64" t="s">
        <v>97</v>
      </c>
      <c r="Q15" s="61"/>
      <c r="R15" s="65">
        <v>2</v>
      </c>
      <c r="S15" s="62">
        <f t="shared" si="1"/>
        <v>1.5</v>
      </c>
      <c r="T15" s="78">
        <f>ROUNDUP((R5*R15)+(R6*S15)+(R7*(R15*2)),2)</f>
        <v>0</v>
      </c>
    </row>
    <row r="16" spans="1:21" ht="18.75" customHeight="1" x14ac:dyDescent="0.15">
      <c r="A16" s="239"/>
      <c r="B16" s="82"/>
      <c r="C16" s="60" t="s">
        <v>210</v>
      </c>
      <c r="D16" s="61" t="s">
        <v>35</v>
      </c>
      <c r="E16" s="62">
        <v>9</v>
      </c>
      <c r="F16" s="63" t="s">
        <v>38</v>
      </c>
      <c r="G16" s="86"/>
      <c r="H16" s="90" t="s">
        <v>210</v>
      </c>
      <c r="I16" s="61" t="s">
        <v>35</v>
      </c>
      <c r="J16" s="63">
        <f t="shared" si="0"/>
        <v>6.75</v>
      </c>
      <c r="K16" s="63" t="s">
        <v>38</v>
      </c>
      <c r="L16" s="63"/>
      <c r="M16" s="63">
        <f>ROUNDUP((R5*E16)+(R6*J16)+(R7*(E16*2)),2)</f>
        <v>0</v>
      </c>
      <c r="N16" s="94">
        <f>M16</f>
        <v>0</v>
      </c>
      <c r="O16" s="99" t="s">
        <v>212</v>
      </c>
      <c r="P16" s="64" t="s">
        <v>97</v>
      </c>
      <c r="Q16" s="61"/>
      <c r="R16" s="65">
        <v>2</v>
      </c>
      <c r="S16" s="62">
        <f t="shared" si="1"/>
        <v>1.5</v>
      </c>
      <c r="T16" s="78">
        <f>ROUNDUP((R5*R16)+(R6*S16)+(R7*(R16*2)),2)</f>
        <v>0</v>
      </c>
    </row>
    <row r="17" spans="1:20" ht="18.75" customHeight="1" x14ac:dyDescent="0.15">
      <c r="A17" s="239"/>
      <c r="B17" s="82"/>
      <c r="C17" s="60" t="s">
        <v>248</v>
      </c>
      <c r="D17" s="61" t="s">
        <v>192</v>
      </c>
      <c r="E17" s="75">
        <v>0.1</v>
      </c>
      <c r="F17" s="63" t="s">
        <v>74</v>
      </c>
      <c r="G17" s="86"/>
      <c r="H17" s="90" t="s">
        <v>248</v>
      </c>
      <c r="I17" s="61" t="s">
        <v>192</v>
      </c>
      <c r="J17" s="63">
        <f t="shared" si="0"/>
        <v>0.08</v>
      </c>
      <c r="K17" s="63" t="s">
        <v>74</v>
      </c>
      <c r="L17" s="63"/>
      <c r="M17" s="63">
        <f>ROUNDUP((R5*E17)+(R6*J17)+(R7*(E17*2)),2)</f>
        <v>0</v>
      </c>
      <c r="N17" s="94">
        <f>M17</f>
        <v>0</v>
      </c>
      <c r="O17" s="36" t="s">
        <v>213</v>
      </c>
      <c r="P17" s="64"/>
      <c r="Q17" s="61"/>
      <c r="R17" s="65"/>
      <c r="S17" s="62"/>
      <c r="T17" s="78"/>
    </row>
    <row r="18" spans="1:20" ht="18.75" customHeight="1" x14ac:dyDescent="0.15">
      <c r="A18" s="239"/>
      <c r="B18" s="82"/>
      <c r="C18" s="60"/>
      <c r="D18" s="61"/>
      <c r="E18" s="75"/>
      <c r="F18" s="63"/>
      <c r="G18" s="86"/>
      <c r="H18" s="90"/>
      <c r="I18" s="61"/>
      <c r="J18" s="63"/>
      <c r="K18" s="63"/>
      <c r="L18" s="63"/>
      <c r="M18" s="63"/>
      <c r="N18" s="94"/>
      <c r="O18" s="82" t="s">
        <v>249</v>
      </c>
      <c r="P18" s="64"/>
      <c r="Q18" s="61"/>
      <c r="R18" s="65"/>
      <c r="S18" s="62"/>
      <c r="T18" s="78"/>
    </row>
    <row r="19" spans="1:20" ht="18.75" customHeight="1" x14ac:dyDescent="0.15">
      <c r="A19" s="239"/>
      <c r="B19" s="82"/>
      <c r="C19" s="60"/>
      <c r="D19" s="61"/>
      <c r="E19" s="75"/>
      <c r="F19" s="63"/>
      <c r="G19" s="86"/>
      <c r="H19" s="90"/>
      <c r="I19" s="61"/>
      <c r="J19" s="63"/>
      <c r="K19" s="63"/>
      <c r="L19" s="63"/>
      <c r="M19" s="63"/>
      <c r="N19" s="94"/>
      <c r="O19" s="82" t="s">
        <v>30</v>
      </c>
      <c r="P19" s="64"/>
      <c r="Q19" s="61"/>
      <c r="R19" s="65"/>
      <c r="S19" s="62"/>
      <c r="T19" s="78"/>
    </row>
    <row r="20" spans="1:20" ht="18.75" customHeight="1" x14ac:dyDescent="0.15">
      <c r="A20" s="239"/>
      <c r="B20" s="81"/>
      <c r="C20" s="54"/>
      <c r="D20" s="55"/>
      <c r="E20" s="56"/>
      <c r="F20" s="57"/>
      <c r="G20" s="85"/>
      <c r="H20" s="89"/>
      <c r="I20" s="55"/>
      <c r="J20" s="57"/>
      <c r="K20" s="57"/>
      <c r="L20" s="57"/>
      <c r="M20" s="57"/>
      <c r="N20" s="93"/>
      <c r="O20" s="81"/>
      <c r="P20" s="58"/>
      <c r="Q20" s="55"/>
      <c r="R20" s="59"/>
      <c r="S20" s="56"/>
      <c r="T20" s="77"/>
    </row>
    <row r="21" spans="1:20" ht="18.75" customHeight="1" x14ac:dyDescent="0.15">
      <c r="A21" s="239"/>
      <c r="B21" s="82" t="s">
        <v>214</v>
      </c>
      <c r="C21" s="60" t="s">
        <v>215</v>
      </c>
      <c r="D21" s="61" t="s">
        <v>35</v>
      </c>
      <c r="E21" s="62">
        <v>10</v>
      </c>
      <c r="F21" s="63" t="s">
        <v>38</v>
      </c>
      <c r="G21" s="86"/>
      <c r="H21" s="90" t="s">
        <v>215</v>
      </c>
      <c r="I21" s="61" t="s">
        <v>35</v>
      </c>
      <c r="J21" s="63">
        <f>ROUNDUP(E21*0.75,2)</f>
        <v>7.5</v>
      </c>
      <c r="K21" s="63" t="s">
        <v>38</v>
      </c>
      <c r="L21" s="63"/>
      <c r="M21" s="63">
        <f>ROUNDUP((R5*E21)+(R6*J21)+(R7*(E21*2)),2)</f>
        <v>0</v>
      </c>
      <c r="N21" s="94">
        <f>M21</f>
        <v>0</v>
      </c>
      <c r="O21" s="82" t="s">
        <v>216</v>
      </c>
      <c r="P21" s="64" t="s">
        <v>77</v>
      </c>
      <c r="Q21" s="61" t="s">
        <v>78</v>
      </c>
      <c r="R21" s="65">
        <v>4</v>
      </c>
      <c r="S21" s="62">
        <f>ROUNDUP(R21*0.75,2)</f>
        <v>3</v>
      </c>
      <c r="T21" s="78">
        <f>ROUNDUP((R5*R21)+(R6*S21)+(R7*(R21*2)),2)</f>
        <v>0</v>
      </c>
    </row>
    <row r="22" spans="1:20" ht="18.75" customHeight="1" x14ac:dyDescent="0.15">
      <c r="A22" s="239"/>
      <c r="B22" s="82"/>
      <c r="C22" s="60" t="s">
        <v>109</v>
      </c>
      <c r="D22" s="61"/>
      <c r="E22" s="62">
        <v>10</v>
      </c>
      <c r="F22" s="63" t="s">
        <v>38</v>
      </c>
      <c r="G22" s="86" t="s">
        <v>110</v>
      </c>
      <c r="H22" s="90" t="s">
        <v>109</v>
      </c>
      <c r="I22" s="61"/>
      <c r="J22" s="63">
        <f>ROUNDUP(E22*0.75,2)</f>
        <v>7.5</v>
      </c>
      <c r="K22" s="63" t="s">
        <v>38</v>
      </c>
      <c r="L22" s="63" t="s">
        <v>110</v>
      </c>
      <c r="M22" s="63">
        <f>ROUNDUP((R5*E22)+(R6*J22)+(R7*(E22*2)),2)</f>
        <v>0</v>
      </c>
      <c r="N22" s="94">
        <f>M22</f>
        <v>0</v>
      </c>
      <c r="O22" s="82" t="s">
        <v>217</v>
      </c>
      <c r="P22" s="64" t="s">
        <v>41</v>
      </c>
      <c r="Q22" s="61"/>
      <c r="R22" s="65">
        <v>0.3</v>
      </c>
      <c r="S22" s="62">
        <f>ROUNDUP(R22*0.75,2)</f>
        <v>0.23</v>
      </c>
      <c r="T22" s="78">
        <f>ROUNDUP((R5*R22)+(R6*S22)+(R7*(R22*2)),2)</f>
        <v>0</v>
      </c>
    </row>
    <row r="23" spans="1:20" ht="18.75" customHeight="1" x14ac:dyDescent="0.15">
      <c r="A23" s="239"/>
      <c r="B23" s="82"/>
      <c r="C23" s="60" t="s">
        <v>125</v>
      </c>
      <c r="D23" s="61"/>
      <c r="E23" s="62">
        <v>5</v>
      </c>
      <c r="F23" s="63" t="s">
        <v>38</v>
      </c>
      <c r="G23" s="86"/>
      <c r="H23" s="90" t="s">
        <v>125</v>
      </c>
      <c r="I23" s="61"/>
      <c r="J23" s="63">
        <f>ROUNDUP(E23*0.75,2)</f>
        <v>3.75</v>
      </c>
      <c r="K23" s="63" t="s">
        <v>38</v>
      </c>
      <c r="L23" s="63"/>
      <c r="M23" s="63">
        <f>ROUNDUP((R5*E23)+(R6*J23)+(R7*(E23*2)),2)</f>
        <v>0</v>
      </c>
      <c r="N23" s="94">
        <f>M23</f>
        <v>0</v>
      </c>
      <c r="O23" s="82" t="s">
        <v>218</v>
      </c>
      <c r="P23" s="64" t="s">
        <v>44</v>
      </c>
      <c r="Q23" s="61" t="s">
        <v>35</v>
      </c>
      <c r="R23" s="65">
        <v>0.3</v>
      </c>
      <c r="S23" s="62">
        <f>ROUNDUP(R23*0.75,2)</f>
        <v>0.23</v>
      </c>
      <c r="T23" s="78">
        <f>ROUNDUP((R5*R23)+(R6*S23)+(R7*(R23*2)),2)</f>
        <v>0</v>
      </c>
    </row>
    <row r="24" spans="1:20" ht="18.75" customHeight="1" x14ac:dyDescent="0.15">
      <c r="A24" s="239"/>
      <c r="B24" s="82"/>
      <c r="C24" s="60"/>
      <c r="D24" s="61"/>
      <c r="E24" s="62"/>
      <c r="F24" s="63"/>
      <c r="G24" s="86"/>
      <c r="H24" s="90"/>
      <c r="I24" s="61"/>
      <c r="J24" s="63"/>
      <c r="K24" s="63"/>
      <c r="L24" s="63"/>
      <c r="M24" s="63"/>
      <c r="N24" s="94"/>
      <c r="O24" s="82" t="s">
        <v>30</v>
      </c>
      <c r="P24" s="64"/>
      <c r="Q24" s="61"/>
      <c r="R24" s="65"/>
      <c r="S24" s="62"/>
      <c r="T24" s="78"/>
    </row>
    <row r="25" spans="1:20" ht="18.75" customHeight="1" x14ac:dyDescent="0.15">
      <c r="A25" s="239"/>
      <c r="B25" s="81"/>
      <c r="C25" s="54"/>
      <c r="D25" s="55"/>
      <c r="E25" s="56"/>
      <c r="F25" s="57"/>
      <c r="G25" s="85"/>
      <c r="H25" s="89"/>
      <c r="I25" s="55"/>
      <c r="J25" s="57"/>
      <c r="K25" s="57"/>
      <c r="L25" s="57"/>
      <c r="M25" s="57"/>
      <c r="N25" s="93"/>
      <c r="O25" s="81"/>
      <c r="P25" s="58"/>
      <c r="Q25" s="55"/>
      <c r="R25" s="59"/>
      <c r="S25" s="56"/>
      <c r="T25" s="77"/>
    </row>
    <row r="26" spans="1:20" ht="18.75" customHeight="1" x14ac:dyDescent="0.15">
      <c r="A26" s="239"/>
      <c r="B26" s="82" t="s">
        <v>250</v>
      </c>
      <c r="C26" s="60" t="s">
        <v>164</v>
      </c>
      <c r="D26" s="61"/>
      <c r="E26" s="62">
        <v>25</v>
      </c>
      <c r="F26" s="63" t="s">
        <v>38</v>
      </c>
      <c r="G26" s="86"/>
      <c r="H26" s="90" t="s">
        <v>164</v>
      </c>
      <c r="I26" s="61"/>
      <c r="J26" s="63">
        <f>ROUNDUP(E26*0.75,2)</f>
        <v>18.75</v>
      </c>
      <c r="K26" s="63" t="s">
        <v>38</v>
      </c>
      <c r="L26" s="63"/>
      <c r="M26" s="63">
        <f>ROUNDUP((R5*E26)+(R6*J26)+(R7*(E26*2)),2)</f>
        <v>0</v>
      </c>
      <c r="N26" s="94">
        <f>M26</f>
        <v>0</v>
      </c>
      <c r="O26" s="82"/>
      <c r="P26" s="64"/>
      <c r="Q26" s="61"/>
      <c r="R26" s="65"/>
      <c r="S26" s="62"/>
      <c r="T26" s="78"/>
    </row>
    <row r="27" spans="1:20" ht="18.75" customHeight="1" thickBot="1" x14ac:dyDescent="0.2">
      <c r="A27" s="240"/>
      <c r="B27" s="83"/>
      <c r="C27" s="67"/>
      <c r="D27" s="68"/>
      <c r="E27" s="69"/>
      <c r="F27" s="70"/>
      <c r="G27" s="87"/>
      <c r="H27" s="91"/>
      <c r="I27" s="68"/>
      <c r="J27" s="70"/>
      <c r="K27" s="70"/>
      <c r="L27" s="70"/>
      <c r="M27" s="70"/>
      <c r="N27" s="95"/>
      <c r="O27" s="83"/>
      <c r="P27" s="71"/>
      <c r="Q27" s="68"/>
      <c r="R27" s="72"/>
      <c r="S27" s="69"/>
      <c r="T27" s="79"/>
    </row>
    <row r="28" spans="1:20" ht="18.75" customHeight="1" x14ac:dyDescent="0.15">
      <c r="P28" s="280" t="s">
        <v>255</v>
      </c>
      <c r="Q28" s="280"/>
      <c r="R28" s="280"/>
      <c r="S28" s="280"/>
    </row>
  </sheetData>
  <mergeCells count="7">
    <mergeCell ref="B5:C6"/>
    <mergeCell ref="P28:S28"/>
    <mergeCell ref="H1:O1"/>
    <mergeCell ref="A2:T2"/>
    <mergeCell ref="Q3:T3"/>
    <mergeCell ref="A8:F8"/>
    <mergeCell ref="A10:A27"/>
  </mergeCells>
  <phoneticPr fontId="19"/>
  <printOptions horizontalCentered="1" verticalCentered="1"/>
  <pageMargins left="0.39370078740157483" right="0.39370078740157483" top="0.39370078740157483" bottom="0.39370078740157483" header="0.39370078740157483" footer="0.39370078740157483"/>
  <pageSetup paperSize="12" scale="49"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8">
    <pageSetUpPr fitToPage="1"/>
  </sheetPr>
  <dimension ref="A1:AB32"/>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31"/>
      <c r="I1" s="231"/>
      <c r="J1" s="232"/>
      <c r="K1" s="232"/>
      <c r="L1" s="232"/>
      <c r="M1" s="232"/>
      <c r="N1" s="232"/>
      <c r="O1" s="232"/>
      <c r="P1" s="2"/>
      <c r="Q1" s="2"/>
      <c r="R1" s="4"/>
      <c r="S1" s="4"/>
      <c r="T1" s="3"/>
      <c r="U1" s="3"/>
    </row>
    <row r="2" spans="1:21" ht="36.75" customHeight="1" x14ac:dyDescent="0.15">
      <c r="A2" s="231" t="s">
        <v>0</v>
      </c>
      <c r="B2" s="231"/>
      <c r="C2" s="232"/>
      <c r="D2" s="232"/>
      <c r="E2" s="232"/>
      <c r="F2" s="232"/>
      <c r="G2" s="232"/>
      <c r="H2" s="232"/>
      <c r="I2" s="232"/>
      <c r="J2" s="232"/>
      <c r="K2" s="232"/>
      <c r="L2" s="232"/>
      <c r="M2" s="232"/>
      <c r="N2" s="232"/>
      <c r="O2" s="232"/>
      <c r="P2" s="232"/>
      <c r="Q2" s="232"/>
      <c r="R2" s="232"/>
      <c r="S2" s="232"/>
      <c r="T2" s="232"/>
      <c r="U2" s="3"/>
    </row>
    <row r="3" spans="1:21" ht="18.75" customHeight="1" x14ac:dyDescent="0.15">
      <c r="A3" s="5"/>
      <c r="B3" s="5"/>
      <c r="C3" s="2"/>
      <c r="D3" s="3"/>
      <c r="E3" s="6"/>
      <c r="F3" s="2"/>
      <c r="G3" s="2"/>
      <c r="H3" s="2"/>
      <c r="I3" s="3"/>
      <c r="J3" s="2"/>
      <c r="K3" s="7"/>
      <c r="L3" s="7"/>
      <c r="M3" s="7"/>
      <c r="N3" s="7"/>
      <c r="O3" s="2"/>
      <c r="P3" s="8"/>
      <c r="Q3" s="233" t="s">
        <v>1</v>
      </c>
      <c r="R3" s="234"/>
      <c r="S3" s="234"/>
      <c r="T3" s="235"/>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36" t="s">
        <v>251</v>
      </c>
      <c r="B8" s="237"/>
      <c r="C8" s="237"/>
      <c r="D8" s="237"/>
      <c r="E8" s="237"/>
      <c r="F8" s="237"/>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38" t="s">
        <v>63</v>
      </c>
      <c r="B10" s="80" t="s">
        <v>220</v>
      </c>
      <c r="C10" s="48" t="s">
        <v>67</v>
      </c>
      <c r="D10" s="49"/>
      <c r="E10" s="50">
        <v>30</v>
      </c>
      <c r="F10" s="51" t="s">
        <v>38</v>
      </c>
      <c r="G10" s="84" t="s">
        <v>68</v>
      </c>
      <c r="H10" s="88" t="s">
        <v>67</v>
      </c>
      <c r="I10" s="49"/>
      <c r="J10" s="51">
        <f>ROUNDUP(E10*0.75,2)</f>
        <v>22.5</v>
      </c>
      <c r="K10" s="51" t="s">
        <v>38</v>
      </c>
      <c r="L10" s="51" t="s">
        <v>68</v>
      </c>
      <c r="M10" s="51">
        <f>ROUNDUP((R5*E10)+(R6*J10)+(R7*(E10*2)),2)</f>
        <v>0</v>
      </c>
      <c r="N10" s="92">
        <f>M10</f>
        <v>0</v>
      </c>
      <c r="O10" s="101" t="s">
        <v>221</v>
      </c>
      <c r="P10" s="52" t="s">
        <v>24</v>
      </c>
      <c r="Q10" s="49"/>
      <c r="R10" s="53">
        <v>110</v>
      </c>
      <c r="S10" s="50">
        <f t="shared" ref="S10:S20" si="0">ROUNDUP(R10*0.75,2)</f>
        <v>82.5</v>
      </c>
      <c r="T10" s="76">
        <f>ROUNDUP((R5*R10)+(R6*S10)+(R7*(R10*2)),2)</f>
        <v>0</v>
      </c>
    </row>
    <row r="11" spans="1:21" ht="18.75" customHeight="1" x14ac:dyDescent="0.15">
      <c r="A11" s="239"/>
      <c r="B11" s="82"/>
      <c r="C11" s="60" t="s">
        <v>107</v>
      </c>
      <c r="D11" s="61"/>
      <c r="E11" s="62">
        <v>20</v>
      </c>
      <c r="F11" s="63" t="s">
        <v>38</v>
      </c>
      <c r="G11" s="86"/>
      <c r="H11" s="90" t="s">
        <v>107</v>
      </c>
      <c r="I11" s="61"/>
      <c r="J11" s="63">
        <f>ROUNDUP(E11*0.75,2)</f>
        <v>15</v>
      </c>
      <c r="K11" s="63" t="s">
        <v>38</v>
      </c>
      <c r="L11" s="63"/>
      <c r="M11" s="63">
        <f>ROUNDUP((R5*E11)+(R6*J11)+(R7*(E11*2)),2)</f>
        <v>0</v>
      </c>
      <c r="N11" s="94">
        <f>M11</f>
        <v>0</v>
      </c>
      <c r="O11" s="82" t="s">
        <v>222</v>
      </c>
      <c r="P11" s="64" t="s">
        <v>73</v>
      </c>
      <c r="Q11" s="61"/>
      <c r="R11" s="65">
        <v>1</v>
      </c>
      <c r="S11" s="62">
        <f t="shared" si="0"/>
        <v>0.75</v>
      </c>
      <c r="T11" s="78">
        <f>ROUNDUP((R5*R11)+(R6*S11)+(R7*(R11*2)),2)</f>
        <v>0</v>
      </c>
    </row>
    <row r="12" spans="1:21" ht="18.75" customHeight="1" x14ac:dyDescent="0.15">
      <c r="A12" s="239"/>
      <c r="B12" s="82"/>
      <c r="C12" s="60" t="s">
        <v>51</v>
      </c>
      <c r="D12" s="61"/>
      <c r="E12" s="62">
        <v>10</v>
      </c>
      <c r="F12" s="63" t="s">
        <v>38</v>
      </c>
      <c r="G12" s="86"/>
      <c r="H12" s="90" t="s">
        <v>51</v>
      </c>
      <c r="I12" s="61"/>
      <c r="J12" s="63">
        <f>ROUNDUP(E12*0.75,2)</f>
        <v>7.5</v>
      </c>
      <c r="K12" s="63" t="s">
        <v>38</v>
      </c>
      <c r="L12" s="63"/>
      <c r="M12" s="63">
        <f>ROUNDUP((R5*E12)+(R6*J12)+(R7*(E12*2)),2)</f>
        <v>0</v>
      </c>
      <c r="N12" s="94">
        <f>ROUND(M12+(M12*10/100),2)</f>
        <v>0</v>
      </c>
      <c r="O12" s="82" t="s">
        <v>223</v>
      </c>
      <c r="P12" s="64" t="s">
        <v>103</v>
      </c>
      <c r="Q12" s="61"/>
      <c r="R12" s="65">
        <v>20</v>
      </c>
      <c r="S12" s="62">
        <f t="shared" si="0"/>
        <v>15</v>
      </c>
      <c r="T12" s="78">
        <f>ROUNDUP((R5*R12)+(R6*S12)+(R7*(R12*2)),2)</f>
        <v>0</v>
      </c>
    </row>
    <row r="13" spans="1:21" ht="18.75" customHeight="1" x14ac:dyDescent="0.15">
      <c r="A13" s="239"/>
      <c r="B13" s="82"/>
      <c r="C13" s="60" t="s">
        <v>70</v>
      </c>
      <c r="D13" s="61" t="s">
        <v>71</v>
      </c>
      <c r="E13" s="73">
        <v>0.5</v>
      </c>
      <c r="F13" s="63" t="s">
        <v>72</v>
      </c>
      <c r="G13" s="86"/>
      <c r="H13" s="90" t="s">
        <v>70</v>
      </c>
      <c r="I13" s="61" t="s">
        <v>71</v>
      </c>
      <c r="J13" s="63">
        <f>ROUNDUP(E13*0.75,2)</f>
        <v>0.38</v>
      </c>
      <c r="K13" s="63" t="s">
        <v>72</v>
      </c>
      <c r="L13" s="63"/>
      <c r="M13" s="63">
        <f>ROUNDUP((R5*E13)+(R6*J13)+(R7*(E13*2)),2)</f>
        <v>0</v>
      </c>
      <c r="N13" s="94">
        <f>M13</f>
        <v>0</v>
      </c>
      <c r="O13" s="82" t="s">
        <v>224</v>
      </c>
      <c r="P13" s="64" t="s">
        <v>41</v>
      </c>
      <c r="Q13" s="61"/>
      <c r="R13" s="65">
        <v>2</v>
      </c>
      <c r="S13" s="62">
        <f t="shared" si="0"/>
        <v>1.5</v>
      </c>
      <c r="T13" s="78">
        <f>ROUNDUP((R5*R13)+(R6*S13)+(R7*(R13*2)),2)</f>
        <v>0</v>
      </c>
    </row>
    <row r="14" spans="1:21" ht="18.75" customHeight="1" x14ac:dyDescent="0.15">
      <c r="A14" s="239"/>
      <c r="B14" s="82"/>
      <c r="C14" s="60"/>
      <c r="D14" s="61"/>
      <c r="E14" s="62"/>
      <c r="F14" s="63"/>
      <c r="G14" s="86"/>
      <c r="H14" s="90"/>
      <c r="I14" s="61"/>
      <c r="J14" s="63"/>
      <c r="K14" s="63"/>
      <c r="L14" s="63"/>
      <c r="M14" s="63"/>
      <c r="N14" s="94"/>
      <c r="O14" s="82" t="s">
        <v>49</v>
      </c>
      <c r="P14" s="64" t="s">
        <v>53</v>
      </c>
      <c r="Q14" s="61"/>
      <c r="R14" s="65">
        <v>1</v>
      </c>
      <c r="S14" s="62">
        <f t="shared" si="0"/>
        <v>0.75</v>
      </c>
      <c r="T14" s="78">
        <f>ROUNDUP((R5*R14)+(R6*S14)+(R7*(R14*2)),2)</f>
        <v>0</v>
      </c>
    </row>
    <row r="15" spans="1:21" ht="18.75" customHeight="1" x14ac:dyDescent="0.15">
      <c r="A15" s="239"/>
      <c r="B15" s="82"/>
      <c r="C15" s="60"/>
      <c r="D15" s="61"/>
      <c r="E15" s="62"/>
      <c r="F15" s="63"/>
      <c r="G15" s="86"/>
      <c r="H15" s="90"/>
      <c r="I15" s="61"/>
      <c r="J15" s="63"/>
      <c r="K15" s="63"/>
      <c r="L15" s="63"/>
      <c r="M15" s="63"/>
      <c r="N15" s="94"/>
      <c r="O15" s="82"/>
      <c r="P15" s="64" t="s">
        <v>58</v>
      </c>
      <c r="Q15" s="61"/>
      <c r="R15" s="65">
        <v>2</v>
      </c>
      <c r="S15" s="62">
        <f t="shared" si="0"/>
        <v>1.5</v>
      </c>
      <c r="T15" s="78">
        <f>ROUNDUP((R5*R15)+(R6*S15)+(R7*(R15*2)),2)</f>
        <v>0</v>
      </c>
    </row>
    <row r="16" spans="1:21" ht="18.75" customHeight="1" x14ac:dyDescent="0.15">
      <c r="A16" s="239"/>
      <c r="B16" s="82"/>
      <c r="C16" s="60"/>
      <c r="D16" s="61"/>
      <c r="E16" s="62"/>
      <c r="F16" s="63"/>
      <c r="G16" s="86"/>
      <c r="H16" s="90"/>
      <c r="I16" s="61"/>
      <c r="J16" s="63"/>
      <c r="K16" s="63"/>
      <c r="L16" s="63"/>
      <c r="M16" s="63"/>
      <c r="N16" s="94"/>
      <c r="O16" s="82"/>
      <c r="P16" s="64" t="s">
        <v>90</v>
      </c>
      <c r="Q16" s="61"/>
      <c r="R16" s="65">
        <v>0.05</v>
      </c>
      <c r="S16" s="62">
        <f t="shared" si="0"/>
        <v>0.04</v>
      </c>
      <c r="T16" s="78">
        <f>ROUNDUP((R5*R16)+(R6*S16)+(R7*(R16*2)),2)</f>
        <v>0</v>
      </c>
    </row>
    <row r="17" spans="1:20" ht="18.75" customHeight="1" x14ac:dyDescent="0.15">
      <c r="A17" s="239"/>
      <c r="B17" s="82"/>
      <c r="C17" s="60"/>
      <c r="D17" s="61"/>
      <c r="E17" s="62"/>
      <c r="F17" s="63"/>
      <c r="G17" s="86"/>
      <c r="H17" s="90"/>
      <c r="I17" s="61"/>
      <c r="J17" s="63"/>
      <c r="K17" s="63"/>
      <c r="L17" s="63"/>
      <c r="M17" s="63"/>
      <c r="N17" s="94"/>
      <c r="O17" s="82"/>
      <c r="P17" s="64" t="s">
        <v>73</v>
      </c>
      <c r="Q17" s="61"/>
      <c r="R17" s="65">
        <v>1</v>
      </c>
      <c r="S17" s="62">
        <f t="shared" si="0"/>
        <v>0.75</v>
      </c>
      <c r="T17" s="78">
        <f>ROUNDUP((R5*R17)+(R6*S17)+(R7*(R17*2)),2)</f>
        <v>0</v>
      </c>
    </row>
    <row r="18" spans="1:20" ht="18.75" customHeight="1" x14ac:dyDescent="0.15">
      <c r="A18" s="239"/>
      <c r="B18" s="82"/>
      <c r="C18" s="60"/>
      <c r="D18" s="61"/>
      <c r="E18" s="62"/>
      <c r="F18" s="63"/>
      <c r="G18" s="86"/>
      <c r="H18" s="90"/>
      <c r="I18" s="61"/>
      <c r="J18" s="63"/>
      <c r="K18" s="63"/>
      <c r="L18" s="63"/>
      <c r="M18" s="63"/>
      <c r="N18" s="94"/>
      <c r="O18" s="82"/>
      <c r="P18" s="64" t="s">
        <v>41</v>
      </c>
      <c r="Q18" s="61"/>
      <c r="R18" s="65">
        <v>0.5</v>
      </c>
      <c r="S18" s="62">
        <f t="shared" si="0"/>
        <v>0.38</v>
      </c>
      <c r="T18" s="78">
        <f>ROUNDUP((R5*R18)+(R6*S18)+(R7*(R18*2)),2)</f>
        <v>0</v>
      </c>
    </row>
    <row r="19" spans="1:20" ht="18.75" customHeight="1" x14ac:dyDescent="0.15">
      <c r="A19" s="239"/>
      <c r="B19" s="82"/>
      <c r="C19" s="60"/>
      <c r="D19" s="61"/>
      <c r="E19" s="62"/>
      <c r="F19" s="63"/>
      <c r="G19" s="86"/>
      <c r="H19" s="90"/>
      <c r="I19" s="61"/>
      <c r="J19" s="63"/>
      <c r="K19" s="63"/>
      <c r="L19" s="63"/>
      <c r="M19" s="63"/>
      <c r="N19" s="94"/>
      <c r="O19" s="82"/>
      <c r="P19" s="64" t="s">
        <v>90</v>
      </c>
      <c r="Q19" s="61"/>
      <c r="R19" s="65">
        <v>0.05</v>
      </c>
      <c r="S19" s="62">
        <f t="shared" si="0"/>
        <v>0.04</v>
      </c>
      <c r="T19" s="78">
        <f>ROUNDUP((R5*R19)+(R6*S19)+(R7*(R19*2)),2)</f>
        <v>0</v>
      </c>
    </row>
    <row r="20" spans="1:20" ht="18.75" customHeight="1" x14ac:dyDescent="0.15">
      <c r="A20" s="239"/>
      <c r="B20" s="82"/>
      <c r="C20" s="60"/>
      <c r="D20" s="61"/>
      <c r="E20" s="62"/>
      <c r="F20" s="63"/>
      <c r="G20" s="86"/>
      <c r="H20" s="90"/>
      <c r="I20" s="61"/>
      <c r="J20" s="63"/>
      <c r="K20" s="63"/>
      <c r="L20" s="63"/>
      <c r="M20" s="63"/>
      <c r="N20" s="94"/>
      <c r="O20" s="82"/>
      <c r="P20" s="64" t="s">
        <v>36</v>
      </c>
      <c r="Q20" s="61"/>
      <c r="R20" s="65">
        <v>1</v>
      </c>
      <c r="S20" s="62">
        <f t="shared" si="0"/>
        <v>0.75</v>
      </c>
      <c r="T20" s="78">
        <f>ROUNDUP((R5*R20)+(R6*S20)+(R7*(R20*2)),2)</f>
        <v>0</v>
      </c>
    </row>
    <row r="21" spans="1:20" ht="18.75" customHeight="1" x14ac:dyDescent="0.15">
      <c r="A21" s="239"/>
      <c r="B21" s="81"/>
      <c r="C21" s="54"/>
      <c r="D21" s="55"/>
      <c r="E21" s="56"/>
      <c r="F21" s="57"/>
      <c r="G21" s="85"/>
      <c r="H21" s="89"/>
      <c r="I21" s="55"/>
      <c r="J21" s="57"/>
      <c r="K21" s="57"/>
      <c r="L21" s="57"/>
      <c r="M21" s="57"/>
      <c r="N21" s="93"/>
      <c r="O21" s="81"/>
      <c r="P21" s="58"/>
      <c r="Q21" s="55"/>
      <c r="R21" s="59"/>
      <c r="S21" s="56"/>
      <c r="T21" s="77"/>
    </row>
    <row r="22" spans="1:20" ht="18.75" customHeight="1" x14ac:dyDescent="0.15">
      <c r="A22" s="239"/>
      <c r="B22" s="82" t="s">
        <v>225</v>
      </c>
      <c r="C22" s="60" t="s">
        <v>76</v>
      </c>
      <c r="D22" s="61"/>
      <c r="E22" s="62">
        <v>40</v>
      </c>
      <c r="F22" s="63" t="s">
        <v>38</v>
      </c>
      <c r="G22" s="86"/>
      <c r="H22" s="90" t="s">
        <v>76</v>
      </c>
      <c r="I22" s="61"/>
      <c r="J22" s="63">
        <f>ROUNDUP(E22*0.75,2)</f>
        <v>30</v>
      </c>
      <c r="K22" s="63" t="s">
        <v>38</v>
      </c>
      <c r="L22" s="63"/>
      <c r="M22" s="63">
        <f>ROUNDUP((R5*E22)+(R6*J22)+(R7*(E22*2)),2)</f>
        <v>0</v>
      </c>
      <c r="N22" s="94">
        <f>ROUND(M22+(M22*6/100),2)</f>
        <v>0</v>
      </c>
      <c r="O22" s="82" t="s">
        <v>187</v>
      </c>
      <c r="P22" s="64" t="s">
        <v>41</v>
      </c>
      <c r="Q22" s="61"/>
      <c r="R22" s="65">
        <v>1</v>
      </c>
      <c r="S22" s="62">
        <f>ROUNDUP(R22*0.75,2)</f>
        <v>0.75</v>
      </c>
      <c r="T22" s="78">
        <f>ROUNDUP((R5*R22)+(R6*S22)+(R7*(R22*2)),2)</f>
        <v>0</v>
      </c>
    </row>
    <row r="23" spans="1:20" ht="18.75" customHeight="1" x14ac:dyDescent="0.15">
      <c r="A23" s="239"/>
      <c r="B23" s="82"/>
      <c r="C23" s="60" t="s">
        <v>123</v>
      </c>
      <c r="D23" s="61"/>
      <c r="E23" s="62">
        <v>0.5</v>
      </c>
      <c r="F23" s="63" t="s">
        <v>38</v>
      </c>
      <c r="G23" s="86"/>
      <c r="H23" s="90" t="s">
        <v>123</v>
      </c>
      <c r="I23" s="61"/>
      <c r="J23" s="63">
        <f>ROUNDUP(E23*0.75,2)</f>
        <v>0.38</v>
      </c>
      <c r="K23" s="63" t="s">
        <v>38</v>
      </c>
      <c r="L23" s="63"/>
      <c r="M23" s="63">
        <f>ROUNDUP((R5*E23)+(R6*J23)+(R7*(E23*2)),2)</f>
        <v>0</v>
      </c>
      <c r="N23" s="94">
        <f>M23</f>
        <v>0</v>
      </c>
      <c r="O23" s="82" t="s">
        <v>189</v>
      </c>
      <c r="P23" s="64" t="s">
        <v>44</v>
      </c>
      <c r="Q23" s="61" t="s">
        <v>35</v>
      </c>
      <c r="R23" s="65">
        <v>1</v>
      </c>
      <c r="S23" s="62">
        <f>ROUNDUP(R23*0.75,2)</f>
        <v>0.75</v>
      </c>
      <c r="T23" s="78">
        <f>ROUNDUP((R5*R23)+(R6*S23)+(R7*(R23*2)),2)</f>
        <v>0</v>
      </c>
    </row>
    <row r="24" spans="1:20" ht="18.75" customHeight="1" x14ac:dyDescent="0.15">
      <c r="A24" s="239"/>
      <c r="B24" s="82"/>
      <c r="C24" s="60"/>
      <c r="D24" s="61"/>
      <c r="E24" s="62"/>
      <c r="F24" s="63"/>
      <c r="G24" s="86"/>
      <c r="H24" s="90"/>
      <c r="I24" s="61"/>
      <c r="J24" s="63"/>
      <c r="K24" s="63"/>
      <c r="L24" s="63"/>
      <c r="M24" s="63"/>
      <c r="N24" s="94"/>
      <c r="O24" s="82" t="s">
        <v>30</v>
      </c>
      <c r="P24" s="64" t="s">
        <v>42</v>
      </c>
      <c r="Q24" s="61"/>
      <c r="R24" s="65">
        <v>2</v>
      </c>
      <c r="S24" s="62">
        <f>ROUNDUP(R24*0.75,2)</f>
        <v>1.5</v>
      </c>
      <c r="T24" s="78">
        <f>ROUNDUP((R5*R24)+(R6*S24)+(R7*(R24*2)),2)</f>
        <v>0</v>
      </c>
    </row>
    <row r="25" spans="1:20" ht="18.75" customHeight="1" x14ac:dyDescent="0.15">
      <c r="A25" s="239"/>
      <c r="B25" s="82"/>
      <c r="C25" s="60"/>
      <c r="D25" s="61"/>
      <c r="E25" s="62"/>
      <c r="F25" s="63"/>
      <c r="G25" s="86"/>
      <c r="H25" s="90"/>
      <c r="I25" s="61"/>
      <c r="J25" s="63"/>
      <c r="K25" s="63"/>
      <c r="L25" s="63"/>
      <c r="M25" s="63"/>
      <c r="N25" s="94"/>
      <c r="O25" s="82"/>
      <c r="P25" s="64" t="s">
        <v>73</v>
      </c>
      <c r="Q25" s="61"/>
      <c r="R25" s="65">
        <v>2</v>
      </c>
      <c r="S25" s="62">
        <f>ROUNDUP(R25*0.75,2)</f>
        <v>1.5</v>
      </c>
      <c r="T25" s="78">
        <f>ROUNDUP((R5*R25)+(R6*S25)+(R7*(R25*2)),2)</f>
        <v>0</v>
      </c>
    </row>
    <row r="26" spans="1:20" ht="18.75" customHeight="1" x14ac:dyDescent="0.15">
      <c r="A26" s="239"/>
      <c r="B26" s="81"/>
      <c r="C26" s="54"/>
      <c r="D26" s="55"/>
      <c r="E26" s="56"/>
      <c r="F26" s="57"/>
      <c r="G26" s="85"/>
      <c r="H26" s="89"/>
      <c r="I26" s="55"/>
      <c r="J26" s="57"/>
      <c r="K26" s="57"/>
      <c r="L26" s="57"/>
      <c r="M26" s="57"/>
      <c r="N26" s="93"/>
      <c r="O26" s="81"/>
      <c r="P26" s="58"/>
      <c r="Q26" s="55"/>
      <c r="R26" s="59"/>
      <c r="S26" s="56"/>
      <c r="T26" s="77"/>
    </row>
    <row r="27" spans="1:20" ht="18.75" customHeight="1" x14ac:dyDescent="0.15">
      <c r="A27" s="239"/>
      <c r="B27" s="82" t="s">
        <v>190</v>
      </c>
      <c r="C27" s="60" t="s">
        <v>119</v>
      </c>
      <c r="D27" s="61"/>
      <c r="E27" s="75">
        <v>0.1</v>
      </c>
      <c r="F27" s="63" t="s">
        <v>120</v>
      </c>
      <c r="G27" s="86"/>
      <c r="H27" s="90" t="s">
        <v>119</v>
      </c>
      <c r="I27" s="61"/>
      <c r="J27" s="63">
        <f>ROUNDUP(E27*0.75,2)</f>
        <v>0.08</v>
      </c>
      <c r="K27" s="63" t="s">
        <v>120</v>
      </c>
      <c r="L27" s="63"/>
      <c r="M27" s="63">
        <f>ROUNDUP((R5*E27)+(R6*J27)+(R7*(E27*2)),2)</f>
        <v>0</v>
      </c>
      <c r="N27" s="94">
        <f>M27</f>
        <v>0</v>
      </c>
      <c r="O27" s="82" t="s">
        <v>30</v>
      </c>
      <c r="P27" s="64" t="s">
        <v>103</v>
      </c>
      <c r="Q27" s="61"/>
      <c r="R27" s="65">
        <v>100</v>
      </c>
      <c r="S27" s="62">
        <f>ROUNDUP(R27*0.75,2)</f>
        <v>75</v>
      </c>
      <c r="T27" s="78">
        <f>ROUNDUP((R5*R27)+(R6*S27)+(R7*(R27*2)),2)</f>
        <v>0</v>
      </c>
    </row>
    <row r="28" spans="1:20" ht="18.75" customHeight="1" x14ac:dyDescent="0.15">
      <c r="A28" s="239"/>
      <c r="B28" s="82"/>
      <c r="C28" s="60" t="s">
        <v>115</v>
      </c>
      <c r="D28" s="61"/>
      <c r="E28" s="62">
        <v>5</v>
      </c>
      <c r="F28" s="63" t="s">
        <v>38</v>
      </c>
      <c r="G28" s="86"/>
      <c r="H28" s="90" t="s">
        <v>115</v>
      </c>
      <c r="I28" s="61"/>
      <c r="J28" s="63">
        <f>ROUNDUP(E28*0.75,2)</f>
        <v>3.75</v>
      </c>
      <c r="K28" s="63" t="s">
        <v>38</v>
      </c>
      <c r="L28" s="63"/>
      <c r="M28" s="63">
        <f>ROUNDUP((R5*E28)+(R6*J28)+(R7*(E28*2)),2)</f>
        <v>0</v>
      </c>
      <c r="N28" s="94">
        <f>ROUND(M28+(M28*10/100),2)</f>
        <v>0</v>
      </c>
      <c r="O28" s="82"/>
      <c r="P28" s="64" t="s">
        <v>191</v>
      </c>
      <c r="Q28" s="61"/>
      <c r="R28" s="65">
        <v>0.5</v>
      </c>
      <c r="S28" s="62">
        <f>ROUNDUP(R28*0.75,2)</f>
        <v>0.38</v>
      </c>
      <c r="T28" s="78">
        <f>ROUNDUP((R5*R28)+(R6*S28)+(R7*(R28*2)),2)</f>
        <v>0</v>
      </c>
    </row>
    <row r="29" spans="1:20" ht="18.75" customHeight="1" x14ac:dyDescent="0.15">
      <c r="A29" s="239"/>
      <c r="B29" s="82"/>
      <c r="C29" s="60"/>
      <c r="D29" s="61"/>
      <c r="E29" s="62"/>
      <c r="F29" s="63"/>
      <c r="G29" s="86"/>
      <c r="H29" s="90"/>
      <c r="I29" s="61"/>
      <c r="J29" s="63"/>
      <c r="K29" s="63"/>
      <c r="L29" s="63"/>
      <c r="M29" s="63"/>
      <c r="N29" s="94"/>
      <c r="O29" s="82"/>
      <c r="P29" s="64" t="s">
        <v>90</v>
      </c>
      <c r="Q29" s="61"/>
      <c r="R29" s="65">
        <v>0.1</v>
      </c>
      <c r="S29" s="62">
        <f>ROUNDUP(R29*0.75,2)</f>
        <v>0.08</v>
      </c>
      <c r="T29" s="78">
        <f>ROUNDUP((R5*R29)+(R6*S29)+(R7*(R29*2)),2)</f>
        <v>0</v>
      </c>
    </row>
    <row r="30" spans="1:20" ht="18.75" customHeight="1" x14ac:dyDescent="0.15">
      <c r="A30" s="239"/>
      <c r="B30" s="81"/>
      <c r="C30" s="54"/>
      <c r="D30" s="55"/>
      <c r="E30" s="56"/>
      <c r="F30" s="57"/>
      <c r="G30" s="85"/>
      <c r="H30" s="89"/>
      <c r="I30" s="55"/>
      <c r="J30" s="57"/>
      <c r="K30" s="57"/>
      <c r="L30" s="57"/>
      <c r="M30" s="57"/>
      <c r="N30" s="93"/>
      <c r="O30" s="81"/>
      <c r="P30" s="58"/>
      <c r="Q30" s="55"/>
      <c r="R30" s="59"/>
      <c r="S30" s="56"/>
      <c r="T30" s="77"/>
    </row>
    <row r="31" spans="1:20" ht="18.75" customHeight="1" x14ac:dyDescent="0.15">
      <c r="A31" s="239"/>
      <c r="B31" s="82" t="s">
        <v>252</v>
      </c>
      <c r="C31" s="60" t="s">
        <v>253</v>
      </c>
      <c r="D31" s="61"/>
      <c r="E31" s="62">
        <v>30</v>
      </c>
      <c r="F31" s="63" t="s">
        <v>38</v>
      </c>
      <c r="G31" s="86"/>
      <c r="H31" s="90" t="s">
        <v>253</v>
      </c>
      <c r="I31" s="61"/>
      <c r="J31" s="63">
        <f>ROUNDUP(E31*0.75,2)</f>
        <v>22.5</v>
      </c>
      <c r="K31" s="63" t="s">
        <v>38</v>
      </c>
      <c r="L31" s="63"/>
      <c r="M31" s="63">
        <f>ROUNDUP((R5*E31)+(R6*J31)+(R7*(E31*2)),2)</f>
        <v>0</v>
      </c>
      <c r="N31" s="94">
        <f>M31</f>
        <v>0</v>
      </c>
      <c r="O31" s="82"/>
      <c r="P31" s="64"/>
      <c r="Q31" s="61"/>
      <c r="R31" s="65"/>
      <c r="S31" s="62"/>
      <c r="T31" s="78"/>
    </row>
    <row r="32" spans="1:20" ht="18.75" customHeight="1" thickBot="1" x14ac:dyDescent="0.2">
      <c r="A32" s="240"/>
      <c r="B32" s="83"/>
      <c r="C32" s="67"/>
      <c r="D32" s="68"/>
      <c r="E32" s="69"/>
      <c r="F32" s="70"/>
      <c r="G32" s="87"/>
      <c r="H32" s="91"/>
      <c r="I32" s="68"/>
      <c r="J32" s="70"/>
      <c r="K32" s="70"/>
      <c r="L32" s="70"/>
      <c r="M32" s="70"/>
      <c r="N32" s="95"/>
      <c r="O32" s="83"/>
      <c r="P32" s="71"/>
      <c r="Q32" s="68"/>
      <c r="R32" s="72"/>
      <c r="S32" s="69"/>
      <c r="T32" s="79"/>
    </row>
  </sheetData>
  <mergeCells count="5">
    <mergeCell ref="H1:O1"/>
    <mergeCell ref="A2:T2"/>
    <mergeCell ref="Q3:T3"/>
    <mergeCell ref="A8:F8"/>
    <mergeCell ref="A10:A32"/>
  </mergeCells>
  <phoneticPr fontId="19"/>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1BD43-7FCD-4E62-814F-1F2090350C48}">
  <sheetPr>
    <pageSetUpPr fitToPage="1"/>
  </sheetPr>
  <dimension ref="A1:U32"/>
  <sheetViews>
    <sheetView showZeros="0" zoomScale="60" zoomScaleNormal="60" zoomScaleSheetLayoutView="90" workbookViewId="0"/>
  </sheetViews>
  <sheetFormatPr defaultRowHeight="13.5" x14ac:dyDescent="0.15"/>
  <cols>
    <col min="1" max="1" width="4.5" style="104" customWidth="1"/>
    <col min="2" max="2" width="24.375" style="104" customWidth="1"/>
    <col min="3" max="3" width="28.25" style="104" customWidth="1"/>
    <col min="4" max="4" width="12.5" style="104" hidden="1" customWidth="1"/>
    <col min="5" max="6" width="10.375" style="35" customWidth="1"/>
    <col min="7" max="7" width="10" style="104" customWidth="1"/>
    <col min="8" max="8" width="18.75" style="104" customWidth="1"/>
    <col min="9" max="9" width="22.5" style="104" customWidth="1"/>
    <col min="10" max="10" width="21.25" style="104" customWidth="1"/>
    <col min="11" max="11" width="11.125" style="104" customWidth="1"/>
    <col min="12" max="12" width="22.375" style="104" customWidth="1"/>
    <col min="13" max="13" width="21.25" style="104" customWidth="1"/>
    <col min="14" max="14" width="11.25" style="104" customWidth="1"/>
    <col min="15" max="15" width="12.5" hidden="1" customWidth="1"/>
    <col min="257" max="257" width="4.5" customWidth="1"/>
    <col min="258" max="258" width="24.375" customWidth="1"/>
    <col min="259" max="259" width="28.25" customWidth="1"/>
    <col min="260" max="260" width="0" hidden="1" customWidth="1"/>
    <col min="261" max="262" width="10.375" customWidth="1"/>
    <col min="263" max="263" width="10" customWidth="1"/>
    <col min="264" max="264" width="18.75" customWidth="1"/>
    <col min="265" max="265" width="22.5" customWidth="1"/>
    <col min="266" max="266" width="21.25" customWidth="1"/>
    <col min="267" max="267" width="11.125" customWidth="1"/>
    <col min="268" max="268" width="22.375" customWidth="1"/>
    <col min="269" max="269" width="21.25" customWidth="1"/>
    <col min="270" max="270" width="11.25" customWidth="1"/>
    <col min="271" max="271" width="0" hidden="1" customWidth="1"/>
    <col min="513" max="513" width="4.5" customWidth="1"/>
    <col min="514" max="514" width="24.375" customWidth="1"/>
    <col min="515" max="515" width="28.25" customWidth="1"/>
    <col min="516" max="516" width="0" hidden="1" customWidth="1"/>
    <col min="517" max="518" width="10.375" customWidth="1"/>
    <col min="519" max="519" width="10" customWidth="1"/>
    <col min="520" max="520" width="18.75" customWidth="1"/>
    <col min="521" max="521" width="22.5" customWidth="1"/>
    <col min="522" max="522" width="21.25" customWidth="1"/>
    <col min="523" max="523" width="11.125" customWidth="1"/>
    <col min="524" max="524" width="22.375" customWidth="1"/>
    <col min="525" max="525" width="21.25" customWidth="1"/>
    <col min="526" max="526" width="11.25" customWidth="1"/>
    <col min="527" max="527" width="0" hidden="1" customWidth="1"/>
    <col min="769" max="769" width="4.5" customWidth="1"/>
    <col min="770" max="770" width="24.375" customWidth="1"/>
    <col min="771" max="771" width="28.25" customWidth="1"/>
    <col min="772" max="772" width="0" hidden="1" customWidth="1"/>
    <col min="773" max="774" width="10.375" customWidth="1"/>
    <col min="775" max="775" width="10" customWidth="1"/>
    <col min="776" max="776" width="18.75" customWidth="1"/>
    <col min="777" max="777" width="22.5" customWidth="1"/>
    <col min="778" max="778" width="21.25" customWidth="1"/>
    <col min="779" max="779" width="11.125" customWidth="1"/>
    <col min="780" max="780" width="22.375" customWidth="1"/>
    <col min="781" max="781" width="21.25" customWidth="1"/>
    <col min="782" max="782" width="11.25" customWidth="1"/>
    <col min="783" max="783" width="0" hidden="1" customWidth="1"/>
    <col min="1025" max="1025" width="4.5" customWidth="1"/>
    <col min="1026" max="1026" width="24.375" customWidth="1"/>
    <col min="1027" max="1027" width="28.25" customWidth="1"/>
    <col min="1028" max="1028" width="0" hidden="1" customWidth="1"/>
    <col min="1029" max="1030" width="10.375" customWidth="1"/>
    <col min="1031" max="1031" width="10" customWidth="1"/>
    <col min="1032" max="1032" width="18.75" customWidth="1"/>
    <col min="1033" max="1033" width="22.5" customWidth="1"/>
    <col min="1034" max="1034" width="21.25" customWidth="1"/>
    <col min="1035" max="1035" width="11.125" customWidth="1"/>
    <col min="1036" max="1036" width="22.375" customWidth="1"/>
    <col min="1037" max="1037" width="21.25" customWidth="1"/>
    <col min="1038" max="1038" width="11.25" customWidth="1"/>
    <col min="1039" max="1039" width="0" hidden="1" customWidth="1"/>
    <col min="1281" max="1281" width="4.5" customWidth="1"/>
    <col min="1282" max="1282" width="24.375" customWidth="1"/>
    <col min="1283" max="1283" width="28.25" customWidth="1"/>
    <col min="1284" max="1284" width="0" hidden="1" customWidth="1"/>
    <col min="1285" max="1286" width="10.375" customWidth="1"/>
    <col min="1287" max="1287" width="10" customWidth="1"/>
    <col min="1288" max="1288" width="18.75" customWidth="1"/>
    <col min="1289" max="1289" width="22.5" customWidth="1"/>
    <col min="1290" max="1290" width="21.25" customWidth="1"/>
    <col min="1291" max="1291" width="11.125" customWidth="1"/>
    <col min="1292" max="1292" width="22.375" customWidth="1"/>
    <col min="1293" max="1293" width="21.25" customWidth="1"/>
    <col min="1294" max="1294" width="11.25" customWidth="1"/>
    <col min="1295" max="1295" width="0" hidden="1" customWidth="1"/>
    <col min="1537" max="1537" width="4.5" customWidth="1"/>
    <col min="1538" max="1538" width="24.375" customWidth="1"/>
    <col min="1539" max="1539" width="28.25" customWidth="1"/>
    <col min="1540" max="1540" width="0" hidden="1" customWidth="1"/>
    <col min="1541" max="1542" width="10.375" customWidth="1"/>
    <col min="1543" max="1543" width="10" customWidth="1"/>
    <col min="1544" max="1544" width="18.75" customWidth="1"/>
    <col min="1545" max="1545" width="22.5" customWidth="1"/>
    <col min="1546" max="1546" width="21.25" customWidth="1"/>
    <col min="1547" max="1547" width="11.125" customWidth="1"/>
    <col min="1548" max="1548" width="22.375" customWidth="1"/>
    <col min="1549" max="1549" width="21.25" customWidth="1"/>
    <col min="1550" max="1550" width="11.25" customWidth="1"/>
    <col min="1551" max="1551" width="0" hidden="1" customWidth="1"/>
    <col min="1793" max="1793" width="4.5" customWidth="1"/>
    <col min="1794" max="1794" width="24.375" customWidth="1"/>
    <col min="1795" max="1795" width="28.25" customWidth="1"/>
    <col min="1796" max="1796" width="0" hidden="1" customWidth="1"/>
    <col min="1797" max="1798" width="10.375" customWidth="1"/>
    <col min="1799" max="1799" width="10" customWidth="1"/>
    <col min="1800" max="1800" width="18.75" customWidth="1"/>
    <col min="1801" max="1801" width="22.5" customWidth="1"/>
    <col min="1802" max="1802" width="21.25" customWidth="1"/>
    <col min="1803" max="1803" width="11.125" customWidth="1"/>
    <col min="1804" max="1804" width="22.375" customWidth="1"/>
    <col min="1805" max="1805" width="21.25" customWidth="1"/>
    <col min="1806" max="1806" width="11.25" customWidth="1"/>
    <col min="1807" max="1807" width="0" hidden="1" customWidth="1"/>
    <col min="2049" max="2049" width="4.5" customWidth="1"/>
    <col min="2050" max="2050" width="24.375" customWidth="1"/>
    <col min="2051" max="2051" width="28.25" customWidth="1"/>
    <col min="2052" max="2052" width="0" hidden="1" customWidth="1"/>
    <col min="2053" max="2054" width="10.375" customWidth="1"/>
    <col min="2055" max="2055" width="10" customWidth="1"/>
    <col min="2056" max="2056" width="18.75" customWidth="1"/>
    <col min="2057" max="2057" width="22.5" customWidth="1"/>
    <col min="2058" max="2058" width="21.25" customWidth="1"/>
    <col min="2059" max="2059" width="11.125" customWidth="1"/>
    <col min="2060" max="2060" width="22.375" customWidth="1"/>
    <col min="2061" max="2061" width="21.25" customWidth="1"/>
    <col min="2062" max="2062" width="11.25" customWidth="1"/>
    <col min="2063" max="2063" width="0" hidden="1" customWidth="1"/>
    <col min="2305" max="2305" width="4.5" customWidth="1"/>
    <col min="2306" max="2306" width="24.375" customWidth="1"/>
    <col min="2307" max="2307" width="28.25" customWidth="1"/>
    <col min="2308" max="2308" width="0" hidden="1" customWidth="1"/>
    <col min="2309" max="2310" width="10.375" customWidth="1"/>
    <col min="2311" max="2311" width="10" customWidth="1"/>
    <col min="2312" max="2312" width="18.75" customWidth="1"/>
    <col min="2313" max="2313" width="22.5" customWidth="1"/>
    <col min="2314" max="2314" width="21.25" customWidth="1"/>
    <col min="2315" max="2315" width="11.125" customWidth="1"/>
    <col min="2316" max="2316" width="22.375" customWidth="1"/>
    <col min="2317" max="2317" width="21.25" customWidth="1"/>
    <col min="2318" max="2318" width="11.25" customWidth="1"/>
    <col min="2319" max="2319" width="0" hidden="1" customWidth="1"/>
    <col min="2561" max="2561" width="4.5" customWidth="1"/>
    <col min="2562" max="2562" width="24.375" customWidth="1"/>
    <col min="2563" max="2563" width="28.25" customWidth="1"/>
    <col min="2564" max="2564" width="0" hidden="1" customWidth="1"/>
    <col min="2565" max="2566" width="10.375" customWidth="1"/>
    <col min="2567" max="2567" width="10" customWidth="1"/>
    <col min="2568" max="2568" width="18.75" customWidth="1"/>
    <col min="2569" max="2569" width="22.5" customWidth="1"/>
    <col min="2570" max="2570" width="21.25" customWidth="1"/>
    <col min="2571" max="2571" width="11.125" customWidth="1"/>
    <col min="2572" max="2572" width="22.375" customWidth="1"/>
    <col min="2573" max="2573" width="21.25" customWidth="1"/>
    <col min="2574" max="2574" width="11.25" customWidth="1"/>
    <col min="2575" max="2575" width="0" hidden="1" customWidth="1"/>
    <col min="2817" max="2817" width="4.5" customWidth="1"/>
    <col min="2818" max="2818" width="24.375" customWidth="1"/>
    <col min="2819" max="2819" width="28.25" customWidth="1"/>
    <col min="2820" max="2820" width="0" hidden="1" customWidth="1"/>
    <col min="2821" max="2822" width="10.375" customWidth="1"/>
    <col min="2823" max="2823" width="10" customWidth="1"/>
    <col min="2824" max="2824" width="18.75" customWidth="1"/>
    <col min="2825" max="2825" width="22.5" customWidth="1"/>
    <col min="2826" max="2826" width="21.25" customWidth="1"/>
    <col min="2827" max="2827" width="11.125" customWidth="1"/>
    <col min="2828" max="2828" width="22.375" customWidth="1"/>
    <col min="2829" max="2829" width="21.25" customWidth="1"/>
    <col min="2830" max="2830" width="11.25" customWidth="1"/>
    <col min="2831" max="2831" width="0" hidden="1" customWidth="1"/>
    <col min="3073" max="3073" width="4.5" customWidth="1"/>
    <col min="3074" max="3074" width="24.375" customWidth="1"/>
    <col min="3075" max="3075" width="28.25" customWidth="1"/>
    <col min="3076" max="3076" width="0" hidden="1" customWidth="1"/>
    <col min="3077" max="3078" width="10.375" customWidth="1"/>
    <col min="3079" max="3079" width="10" customWidth="1"/>
    <col min="3080" max="3080" width="18.75" customWidth="1"/>
    <col min="3081" max="3081" width="22.5" customWidth="1"/>
    <col min="3082" max="3082" width="21.25" customWidth="1"/>
    <col min="3083" max="3083" width="11.125" customWidth="1"/>
    <col min="3084" max="3084" width="22.375" customWidth="1"/>
    <col min="3085" max="3085" width="21.25" customWidth="1"/>
    <col min="3086" max="3086" width="11.25" customWidth="1"/>
    <col min="3087" max="3087" width="0" hidden="1" customWidth="1"/>
    <col min="3329" max="3329" width="4.5" customWidth="1"/>
    <col min="3330" max="3330" width="24.375" customWidth="1"/>
    <col min="3331" max="3331" width="28.25" customWidth="1"/>
    <col min="3332" max="3332" width="0" hidden="1" customWidth="1"/>
    <col min="3333" max="3334" width="10.375" customWidth="1"/>
    <col min="3335" max="3335" width="10" customWidth="1"/>
    <col min="3336" max="3336" width="18.75" customWidth="1"/>
    <col min="3337" max="3337" width="22.5" customWidth="1"/>
    <col min="3338" max="3338" width="21.25" customWidth="1"/>
    <col min="3339" max="3339" width="11.125" customWidth="1"/>
    <col min="3340" max="3340" width="22.375" customWidth="1"/>
    <col min="3341" max="3341" width="21.25" customWidth="1"/>
    <col min="3342" max="3342" width="11.25" customWidth="1"/>
    <col min="3343" max="3343" width="0" hidden="1" customWidth="1"/>
    <col min="3585" max="3585" width="4.5" customWidth="1"/>
    <col min="3586" max="3586" width="24.375" customWidth="1"/>
    <col min="3587" max="3587" width="28.25" customWidth="1"/>
    <col min="3588" max="3588" width="0" hidden="1" customWidth="1"/>
    <col min="3589" max="3590" width="10.375" customWidth="1"/>
    <col min="3591" max="3591" width="10" customWidth="1"/>
    <col min="3592" max="3592" width="18.75" customWidth="1"/>
    <col min="3593" max="3593" width="22.5" customWidth="1"/>
    <col min="3594" max="3594" width="21.25" customWidth="1"/>
    <col min="3595" max="3595" width="11.125" customWidth="1"/>
    <col min="3596" max="3596" width="22.375" customWidth="1"/>
    <col min="3597" max="3597" width="21.25" customWidth="1"/>
    <col min="3598" max="3598" width="11.25" customWidth="1"/>
    <col min="3599" max="3599" width="0" hidden="1" customWidth="1"/>
    <col min="3841" max="3841" width="4.5" customWidth="1"/>
    <col min="3842" max="3842" width="24.375" customWidth="1"/>
    <col min="3843" max="3843" width="28.25" customWidth="1"/>
    <col min="3844" max="3844" width="0" hidden="1" customWidth="1"/>
    <col min="3845" max="3846" width="10.375" customWidth="1"/>
    <col min="3847" max="3847" width="10" customWidth="1"/>
    <col min="3848" max="3848" width="18.75" customWidth="1"/>
    <col min="3849" max="3849" width="22.5" customWidth="1"/>
    <col min="3850" max="3850" width="21.25" customWidth="1"/>
    <col min="3851" max="3851" width="11.125" customWidth="1"/>
    <col min="3852" max="3852" width="22.375" customWidth="1"/>
    <col min="3853" max="3853" width="21.25" customWidth="1"/>
    <col min="3854" max="3854" width="11.25" customWidth="1"/>
    <col min="3855" max="3855" width="0" hidden="1" customWidth="1"/>
    <col min="4097" max="4097" width="4.5" customWidth="1"/>
    <col min="4098" max="4098" width="24.375" customWidth="1"/>
    <col min="4099" max="4099" width="28.25" customWidth="1"/>
    <col min="4100" max="4100" width="0" hidden="1" customWidth="1"/>
    <col min="4101" max="4102" width="10.375" customWidth="1"/>
    <col min="4103" max="4103" width="10" customWidth="1"/>
    <col min="4104" max="4104" width="18.75" customWidth="1"/>
    <col min="4105" max="4105" width="22.5" customWidth="1"/>
    <col min="4106" max="4106" width="21.25" customWidth="1"/>
    <col min="4107" max="4107" width="11.125" customWidth="1"/>
    <col min="4108" max="4108" width="22.375" customWidth="1"/>
    <col min="4109" max="4109" width="21.25" customWidth="1"/>
    <col min="4110" max="4110" width="11.25" customWidth="1"/>
    <col min="4111" max="4111" width="0" hidden="1" customWidth="1"/>
    <col min="4353" max="4353" width="4.5" customWidth="1"/>
    <col min="4354" max="4354" width="24.375" customWidth="1"/>
    <col min="4355" max="4355" width="28.25" customWidth="1"/>
    <col min="4356" max="4356" width="0" hidden="1" customWidth="1"/>
    <col min="4357" max="4358" width="10.375" customWidth="1"/>
    <col min="4359" max="4359" width="10" customWidth="1"/>
    <col min="4360" max="4360" width="18.75" customWidth="1"/>
    <col min="4361" max="4361" width="22.5" customWidth="1"/>
    <col min="4362" max="4362" width="21.25" customWidth="1"/>
    <col min="4363" max="4363" width="11.125" customWidth="1"/>
    <col min="4364" max="4364" width="22.375" customWidth="1"/>
    <col min="4365" max="4365" width="21.25" customWidth="1"/>
    <col min="4366" max="4366" width="11.25" customWidth="1"/>
    <col min="4367" max="4367" width="0" hidden="1" customWidth="1"/>
    <col min="4609" max="4609" width="4.5" customWidth="1"/>
    <col min="4610" max="4610" width="24.375" customWidth="1"/>
    <col min="4611" max="4611" width="28.25" customWidth="1"/>
    <col min="4612" max="4612" width="0" hidden="1" customWidth="1"/>
    <col min="4613" max="4614" width="10.375" customWidth="1"/>
    <col min="4615" max="4615" width="10" customWidth="1"/>
    <col min="4616" max="4616" width="18.75" customWidth="1"/>
    <col min="4617" max="4617" width="22.5" customWidth="1"/>
    <col min="4618" max="4618" width="21.25" customWidth="1"/>
    <col min="4619" max="4619" width="11.125" customWidth="1"/>
    <col min="4620" max="4620" width="22.375" customWidth="1"/>
    <col min="4621" max="4621" width="21.25" customWidth="1"/>
    <col min="4622" max="4622" width="11.25" customWidth="1"/>
    <col min="4623" max="4623" width="0" hidden="1" customWidth="1"/>
    <col min="4865" max="4865" width="4.5" customWidth="1"/>
    <col min="4866" max="4866" width="24.375" customWidth="1"/>
    <col min="4867" max="4867" width="28.25" customWidth="1"/>
    <col min="4868" max="4868" width="0" hidden="1" customWidth="1"/>
    <col min="4869" max="4870" width="10.375" customWidth="1"/>
    <col min="4871" max="4871" width="10" customWidth="1"/>
    <col min="4872" max="4872" width="18.75" customWidth="1"/>
    <col min="4873" max="4873" width="22.5" customWidth="1"/>
    <col min="4874" max="4874" width="21.25" customWidth="1"/>
    <col min="4875" max="4875" width="11.125" customWidth="1"/>
    <col min="4876" max="4876" width="22.375" customWidth="1"/>
    <col min="4877" max="4877" width="21.25" customWidth="1"/>
    <col min="4878" max="4878" width="11.25" customWidth="1"/>
    <col min="4879" max="4879" width="0" hidden="1" customWidth="1"/>
    <col min="5121" max="5121" width="4.5" customWidth="1"/>
    <col min="5122" max="5122" width="24.375" customWidth="1"/>
    <col min="5123" max="5123" width="28.25" customWidth="1"/>
    <col min="5124" max="5124" width="0" hidden="1" customWidth="1"/>
    <col min="5125" max="5126" width="10.375" customWidth="1"/>
    <col min="5127" max="5127" width="10" customWidth="1"/>
    <col min="5128" max="5128" width="18.75" customWidth="1"/>
    <col min="5129" max="5129" width="22.5" customWidth="1"/>
    <col min="5130" max="5130" width="21.25" customWidth="1"/>
    <col min="5131" max="5131" width="11.125" customWidth="1"/>
    <col min="5132" max="5132" width="22.375" customWidth="1"/>
    <col min="5133" max="5133" width="21.25" customWidth="1"/>
    <col min="5134" max="5134" width="11.25" customWidth="1"/>
    <col min="5135" max="5135" width="0" hidden="1" customWidth="1"/>
    <col min="5377" max="5377" width="4.5" customWidth="1"/>
    <col min="5378" max="5378" width="24.375" customWidth="1"/>
    <col min="5379" max="5379" width="28.25" customWidth="1"/>
    <col min="5380" max="5380" width="0" hidden="1" customWidth="1"/>
    <col min="5381" max="5382" width="10.375" customWidth="1"/>
    <col min="5383" max="5383" width="10" customWidth="1"/>
    <col min="5384" max="5384" width="18.75" customWidth="1"/>
    <col min="5385" max="5385" width="22.5" customWidth="1"/>
    <col min="5386" max="5386" width="21.25" customWidth="1"/>
    <col min="5387" max="5387" width="11.125" customWidth="1"/>
    <col min="5388" max="5388" width="22.375" customWidth="1"/>
    <col min="5389" max="5389" width="21.25" customWidth="1"/>
    <col min="5390" max="5390" width="11.25" customWidth="1"/>
    <col min="5391" max="5391" width="0" hidden="1" customWidth="1"/>
    <col min="5633" max="5633" width="4.5" customWidth="1"/>
    <col min="5634" max="5634" width="24.375" customWidth="1"/>
    <col min="5635" max="5635" width="28.25" customWidth="1"/>
    <col min="5636" max="5636" width="0" hidden="1" customWidth="1"/>
    <col min="5637" max="5638" width="10.375" customWidth="1"/>
    <col min="5639" max="5639" width="10" customWidth="1"/>
    <col min="5640" max="5640" width="18.75" customWidth="1"/>
    <col min="5641" max="5641" width="22.5" customWidth="1"/>
    <col min="5642" max="5642" width="21.25" customWidth="1"/>
    <col min="5643" max="5643" width="11.125" customWidth="1"/>
    <col min="5644" max="5644" width="22.375" customWidth="1"/>
    <col min="5645" max="5645" width="21.25" customWidth="1"/>
    <col min="5646" max="5646" width="11.25" customWidth="1"/>
    <col min="5647" max="5647" width="0" hidden="1" customWidth="1"/>
    <col min="5889" max="5889" width="4.5" customWidth="1"/>
    <col min="5890" max="5890" width="24.375" customWidth="1"/>
    <col min="5891" max="5891" width="28.25" customWidth="1"/>
    <col min="5892" max="5892" width="0" hidden="1" customWidth="1"/>
    <col min="5893" max="5894" width="10.375" customWidth="1"/>
    <col min="5895" max="5895" width="10" customWidth="1"/>
    <col min="5896" max="5896" width="18.75" customWidth="1"/>
    <col min="5897" max="5897" width="22.5" customWidth="1"/>
    <col min="5898" max="5898" width="21.25" customWidth="1"/>
    <col min="5899" max="5899" width="11.125" customWidth="1"/>
    <col min="5900" max="5900" width="22.375" customWidth="1"/>
    <col min="5901" max="5901" width="21.25" customWidth="1"/>
    <col min="5902" max="5902" width="11.25" customWidth="1"/>
    <col min="5903" max="5903" width="0" hidden="1" customWidth="1"/>
    <col min="6145" max="6145" width="4.5" customWidth="1"/>
    <col min="6146" max="6146" width="24.375" customWidth="1"/>
    <col min="6147" max="6147" width="28.25" customWidth="1"/>
    <col min="6148" max="6148" width="0" hidden="1" customWidth="1"/>
    <col min="6149" max="6150" width="10.375" customWidth="1"/>
    <col min="6151" max="6151" width="10" customWidth="1"/>
    <col min="6152" max="6152" width="18.75" customWidth="1"/>
    <col min="6153" max="6153" width="22.5" customWidth="1"/>
    <col min="6154" max="6154" width="21.25" customWidth="1"/>
    <col min="6155" max="6155" width="11.125" customWidth="1"/>
    <col min="6156" max="6156" width="22.375" customWidth="1"/>
    <col min="6157" max="6157" width="21.25" customWidth="1"/>
    <col min="6158" max="6158" width="11.25" customWidth="1"/>
    <col min="6159" max="6159" width="0" hidden="1" customWidth="1"/>
    <col min="6401" max="6401" width="4.5" customWidth="1"/>
    <col min="6402" max="6402" width="24.375" customWidth="1"/>
    <col min="6403" max="6403" width="28.25" customWidth="1"/>
    <col min="6404" max="6404" width="0" hidden="1" customWidth="1"/>
    <col min="6405" max="6406" width="10.375" customWidth="1"/>
    <col min="6407" max="6407" width="10" customWidth="1"/>
    <col min="6408" max="6408" width="18.75" customWidth="1"/>
    <col min="6409" max="6409" width="22.5" customWidth="1"/>
    <col min="6410" max="6410" width="21.25" customWidth="1"/>
    <col min="6411" max="6411" width="11.125" customWidth="1"/>
    <col min="6412" max="6412" width="22.375" customWidth="1"/>
    <col min="6413" max="6413" width="21.25" customWidth="1"/>
    <col min="6414" max="6414" width="11.25" customWidth="1"/>
    <col min="6415" max="6415" width="0" hidden="1" customWidth="1"/>
    <col min="6657" max="6657" width="4.5" customWidth="1"/>
    <col min="6658" max="6658" width="24.375" customWidth="1"/>
    <col min="6659" max="6659" width="28.25" customWidth="1"/>
    <col min="6660" max="6660" width="0" hidden="1" customWidth="1"/>
    <col min="6661" max="6662" width="10.375" customWidth="1"/>
    <col min="6663" max="6663" width="10" customWidth="1"/>
    <col min="6664" max="6664" width="18.75" customWidth="1"/>
    <col min="6665" max="6665" width="22.5" customWidth="1"/>
    <col min="6666" max="6666" width="21.25" customWidth="1"/>
    <col min="6667" max="6667" width="11.125" customWidth="1"/>
    <col min="6668" max="6668" width="22.375" customWidth="1"/>
    <col min="6669" max="6669" width="21.25" customWidth="1"/>
    <col min="6670" max="6670" width="11.25" customWidth="1"/>
    <col min="6671" max="6671" width="0" hidden="1" customWidth="1"/>
    <col min="6913" max="6913" width="4.5" customWidth="1"/>
    <col min="6914" max="6914" width="24.375" customWidth="1"/>
    <col min="6915" max="6915" width="28.25" customWidth="1"/>
    <col min="6916" max="6916" width="0" hidden="1" customWidth="1"/>
    <col min="6917" max="6918" width="10.375" customWidth="1"/>
    <col min="6919" max="6919" width="10" customWidth="1"/>
    <col min="6920" max="6920" width="18.75" customWidth="1"/>
    <col min="6921" max="6921" width="22.5" customWidth="1"/>
    <col min="6922" max="6922" width="21.25" customWidth="1"/>
    <col min="6923" max="6923" width="11.125" customWidth="1"/>
    <col min="6924" max="6924" width="22.375" customWidth="1"/>
    <col min="6925" max="6925" width="21.25" customWidth="1"/>
    <col min="6926" max="6926" width="11.25" customWidth="1"/>
    <col min="6927" max="6927" width="0" hidden="1" customWidth="1"/>
    <col min="7169" max="7169" width="4.5" customWidth="1"/>
    <col min="7170" max="7170" width="24.375" customWidth="1"/>
    <col min="7171" max="7171" width="28.25" customWidth="1"/>
    <col min="7172" max="7172" width="0" hidden="1" customWidth="1"/>
    <col min="7173" max="7174" width="10.375" customWidth="1"/>
    <col min="7175" max="7175" width="10" customWidth="1"/>
    <col min="7176" max="7176" width="18.75" customWidth="1"/>
    <col min="7177" max="7177" width="22.5" customWidth="1"/>
    <col min="7178" max="7178" width="21.25" customWidth="1"/>
    <col min="7179" max="7179" width="11.125" customWidth="1"/>
    <col min="7180" max="7180" width="22.375" customWidth="1"/>
    <col min="7181" max="7181" width="21.25" customWidth="1"/>
    <col min="7182" max="7182" width="11.25" customWidth="1"/>
    <col min="7183" max="7183" width="0" hidden="1" customWidth="1"/>
    <col min="7425" max="7425" width="4.5" customWidth="1"/>
    <col min="7426" max="7426" width="24.375" customWidth="1"/>
    <col min="7427" max="7427" width="28.25" customWidth="1"/>
    <col min="7428" max="7428" width="0" hidden="1" customWidth="1"/>
    <col min="7429" max="7430" width="10.375" customWidth="1"/>
    <col min="7431" max="7431" width="10" customWidth="1"/>
    <col min="7432" max="7432" width="18.75" customWidth="1"/>
    <col min="7433" max="7433" width="22.5" customWidth="1"/>
    <col min="7434" max="7434" width="21.25" customWidth="1"/>
    <col min="7435" max="7435" width="11.125" customWidth="1"/>
    <col min="7436" max="7436" width="22.375" customWidth="1"/>
    <col min="7437" max="7437" width="21.25" customWidth="1"/>
    <col min="7438" max="7438" width="11.25" customWidth="1"/>
    <col min="7439" max="7439" width="0" hidden="1" customWidth="1"/>
    <col min="7681" max="7681" width="4.5" customWidth="1"/>
    <col min="7682" max="7682" width="24.375" customWidth="1"/>
    <col min="7683" max="7683" width="28.25" customWidth="1"/>
    <col min="7684" max="7684" width="0" hidden="1" customWidth="1"/>
    <col min="7685" max="7686" width="10.375" customWidth="1"/>
    <col min="7687" max="7687" width="10" customWidth="1"/>
    <col min="7688" max="7688" width="18.75" customWidth="1"/>
    <col min="7689" max="7689" width="22.5" customWidth="1"/>
    <col min="7690" max="7690" width="21.25" customWidth="1"/>
    <col min="7691" max="7691" width="11.125" customWidth="1"/>
    <col min="7692" max="7692" width="22.375" customWidth="1"/>
    <col min="7693" max="7693" width="21.25" customWidth="1"/>
    <col min="7694" max="7694" width="11.25" customWidth="1"/>
    <col min="7695" max="7695" width="0" hidden="1" customWidth="1"/>
    <col min="7937" max="7937" width="4.5" customWidth="1"/>
    <col min="7938" max="7938" width="24.375" customWidth="1"/>
    <col min="7939" max="7939" width="28.25" customWidth="1"/>
    <col min="7940" max="7940" width="0" hidden="1" customWidth="1"/>
    <col min="7941" max="7942" width="10.375" customWidth="1"/>
    <col min="7943" max="7943" width="10" customWidth="1"/>
    <col min="7944" max="7944" width="18.75" customWidth="1"/>
    <col min="7945" max="7945" width="22.5" customWidth="1"/>
    <col min="7946" max="7946" width="21.25" customWidth="1"/>
    <col min="7947" max="7947" width="11.125" customWidth="1"/>
    <col min="7948" max="7948" width="22.375" customWidth="1"/>
    <col min="7949" max="7949" width="21.25" customWidth="1"/>
    <col min="7950" max="7950" width="11.25" customWidth="1"/>
    <col min="7951" max="7951" width="0" hidden="1" customWidth="1"/>
    <col min="8193" max="8193" width="4.5" customWidth="1"/>
    <col min="8194" max="8194" width="24.375" customWidth="1"/>
    <col min="8195" max="8195" width="28.25" customWidth="1"/>
    <col min="8196" max="8196" width="0" hidden="1" customWidth="1"/>
    <col min="8197" max="8198" width="10.375" customWidth="1"/>
    <col min="8199" max="8199" width="10" customWidth="1"/>
    <col min="8200" max="8200" width="18.75" customWidth="1"/>
    <col min="8201" max="8201" width="22.5" customWidth="1"/>
    <col min="8202" max="8202" width="21.25" customWidth="1"/>
    <col min="8203" max="8203" width="11.125" customWidth="1"/>
    <col min="8204" max="8204" width="22.375" customWidth="1"/>
    <col min="8205" max="8205" width="21.25" customWidth="1"/>
    <col min="8206" max="8206" width="11.25" customWidth="1"/>
    <col min="8207" max="8207" width="0" hidden="1" customWidth="1"/>
    <col min="8449" max="8449" width="4.5" customWidth="1"/>
    <col min="8450" max="8450" width="24.375" customWidth="1"/>
    <col min="8451" max="8451" width="28.25" customWidth="1"/>
    <col min="8452" max="8452" width="0" hidden="1" customWidth="1"/>
    <col min="8453" max="8454" width="10.375" customWidth="1"/>
    <col min="8455" max="8455" width="10" customWidth="1"/>
    <col min="8456" max="8456" width="18.75" customWidth="1"/>
    <col min="8457" max="8457" width="22.5" customWidth="1"/>
    <col min="8458" max="8458" width="21.25" customWidth="1"/>
    <col min="8459" max="8459" width="11.125" customWidth="1"/>
    <col min="8460" max="8460" width="22.375" customWidth="1"/>
    <col min="8461" max="8461" width="21.25" customWidth="1"/>
    <col min="8462" max="8462" width="11.25" customWidth="1"/>
    <col min="8463" max="8463" width="0" hidden="1" customWidth="1"/>
    <col min="8705" max="8705" width="4.5" customWidth="1"/>
    <col min="8706" max="8706" width="24.375" customWidth="1"/>
    <col min="8707" max="8707" width="28.25" customWidth="1"/>
    <col min="8708" max="8708" width="0" hidden="1" customWidth="1"/>
    <col min="8709" max="8710" width="10.375" customWidth="1"/>
    <col min="8711" max="8711" width="10" customWidth="1"/>
    <col min="8712" max="8712" width="18.75" customWidth="1"/>
    <col min="8713" max="8713" width="22.5" customWidth="1"/>
    <col min="8714" max="8714" width="21.25" customWidth="1"/>
    <col min="8715" max="8715" width="11.125" customWidth="1"/>
    <col min="8716" max="8716" width="22.375" customWidth="1"/>
    <col min="8717" max="8717" width="21.25" customWidth="1"/>
    <col min="8718" max="8718" width="11.25" customWidth="1"/>
    <col min="8719" max="8719" width="0" hidden="1" customWidth="1"/>
    <col min="8961" max="8961" width="4.5" customWidth="1"/>
    <col min="8962" max="8962" width="24.375" customWidth="1"/>
    <col min="8963" max="8963" width="28.25" customWidth="1"/>
    <col min="8964" max="8964" width="0" hidden="1" customWidth="1"/>
    <col min="8965" max="8966" width="10.375" customWidth="1"/>
    <col min="8967" max="8967" width="10" customWidth="1"/>
    <col min="8968" max="8968" width="18.75" customWidth="1"/>
    <col min="8969" max="8969" width="22.5" customWidth="1"/>
    <col min="8970" max="8970" width="21.25" customWidth="1"/>
    <col min="8971" max="8971" width="11.125" customWidth="1"/>
    <col min="8972" max="8972" width="22.375" customWidth="1"/>
    <col min="8973" max="8973" width="21.25" customWidth="1"/>
    <col min="8974" max="8974" width="11.25" customWidth="1"/>
    <col min="8975" max="8975" width="0" hidden="1" customWidth="1"/>
    <col min="9217" max="9217" width="4.5" customWidth="1"/>
    <col min="9218" max="9218" width="24.375" customWidth="1"/>
    <col min="9219" max="9219" width="28.25" customWidth="1"/>
    <col min="9220" max="9220" width="0" hidden="1" customWidth="1"/>
    <col min="9221" max="9222" width="10.375" customWidth="1"/>
    <col min="9223" max="9223" width="10" customWidth="1"/>
    <col min="9224" max="9224" width="18.75" customWidth="1"/>
    <col min="9225" max="9225" width="22.5" customWidth="1"/>
    <col min="9226" max="9226" width="21.25" customWidth="1"/>
    <col min="9227" max="9227" width="11.125" customWidth="1"/>
    <col min="9228" max="9228" width="22.375" customWidth="1"/>
    <col min="9229" max="9229" width="21.25" customWidth="1"/>
    <col min="9230" max="9230" width="11.25" customWidth="1"/>
    <col min="9231" max="9231" width="0" hidden="1" customWidth="1"/>
    <col min="9473" max="9473" width="4.5" customWidth="1"/>
    <col min="9474" max="9474" width="24.375" customWidth="1"/>
    <col min="9475" max="9475" width="28.25" customWidth="1"/>
    <col min="9476" max="9476" width="0" hidden="1" customWidth="1"/>
    <col min="9477" max="9478" width="10.375" customWidth="1"/>
    <col min="9479" max="9479" width="10" customWidth="1"/>
    <col min="9480" max="9480" width="18.75" customWidth="1"/>
    <col min="9481" max="9481" width="22.5" customWidth="1"/>
    <col min="9482" max="9482" width="21.25" customWidth="1"/>
    <col min="9483" max="9483" width="11.125" customWidth="1"/>
    <col min="9484" max="9484" width="22.375" customWidth="1"/>
    <col min="9485" max="9485" width="21.25" customWidth="1"/>
    <col min="9486" max="9486" width="11.25" customWidth="1"/>
    <col min="9487" max="9487" width="0" hidden="1" customWidth="1"/>
    <col min="9729" max="9729" width="4.5" customWidth="1"/>
    <col min="9730" max="9730" width="24.375" customWidth="1"/>
    <col min="9731" max="9731" width="28.25" customWidth="1"/>
    <col min="9732" max="9732" width="0" hidden="1" customWidth="1"/>
    <col min="9733" max="9734" width="10.375" customWidth="1"/>
    <col min="9735" max="9735" width="10" customWidth="1"/>
    <col min="9736" max="9736" width="18.75" customWidth="1"/>
    <col min="9737" max="9737" width="22.5" customWidth="1"/>
    <col min="9738" max="9738" width="21.25" customWidth="1"/>
    <col min="9739" max="9739" width="11.125" customWidth="1"/>
    <col min="9740" max="9740" width="22.375" customWidth="1"/>
    <col min="9741" max="9741" width="21.25" customWidth="1"/>
    <col min="9742" max="9742" width="11.25" customWidth="1"/>
    <col min="9743" max="9743" width="0" hidden="1" customWidth="1"/>
    <col min="9985" max="9985" width="4.5" customWidth="1"/>
    <col min="9986" max="9986" width="24.375" customWidth="1"/>
    <col min="9987" max="9987" width="28.25" customWidth="1"/>
    <col min="9988" max="9988" width="0" hidden="1" customWidth="1"/>
    <col min="9989" max="9990" width="10.375" customWidth="1"/>
    <col min="9991" max="9991" width="10" customWidth="1"/>
    <col min="9992" max="9992" width="18.75" customWidth="1"/>
    <col min="9993" max="9993" width="22.5" customWidth="1"/>
    <col min="9994" max="9994" width="21.25" customWidth="1"/>
    <col min="9995" max="9995" width="11.125" customWidth="1"/>
    <col min="9996" max="9996" width="22.375" customWidth="1"/>
    <col min="9997" max="9997" width="21.25" customWidth="1"/>
    <col min="9998" max="9998" width="11.25" customWidth="1"/>
    <col min="9999" max="9999" width="0" hidden="1" customWidth="1"/>
    <col min="10241" max="10241" width="4.5" customWidth="1"/>
    <col min="10242" max="10242" width="24.375" customWidth="1"/>
    <col min="10243" max="10243" width="28.25" customWidth="1"/>
    <col min="10244" max="10244" width="0" hidden="1" customWidth="1"/>
    <col min="10245" max="10246" width="10.375" customWidth="1"/>
    <col min="10247" max="10247" width="10" customWidth="1"/>
    <col min="10248" max="10248" width="18.75" customWidth="1"/>
    <col min="10249" max="10249" width="22.5" customWidth="1"/>
    <col min="10250" max="10250" width="21.25" customWidth="1"/>
    <col min="10251" max="10251" width="11.125" customWidth="1"/>
    <col min="10252" max="10252" width="22.375" customWidth="1"/>
    <col min="10253" max="10253" width="21.25" customWidth="1"/>
    <col min="10254" max="10254" width="11.25" customWidth="1"/>
    <col min="10255" max="10255" width="0" hidden="1" customWidth="1"/>
    <col min="10497" max="10497" width="4.5" customWidth="1"/>
    <col min="10498" max="10498" width="24.375" customWidth="1"/>
    <col min="10499" max="10499" width="28.25" customWidth="1"/>
    <col min="10500" max="10500" width="0" hidden="1" customWidth="1"/>
    <col min="10501" max="10502" width="10.375" customWidth="1"/>
    <col min="10503" max="10503" width="10" customWidth="1"/>
    <col min="10504" max="10504" width="18.75" customWidth="1"/>
    <col min="10505" max="10505" width="22.5" customWidth="1"/>
    <col min="10506" max="10506" width="21.25" customWidth="1"/>
    <col min="10507" max="10507" width="11.125" customWidth="1"/>
    <col min="10508" max="10508" width="22.375" customWidth="1"/>
    <col min="10509" max="10509" width="21.25" customWidth="1"/>
    <col min="10510" max="10510" width="11.25" customWidth="1"/>
    <col min="10511" max="10511" width="0" hidden="1" customWidth="1"/>
    <col min="10753" max="10753" width="4.5" customWidth="1"/>
    <col min="10754" max="10754" width="24.375" customWidth="1"/>
    <col min="10755" max="10755" width="28.25" customWidth="1"/>
    <col min="10756" max="10756" width="0" hidden="1" customWidth="1"/>
    <col min="10757" max="10758" width="10.375" customWidth="1"/>
    <col min="10759" max="10759" width="10" customWidth="1"/>
    <col min="10760" max="10760" width="18.75" customWidth="1"/>
    <col min="10761" max="10761" width="22.5" customWidth="1"/>
    <col min="10762" max="10762" width="21.25" customWidth="1"/>
    <col min="10763" max="10763" width="11.125" customWidth="1"/>
    <col min="10764" max="10764" width="22.375" customWidth="1"/>
    <col min="10765" max="10765" width="21.25" customWidth="1"/>
    <col min="10766" max="10766" width="11.25" customWidth="1"/>
    <col min="10767" max="10767" width="0" hidden="1" customWidth="1"/>
    <col min="11009" max="11009" width="4.5" customWidth="1"/>
    <col min="11010" max="11010" width="24.375" customWidth="1"/>
    <col min="11011" max="11011" width="28.25" customWidth="1"/>
    <col min="11012" max="11012" width="0" hidden="1" customWidth="1"/>
    <col min="11013" max="11014" width="10.375" customWidth="1"/>
    <col min="11015" max="11015" width="10" customWidth="1"/>
    <col min="11016" max="11016" width="18.75" customWidth="1"/>
    <col min="11017" max="11017" width="22.5" customWidth="1"/>
    <col min="11018" max="11018" width="21.25" customWidth="1"/>
    <col min="11019" max="11019" width="11.125" customWidth="1"/>
    <col min="11020" max="11020" width="22.375" customWidth="1"/>
    <col min="11021" max="11021" width="21.25" customWidth="1"/>
    <col min="11022" max="11022" width="11.25" customWidth="1"/>
    <col min="11023" max="11023" width="0" hidden="1" customWidth="1"/>
    <col min="11265" max="11265" width="4.5" customWidth="1"/>
    <col min="11266" max="11266" width="24.375" customWidth="1"/>
    <col min="11267" max="11267" width="28.25" customWidth="1"/>
    <col min="11268" max="11268" width="0" hidden="1" customWidth="1"/>
    <col min="11269" max="11270" width="10.375" customWidth="1"/>
    <col min="11271" max="11271" width="10" customWidth="1"/>
    <col min="11272" max="11272" width="18.75" customWidth="1"/>
    <col min="11273" max="11273" width="22.5" customWidth="1"/>
    <col min="11274" max="11274" width="21.25" customWidth="1"/>
    <col min="11275" max="11275" width="11.125" customWidth="1"/>
    <col min="11276" max="11276" width="22.375" customWidth="1"/>
    <col min="11277" max="11277" width="21.25" customWidth="1"/>
    <col min="11278" max="11278" width="11.25" customWidth="1"/>
    <col min="11279" max="11279" width="0" hidden="1" customWidth="1"/>
    <col min="11521" max="11521" width="4.5" customWidth="1"/>
    <col min="11522" max="11522" width="24.375" customWidth="1"/>
    <col min="11523" max="11523" width="28.25" customWidth="1"/>
    <col min="11524" max="11524" width="0" hidden="1" customWidth="1"/>
    <col min="11525" max="11526" width="10.375" customWidth="1"/>
    <col min="11527" max="11527" width="10" customWidth="1"/>
    <col min="11528" max="11528" width="18.75" customWidth="1"/>
    <col min="11529" max="11529" width="22.5" customWidth="1"/>
    <col min="11530" max="11530" width="21.25" customWidth="1"/>
    <col min="11531" max="11531" width="11.125" customWidth="1"/>
    <col min="11532" max="11532" width="22.375" customWidth="1"/>
    <col min="11533" max="11533" width="21.25" customWidth="1"/>
    <col min="11534" max="11534" width="11.25" customWidth="1"/>
    <col min="11535" max="11535" width="0" hidden="1" customWidth="1"/>
    <col min="11777" max="11777" width="4.5" customWidth="1"/>
    <col min="11778" max="11778" width="24.375" customWidth="1"/>
    <col min="11779" max="11779" width="28.25" customWidth="1"/>
    <col min="11780" max="11780" width="0" hidden="1" customWidth="1"/>
    <col min="11781" max="11782" width="10.375" customWidth="1"/>
    <col min="11783" max="11783" width="10" customWidth="1"/>
    <col min="11784" max="11784" width="18.75" customWidth="1"/>
    <col min="11785" max="11785" width="22.5" customWidth="1"/>
    <col min="11786" max="11786" width="21.25" customWidth="1"/>
    <col min="11787" max="11787" width="11.125" customWidth="1"/>
    <col min="11788" max="11788" width="22.375" customWidth="1"/>
    <col min="11789" max="11789" width="21.25" customWidth="1"/>
    <col min="11790" max="11790" width="11.25" customWidth="1"/>
    <col min="11791" max="11791" width="0" hidden="1" customWidth="1"/>
    <col min="12033" max="12033" width="4.5" customWidth="1"/>
    <col min="12034" max="12034" width="24.375" customWidth="1"/>
    <col min="12035" max="12035" width="28.25" customWidth="1"/>
    <col min="12036" max="12036" width="0" hidden="1" customWidth="1"/>
    <col min="12037" max="12038" width="10.375" customWidth="1"/>
    <col min="12039" max="12039" width="10" customWidth="1"/>
    <col min="12040" max="12040" width="18.75" customWidth="1"/>
    <col min="12041" max="12041" width="22.5" customWidth="1"/>
    <col min="12042" max="12042" width="21.25" customWidth="1"/>
    <col min="12043" max="12043" width="11.125" customWidth="1"/>
    <col min="12044" max="12044" width="22.375" customWidth="1"/>
    <col min="12045" max="12045" width="21.25" customWidth="1"/>
    <col min="12046" max="12046" width="11.25" customWidth="1"/>
    <col min="12047" max="12047" width="0" hidden="1" customWidth="1"/>
    <col min="12289" max="12289" width="4.5" customWidth="1"/>
    <col min="12290" max="12290" width="24.375" customWidth="1"/>
    <col min="12291" max="12291" width="28.25" customWidth="1"/>
    <col min="12292" max="12292" width="0" hidden="1" customWidth="1"/>
    <col min="12293" max="12294" width="10.375" customWidth="1"/>
    <col min="12295" max="12295" width="10" customWidth="1"/>
    <col min="12296" max="12296" width="18.75" customWidth="1"/>
    <col min="12297" max="12297" width="22.5" customWidth="1"/>
    <col min="12298" max="12298" width="21.25" customWidth="1"/>
    <col min="12299" max="12299" width="11.125" customWidth="1"/>
    <col min="12300" max="12300" width="22.375" customWidth="1"/>
    <col min="12301" max="12301" width="21.25" customWidth="1"/>
    <col min="12302" max="12302" width="11.25" customWidth="1"/>
    <col min="12303" max="12303" width="0" hidden="1" customWidth="1"/>
    <col min="12545" max="12545" width="4.5" customWidth="1"/>
    <col min="12546" max="12546" width="24.375" customWidth="1"/>
    <col min="12547" max="12547" width="28.25" customWidth="1"/>
    <col min="12548" max="12548" width="0" hidden="1" customWidth="1"/>
    <col min="12549" max="12550" width="10.375" customWidth="1"/>
    <col min="12551" max="12551" width="10" customWidth="1"/>
    <col min="12552" max="12552" width="18.75" customWidth="1"/>
    <col min="12553" max="12553" width="22.5" customWidth="1"/>
    <col min="12554" max="12554" width="21.25" customWidth="1"/>
    <col min="12555" max="12555" width="11.125" customWidth="1"/>
    <col min="12556" max="12556" width="22.375" customWidth="1"/>
    <col min="12557" max="12557" width="21.25" customWidth="1"/>
    <col min="12558" max="12558" width="11.25" customWidth="1"/>
    <col min="12559" max="12559" width="0" hidden="1" customWidth="1"/>
    <col min="12801" max="12801" width="4.5" customWidth="1"/>
    <col min="12802" max="12802" width="24.375" customWidth="1"/>
    <col min="12803" max="12803" width="28.25" customWidth="1"/>
    <col min="12804" max="12804" width="0" hidden="1" customWidth="1"/>
    <col min="12805" max="12806" width="10.375" customWidth="1"/>
    <col min="12807" max="12807" width="10" customWidth="1"/>
    <col min="12808" max="12808" width="18.75" customWidth="1"/>
    <col min="12809" max="12809" width="22.5" customWidth="1"/>
    <col min="12810" max="12810" width="21.25" customWidth="1"/>
    <col min="12811" max="12811" width="11.125" customWidth="1"/>
    <col min="12812" max="12812" width="22.375" customWidth="1"/>
    <col min="12813" max="12813" width="21.25" customWidth="1"/>
    <col min="12814" max="12814" width="11.25" customWidth="1"/>
    <col min="12815" max="12815" width="0" hidden="1" customWidth="1"/>
    <col min="13057" max="13057" width="4.5" customWidth="1"/>
    <col min="13058" max="13058" width="24.375" customWidth="1"/>
    <col min="13059" max="13059" width="28.25" customWidth="1"/>
    <col min="13060" max="13060" width="0" hidden="1" customWidth="1"/>
    <col min="13061" max="13062" width="10.375" customWidth="1"/>
    <col min="13063" max="13063" width="10" customWidth="1"/>
    <col min="13064" max="13064" width="18.75" customWidth="1"/>
    <col min="13065" max="13065" width="22.5" customWidth="1"/>
    <col min="13066" max="13066" width="21.25" customWidth="1"/>
    <col min="13067" max="13067" width="11.125" customWidth="1"/>
    <col min="13068" max="13068" width="22.375" customWidth="1"/>
    <col min="13069" max="13069" width="21.25" customWidth="1"/>
    <col min="13070" max="13070" width="11.25" customWidth="1"/>
    <col min="13071" max="13071" width="0" hidden="1" customWidth="1"/>
    <col min="13313" max="13313" width="4.5" customWidth="1"/>
    <col min="13314" max="13314" width="24.375" customWidth="1"/>
    <col min="13315" max="13315" width="28.25" customWidth="1"/>
    <col min="13316" max="13316" width="0" hidden="1" customWidth="1"/>
    <col min="13317" max="13318" width="10.375" customWidth="1"/>
    <col min="13319" max="13319" width="10" customWidth="1"/>
    <col min="13320" max="13320" width="18.75" customWidth="1"/>
    <col min="13321" max="13321" width="22.5" customWidth="1"/>
    <col min="13322" max="13322" width="21.25" customWidth="1"/>
    <col min="13323" max="13323" width="11.125" customWidth="1"/>
    <col min="13324" max="13324" width="22.375" customWidth="1"/>
    <col min="13325" max="13325" width="21.25" customWidth="1"/>
    <col min="13326" max="13326" width="11.25" customWidth="1"/>
    <col min="13327" max="13327" width="0" hidden="1" customWidth="1"/>
    <col min="13569" max="13569" width="4.5" customWidth="1"/>
    <col min="13570" max="13570" width="24.375" customWidth="1"/>
    <col min="13571" max="13571" width="28.25" customWidth="1"/>
    <col min="13572" max="13572" width="0" hidden="1" customWidth="1"/>
    <col min="13573" max="13574" width="10.375" customWidth="1"/>
    <col min="13575" max="13575" width="10" customWidth="1"/>
    <col min="13576" max="13576" width="18.75" customWidth="1"/>
    <col min="13577" max="13577" width="22.5" customWidth="1"/>
    <col min="13578" max="13578" width="21.25" customWidth="1"/>
    <col min="13579" max="13579" width="11.125" customWidth="1"/>
    <col min="13580" max="13580" width="22.375" customWidth="1"/>
    <col min="13581" max="13581" width="21.25" customWidth="1"/>
    <col min="13582" max="13582" width="11.25" customWidth="1"/>
    <col min="13583" max="13583" width="0" hidden="1" customWidth="1"/>
    <col min="13825" max="13825" width="4.5" customWidth="1"/>
    <col min="13826" max="13826" width="24.375" customWidth="1"/>
    <col min="13827" max="13827" width="28.25" customWidth="1"/>
    <col min="13828" max="13828" width="0" hidden="1" customWidth="1"/>
    <col min="13829" max="13830" width="10.375" customWidth="1"/>
    <col min="13831" max="13831" width="10" customWidth="1"/>
    <col min="13832" max="13832" width="18.75" customWidth="1"/>
    <col min="13833" max="13833" width="22.5" customWidth="1"/>
    <col min="13834" max="13834" width="21.25" customWidth="1"/>
    <col min="13835" max="13835" width="11.125" customWidth="1"/>
    <col min="13836" max="13836" width="22.375" customWidth="1"/>
    <col min="13837" max="13837" width="21.25" customWidth="1"/>
    <col min="13838" max="13838" width="11.25" customWidth="1"/>
    <col min="13839" max="13839" width="0" hidden="1" customWidth="1"/>
    <col min="14081" max="14081" width="4.5" customWidth="1"/>
    <col min="14082" max="14082" width="24.375" customWidth="1"/>
    <col min="14083" max="14083" width="28.25" customWidth="1"/>
    <col min="14084" max="14084" width="0" hidden="1" customWidth="1"/>
    <col min="14085" max="14086" width="10.375" customWidth="1"/>
    <col min="14087" max="14087" width="10" customWidth="1"/>
    <col min="14088" max="14088" width="18.75" customWidth="1"/>
    <col min="14089" max="14089" width="22.5" customWidth="1"/>
    <col min="14090" max="14090" width="21.25" customWidth="1"/>
    <col min="14091" max="14091" width="11.125" customWidth="1"/>
    <col min="14092" max="14092" width="22.375" customWidth="1"/>
    <col min="14093" max="14093" width="21.25" customWidth="1"/>
    <col min="14094" max="14094" width="11.25" customWidth="1"/>
    <col min="14095" max="14095" width="0" hidden="1" customWidth="1"/>
    <col min="14337" max="14337" width="4.5" customWidth="1"/>
    <col min="14338" max="14338" width="24.375" customWidth="1"/>
    <col min="14339" max="14339" width="28.25" customWidth="1"/>
    <col min="14340" max="14340" width="0" hidden="1" customWidth="1"/>
    <col min="14341" max="14342" width="10.375" customWidth="1"/>
    <col min="14343" max="14343" width="10" customWidth="1"/>
    <col min="14344" max="14344" width="18.75" customWidth="1"/>
    <col min="14345" max="14345" width="22.5" customWidth="1"/>
    <col min="14346" max="14346" width="21.25" customWidth="1"/>
    <col min="14347" max="14347" width="11.125" customWidth="1"/>
    <col min="14348" max="14348" width="22.375" customWidth="1"/>
    <col min="14349" max="14349" width="21.25" customWidth="1"/>
    <col min="14350" max="14350" width="11.25" customWidth="1"/>
    <col min="14351" max="14351" width="0" hidden="1" customWidth="1"/>
    <col min="14593" max="14593" width="4.5" customWidth="1"/>
    <col min="14594" max="14594" width="24.375" customWidth="1"/>
    <col min="14595" max="14595" width="28.25" customWidth="1"/>
    <col min="14596" max="14596" width="0" hidden="1" customWidth="1"/>
    <col min="14597" max="14598" width="10.375" customWidth="1"/>
    <col min="14599" max="14599" width="10" customWidth="1"/>
    <col min="14600" max="14600" width="18.75" customWidth="1"/>
    <col min="14601" max="14601" width="22.5" customWidth="1"/>
    <col min="14602" max="14602" width="21.25" customWidth="1"/>
    <col min="14603" max="14603" width="11.125" customWidth="1"/>
    <col min="14604" max="14604" width="22.375" customWidth="1"/>
    <col min="14605" max="14605" width="21.25" customWidth="1"/>
    <col min="14606" max="14606" width="11.25" customWidth="1"/>
    <col min="14607" max="14607" width="0" hidden="1" customWidth="1"/>
    <col min="14849" max="14849" width="4.5" customWidth="1"/>
    <col min="14850" max="14850" width="24.375" customWidth="1"/>
    <col min="14851" max="14851" width="28.25" customWidth="1"/>
    <col min="14852" max="14852" width="0" hidden="1" customWidth="1"/>
    <col min="14853" max="14854" width="10.375" customWidth="1"/>
    <col min="14855" max="14855" width="10" customWidth="1"/>
    <col min="14856" max="14856" width="18.75" customWidth="1"/>
    <col min="14857" max="14857" width="22.5" customWidth="1"/>
    <col min="14858" max="14858" width="21.25" customWidth="1"/>
    <col min="14859" max="14859" width="11.125" customWidth="1"/>
    <col min="14860" max="14860" width="22.375" customWidth="1"/>
    <col min="14861" max="14861" width="21.25" customWidth="1"/>
    <col min="14862" max="14862" width="11.25" customWidth="1"/>
    <col min="14863" max="14863" width="0" hidden="1" customWidth="1"/>
    <col min="15105" max="15105" width="4.5" customWidth="1"/>
    <col min="15106" max="15106" width="24.375" customWidth="1"/>
    <col min="15107" max="15107" width="28.25" customWidth="1"/>
    <col min="15108" max="15108" width="0" hidden="1" customWidth="1"/>
    <col min="15109" max="15110" width="10.375" customWidth="1"/>
    <col min="15111" max="15111" width="10" customWidth="1"/>
    <col min="15112" max="15112" width="18.75" customWidth="1"/>
    <col min="15113" max="15113" width="22.5" customWidth="1"/>
    <col min="15114" max="15114" width="21.25" customWidth="1"/>
    <col min="15115" max="15115" width="11.125" customWidth="1"/>
    <col min="15116" max="15116" width="22.375" customWidth="1"/>
    <col min="15117" max="15117" width="21.25" customWidth="1"/>
    <col min="15118" max="15118" width="11.25" customWidth="1"/>
    <col min="15119" max="15119" width="0" hidden="1" customWidth="1"/>
    <col min="15361" max="15361" width="4.5" customWidth="1"/>
    <col min="15362" max="15362" width="24.375" customWidth="1"/>
    <col min="15363" max="15363" width="28.25" customWidth="1"/>
    <col min="15364" max="15364" width="0" hidden="1" customWidth="1"/>
    <col min="15365" max="15366" width="10.375" customWidth="1"/>
    <col min="15367" max="15367" width="10" customWidth="1"/>
    <col min="15368" max="15368" width="18.75" customWidth="1"/>
    <col min="15369" max="15369" width="22.5" customWidth="1"/>
    <col min="15370" max="15370" width="21.25" customWidth="1"/>
    <col min="15371" max="15371" width="11.125" customWidth="1"/>
    <col min="15372" max="15372" width="22.375" customWidth="1"/>
    <col min="15373" max="15373" width="21.25" customWidth="1"/>
    <col min="15374" max="15374" width="11.25" customWidth="1"/>
    <col min="15375" max="15375" width="0" hidden="1" customWidth="1"/>
    <col min="15617" max="15617" width="4.5" customWidth="1"/>
    <col min="15618" max="15618" width="24.375" customWidth="1"/>
    <col min="15619" max="15619" width="28.25" customWidth="1"/>
    <col min="15620" max="15620" width="0" hidden="1" customWidth="1"/>
    <col min="15621" max="15622" width="10.375" customWidth="1"/>
    <col min="15623" max="15623" width="10" customWidth="1"/>
    <col min="15624" max="15624" width="18.75" customWidth="1"/>
    <col min="15625" max="15625" width="22.5" customWidth="1"/>
    <col min="15626" max="15626" width="21.25" customWidth="1"/>
    <col min="15627" max="15627" width="11.125" customWidth="1"/>
    <col min="15628" max="15628" width="22.375" customWidth="1"/>
    <col min="15629" max="15629" width="21.25" customWidth="1"/>
    <col min="15630" max="15630" width="11.25" customWidth="1"/>
    <col min="15631" max="15631" width="0" hidden="1" customWidth="1"/>
    <col min="15873" max="15873" width="4.5" customWidth="1"/>
    <col min="15874" max="15874" width="24.375" customWidth="1"/>
    <col min="15875" max="15875" width="28.25" customWidth="1"/>
    <col min="15876" max="15876" width="0" hidden="1" customWidth="1"/>
    <col min="15877" max="15878" width="10.375" customWidth="1"/>
    <col min="15879" max="15879" width="10" customWidth="1"/>
    <col min="15880" max="15880" width="18.75" customWidth="1"/>
    <col min="15881" max="15881" width="22.5" customWidth="1"/>
    <col min="15882" max="15882" width="21.25" customWidth="1"/>
    <col min="15883" max="15883" width="11.125" customWidth="1"/>
    <col min="15884" max="15884" width="22.375" customWidth="1"/>
    <col min="15885" max="15885" width="21.25" customWidth="1"/>
    <col min="15886" max="15886" width="11.25" customWidth="1"/>
    <col min="15887" max="15887" width="0" hidden="1" customWidth="1"/>
    <col min="16129" max="16129" width="4.5" customWidth="1"/>
    <col min="16130" max="16130" width="24.375" customWidth="1"/>
    <col min="16131" max="16131" width="28.25" customWidth="1"/>
    <col min="16132" max="16132" width="0" hidden="1" customWidth="1"/>
    <col min="16133" max="16134" width="10.375" customWidth="1"/>
    <col min="16135" max="16135" width="10" customWidth="1"/>
    <col min="16136" max="16136" width="18.75" customWidth="1"/>
    <col min="16137" max="16137" width="22.5" customWidth="1"/>
    <col min="16138" max="16138" width="21.25" customWidth="1"/>
    <col min="16139" max="16139" width="11.125" customWidth="1"/>
    <col min="16140" max="16140" width="22.375" customWidth="1"/>
    <col min="16141" max="16141" width="21.25" customWidth="1"/>
    <col min="16142" max="16142" width="11.25" customWidth="1"/>
    <col min="16143" max="16143" width="0" hidden="1" customWidth="1"/>
  </cols>
  <sheetData>
    <row r="1" spans="1:21" s="104" customFormat="1" ht="37.5" customHeight="1" x14ac:dyDescent="0.15">
      <c r="A1" s="103" t="s">
        <v>256</v>
      </c>
      <c r="B1" s="5"/>
      <c r="C1" s="103"/>
      <c r="D1" s="103"/>
      <c r="E1" s="256"/>
      <c r="F1" s="257"/>
      <c r="G1" s="257"/>
      <c r="H1" s="257"/>
      <c r="I1" s="257"/>
      <c r="J1" s="257"/>
      <c r="K1" s="257"/>
      <c r="L1" s="257"/>
      <c r="M1" s="257"/>
      <c r="N1" s="257"/>
      <c r="O1"/>
      <c r="P1"/>
      <c r="Q1"/>
      <c r="R1"/>
      <c r="S1"/>
      <c r="T1"/>
      <c r="U1"/>
    </row>
    <row r="2" spans="1:21" s="104" customFormat="1" ht="36" customHeight="1" x14ac:dyDescent="0.15">
      <c r="A2" s="231" t="s">
        <v>0</v>
      </c>
      <c r="B2" s="232"/>
      <c r="C2" s="232"/>
      <c r="D2" s="232"/>
      <c r="E2" s="232"/>
      <c r="F2" s="232"/>
      <c r="G2" s="232"/>
      <c r="H2" s="232"/>
      <c r="I2" s="232"/>
      <c r="J2" s="232"/>
      <c r="K2" s="232"/>
      <c r="L2" s="232"/>
      <c r="M2" s="232"/>
      <c r="N2" s="232"/>
      <c r="O2" s="257"/>
      <c r="P2"/>
      <c r="Q2"/>
      <c r="R2"/>
      <c r="S2"/>
      <c r="T2"/>
      <c r="U2"/>
    </row>
    <row r="3" spans="1:21" s="104" customFormat="1" ht="18.75" customHeight="1" x14ac:dyDescent="0.15">
      <c r="A3" s="103"/>
      <c r="B3" s="5"/>
      <c r="C3" s="103"/>
      <c r="D3" s="103"/>
      <c r="G3" s="103"/>
      <c r="H3" s="103"/>
      <c r="I3" s="5"/>
      <c r="J3" s="103"/>
      <c r="K3" s="103"/>
      <c r="L3" s="5"/>
      <c r="M3" s="103"/>
      <c r="N3" s="103"/>
      <c r="O3"/>
      <c r="P3"/>
      <c r="Q3"/>
      <c r="R3"/>
      <c r="S3"/>
      <c r="T3"/>
      <c r="U3"/>
    </row>
    <row r="4" spans="1:21" s="104" customFormat="1" ht="23.25" customHeight="1" x14ac:dyDescent="0.15">
      <c r="A4" s="105"/>
      <c r="B4" s="106"/>
      <c r="C4" s="105"/>
      <c r="D4" s="105"/>
      <c r="G4" s="105"/>
      <c r="H4" s="105"/>
      <c r="I4" s="106"/>
      <c r="J4" s="105"/>
      <c r="K4" s="105"/>
      <c r="L4" s="107"/>
      <c r="M4" s="107"/>
      <c r="N4" s="108"/>
      <c r="O4" s="102"/>
      <c r="P4"/>
      <c r="Q4"/>
      <c r="R4"/>
      <c r="S4"/>
      <c r="T4"/>
      <c r="U4"/>
    </row>
    <row r="5" spans="1:21" s="104" customFormat="1" ht="31.5" customHeight="1" x14ac:dyDescent="0.15">
      <c r="A5" s="105"/>
      <c r="B5" s="106"/>
      <c r="C5" s="105"/>
      <c r="D5" s="105"/>
      <c r="G5" s="105"/>
      <c r="H5" s="105"/>
      <c r="I5" s="106"/>
      <c r="J5" s="105"/>
      <c r="K5" s="105"/>
      <c r="L5" s="106"/>
      <c r="M5" s="109"/>
      <c r="N5" s="105"/>
      <c r="O5" s="105"/>
      <c r="P5"/>
      <c r="Q5"/>
      <c r="R5"/>
      <c r="S5"/>
      <c r="T5"/>
      <c r="U5"/>
    </row>
    <row r="6" spans="1:21" ht="31.5" customHeight="1" thickBot="1" x14ac:dyDescent="0.2">
      <c r="A6" s="105"/>
      <c r="B6" s="105"/>
      <c r="C6" s="105"/>
      <c r="D6" s="105"/>
      <c r="E6" s="258"/>
      <c r="F6" s="259"/>
      <c r="G6" s="105"/>
      <c r="H6" s="105"/>
      <c r="I6" s="105"/>
      <c r="J6" s="105"/>
      <c r="K6" s="105"/>
      <c r="L6" s="105"/>
      <c r="M6" s="109"/>
      <c r="N6" s="105"/>
      <c r="O6" s="105"/>
    </row>
    <row r="7" spans="1:21" ht="33.75" customHeight="1" thickBot="1" x14ac:dyDescent="0.3">
      <c r="A7" s="260" t="s">
        <v>251</v>
      </c>
      <c r="B7" s="261"/>
      <c r="C7" s="261"/>
      <c r="D7" s="110"/>
      <c r="E7" s="262" t="s">
        <v>257</v>
      </c>
      <c r="F7" s="263"/>
      <c r="G7" s="111"/>
      <c r="H7" s="111"/>
      <c r="I7" s="111"/>
      <c r="J7" s="111"/>
      <c r="K7" s="112"/>
      <c r="L7" s="111"/>
      <c r="M7" s="111"/>
    </row>
    <row r="8" spans="1:21" ht="18.75" customHeight="1" x14ac:dyDescent="0.15">
      <c r="A8" s="264"/>
      <c r="B8" s="265"/>
      <c r="C8" s="266"/>
      <c r="D8" s="244" t="s">
        <v>13</v>
      </c>
      <c r="E8" s="270" t="s">
        <v>258</v>
      </c>
      <c r="F8" s="273" t="s">
        <v>259</v>
      </c>
      <c r="G8" s="113" t="s">
        <v>260</v>
      </c>
      <c r="H8" s="114" t="s">
        <v>261</v>
      </c>
      <c r="I8" s="276" t="s">
        <v>262</v>
      </c>
      <c r="J8" s="277"/>
      <c r="K8" s="278"/>
      <c r="L8" s="241" t="s">
        <v>263</v>
      </c>
      <c r="M8" s="242"/>
      <c r="N8" s="243"/>
      <c r="O8" s="244" t="s">
        <v>13</v>
      </c>
    </row>
    <row r="9" spans="1:21" ht="18.75" customHeight="1" x14ac:dyDescent="0.15">
      <c r="A9" s="267"/>
      <c r="B9" s="268"/>
      <c r="C9" s="269"/>
      <c r="D9" s="245"/>
      <c r="E9" s="271"/>
      <c r="F9" s="274"/>
      <c r="G9" s="12" t="s">
        <v>264</v>
      </c>
      <c r="H9" s="115" t="s">
        <v>265</v>
      </c>
      <c r="I9" s="247" t="s">
        <v>266</v>
      </c>
      <c r="J9" s="248"/>
      <c r="K9" s="249"/>
      <c r="L9" s="250" t="s">
        <v>267</v>
      </c>
      <c r="M9" s="251"/>
      <c r="N9" s="252"/>
      <c r="O9" s="245"/>
    </row>
    <row r="10" spans="1:21" ht="18.75" customHeight="1" thickBot="1" x14ac:dyDescent="0.2">
      <c r="A10" s="116"/>
      <c r="B10" s="117" t="s">
        <v>8</v>
      </c>
      <c r="C10" s="118" t="s">
        <v>268</v>
      </c>
      <c r="D10" s="246"/>
      <c r="E10" s="272"/>
      <c r="F10" s="275"/>
      <c r="G10" s="119" t="s">
        <v>259</v>
      </c>
      <c r="H10" s="120" t="s">
        <v>269</v>
      </c>
      <c r="I10" s="121" t="s">
        <v>8</v>
      </c>
      <c r="J10" s="118" t="s">
        <v>268</v>
      </c>
      <c r="K10" s="122" t="s">
        <v>269</v>
      </c>
      <c r="L10" s="121" t="s">
        <v>8</v>
      </c>
      <c r="M10" s="120" t="s">
        <v>268</v>
      </c>
      <c r="N10" s="122" t="s">
        <v>269</v>
      </c>
      <c r="O10" s="246"/>
    </row>
    <row r="11" spans="1:21" ht="14.25" x14ac:dyDescent="0.15">
      <c r="A11" s="253" t="s">
        <v>63</v>
      </c>
      <c r="B11" s="123" t="s">
        <v>270</v>
      </c>
      <c r="C11" s="123" t="s">
        <v>271</v>
      </c>
      <c r="D11" s="123"/>
      <c r="E11" s="49"/>
      <c r="F11" s="49"/>
      <c r="G11" s="123"/>
      <c r="H11" s="124" t="s">
        <v>272</v>
      </c>
      <c r="I11" s="123" t="s">
        <v>270</v>
      </c>
      <c r="J11" s="123" t="s">
        <v>271</v>
      </c>
      <c r="K11" s="124" t="s">
        <v>273</v>
      </c>
      <c r="L11" s="123" t="s">
        <v>274</v>
      </c>
      <c r="M11" s="123" t="s">
        <v>271</v>
      </c>
      <c r="N11" s="124">
        <v>30</v>
      </c>
      <c r="O11" s="125"/>
    </row>
    <row r="12" spans="1:21" ht="14.25" x14ac:dyDescent="0.15">
      <c r="A12" s="254"/>
      <c r="B12" s="126"/>
      <c r="C12" s="126"/>
      <c r="D12" s="126"/>
      <c r="E12" s="55"/>
      <c r="F12" s="55"/>
      <c r="G12" s="126"/>
      <c r="H12" s="127"/>
      <c r="I12" s="126"/>
      <c r="J12" s="126"/>
      <c r="K12" s="127"/>
      <c r="L12" s="126"/>
      <c r="M12" s="126"/>
      <c r="N12" s="127"/>
      <c r="O12" s="128"/>
    </row>
    <row r="13" spans="1:21" ht="14.25" x14ac:dyDescent="0.15">
      <c r="A13" s="254"/>
      <c r="B13" s="129" t="s">
        <v>304</v>
      </c>
      <c r="C13" s="129" t="s">
        <v>67</v>
      </c>
      <c r="D13" s="129" t="s">
        <v>68</v>
      </c>
      <c r="E13" s="61"/>
      <c r="F13" s="61"/>
      <c r="G13" s="129"/>
      <c r="H13" s="133">
        <v>20</v>
      </c>
      <c r="I13" s="129" t="s">
        <v>304</v>
      </c>
      <c r="J13" s="140" t="s">
        <v>285</v>
      </c>
      <c r="K13" s="133">
        <v>20</v>
      </c>
      <c r="L13" s="129" t="s">
        <v>305</v>
      </c>
      <c r="M13" s="129" t="s">
        <v>107</v>
      </c>
      <c r="N13" s="133">
        <v>10</v>
      </c>
      <c r="O13" s="132"/>
    </row>
    <row r="14" spans="1:21" ht="14.25" x14ac:dyDescent="0.15">
      <c r="A14" s="254"/>
      <c r="B14" s="129"/>
      <c r="C14" s="129" t="s">
        <v>107</v>
      </c>
      <c r="D14" s="129"/>
      <c r="E14" s="61"/>
      <c r="F14" s="61"/>
      <c r="G14" s="129"/>
      <c r="H14" s="133">
        <v>20</v>
      </c>
      <c r="I14" s="129"/>
      <c r="J14" s="129" t="s">
        <v>107</v>
      </c>
      <c r="K14" s="133">
        <v>10</v>
      </c>
      <c r="L14" s="129"/>
      <c r="M14" s="129" t="s">
        <v>51</v>
      </c>
      <c r="N14" s="133">
        <v>5</v>
      </c>
      <c r="O14" s="132"/>
    </row>
    <row r="15" spans="1:21" ht="14.25" x14ac:dyDescent="0.15">
      <c r="A15" s="254"/>
      <c r="B15" s="129"/>
      <c r="C15" s="129" t="s">
        <v>51</v>
      </c>
      <c r="D15" s="129"/>
      <c r="E15" s="61"/>
      <c r="F15" s="61"/>
      <c r="G15" s="129"/>
      <c r="H15" s="133">
        <v>10</v>
      </c>
      <c r="I15" s="129"/>
      <c r="J15" s="129" t="s">
        <v>51</v>
      </c>
      <c r="K15" s="133">
        <v>10</v>
      </c>
      <c r="L15" s="126"/>
      <c r="M15" s="126"/>
      <c r="N15" s="127"/>
      <c r="O15" s="128"/>
    </row>
    <row r="16" spans="1:21" ht="14.25" x14ac:dyDescent="0.15">
      <c r="A16" s="254"/>
      <c r="B16" s="129"/>
      <c r="C16" s="129" t="s">
        <v>70</v>
      </c>
      <c r="D16" s="129"/>
      <c r="E16" s="61" t="s">
        <v>71</v>
      </c>
      <c r="F16" s="61"/>
      <c r="G16" s="129"/>
      <c r="H16" s="134">
        <v>0.13</v>
      </c>
      <c r="I16" s="129"/>
      <c r="J16" s="129" t="s">
        <v>288</v>
      </c>
      <c r="K16" s="134">
        <v>0.13</v>
      </c>
      <c r="L16" s="129" t="s">
        <v>306</v>
      </c>
      <c r="M16" s="129" t="s">
        <v>76</v>
      </c>
      <c r="N16" s="133">
        <v>20</v>
      </c>
      <c r="O16" s="132"/>
    </row>
    <row r="17" spans="1:15" ht="14.25" x14ac:dyDescent="0.15">
      <c r="A17" s="254"/>
      <c r="B17" s="129"/>
      <c r="C17" s="129"/>
      <c r="D17" s="129"/>
      <c r="E17" s="61"/>
      <c r="F17" s="61"/>
      <c r="G17" s="129" t="s">
        <v>54</v>
      </c>
      <c r="H17" s="133" t="s">
        <v>278</v>
      </c>
      <c r="I17" s="129"/>
      <c r="J17" s="129"/>
      <c r="K17" s="133"/>
      <c r="L17" s="126"/>
      <c r="M17" s="126"/>
      <c r="N17" s="127"/>
      <c r="O17" s="128"/>
    </row>
    <row r="18" spans="1:15" ht="14.25" x14ac:dyDescent="0.15">
      <c r="A18" s="254"/>
      <c r="B18" s="129"/>
      <c r="C18" s="129"/>
      <c r="D18" s="129"/>
      <c r="E18" s="61"/>
      <c r="F18" s="61"/>
      <c r="G18" s="129" t="s">
        <v>41</v>
      </c>
      <c r="H18" s="133" t="s">
        <v>282</v>
      </c>
      <c r="I18" s="129"/>
      <c r="J18" s="129"/>
      <c r="K18" s="133"/>
      <c r="L18" s="129" t="s">
        <v>307</v>
      </c>
      <c r="M18" s="129" t="s">
        <v>119</v>
      </c>
      <c r="N18" s="142">
        <v>0.1</v>
      </c>
      <c r="O18" s="132"/>
    </row>
    <row r="19" spans="1:15" ht="14.25" x14ac:dyDescent="0.15">
      <c r="A19" s="254"/>
      <c r="B19" s="129"/>
      <c r="C19" s="129"/>
      <c r="D19" s="129"/>
      <c r="E19" s="61"/>
      <c r="F19" s="61" t="s">
        <v>35</v>
      </c>
      <c r="G19" s="129" t="s">
        <v>44</v>
      </c>
      <c r="H19" s="133" t="s">
        <v>282</v>
      </c>
      <c r="I19" s="129"/>
      <c r="J19" s="129"/>
      <c r="K19" s="133"/>
      <c r="L19" s="129"/>
      <c r="M19" s="129"/>
      <c r="N19" s="133"/>
      <c r="O19" s="132"/>
    </row>
    <row r="20" spans="1:15" ht="14.25" x14ac:dyDescent="0.15">
      <c r="A20" s="254"/>
      <c r="B20" s="126"/>
      <c r="C20" s="126"/>
      <c r="D20" s="126"/>
      <c r="E20" s="55"/>
      <c r="F20" s="55"/>
      <c r="G20" s="126"/>
      <c r="H20" s="127"/>
      <c r="I20" s="126"/>
      <c r="J20" s="126"/>
      <c r="K20" s="127"/>
      <c r="L20" s="129"/>
      <c r="M20" s="129"/>
      <c r="N20" s="133"/>
      <c r="O20" s="132"/>
    </row>
    <row r="21" spans="1:15" ht="14.25" x14ac:dyDescent="0.15">
      <c r="A21" s="254"/>
      <c r="B21" s="129" t="s">
        <v>225</v>
      </c>
      <c r="C21" s="129" t="s">
        <v>76</v>
      </c>
      <c r="D21" s="129"/>
      <c r="E21" s="61"/>
      <c r="F21" s="61"/>
      <c r="G21" s="129"/>
      <c r="H21" s="133">
        <v>20</v>
      </c>
      <c r="I21" s="129" t="s">
        <v>225</v>
      </c>
      <c r="J21" s="129" t="s">
        <v>76</v>
      </c>
      <c r="K21" s="133">
        <v>20</v>
      </c>
      <c r="L21" s="129"/>
      <c r="M21" s="129"/>
      <c r="N21" s="133"/>
      <c r="O21" s="132"/>
    </row>
    <row r="22" spans="1:15" ht="14.25" x14ac:dyDescent="0.15">
      <c r="A22" s="254"/>
      <c r="B22" s="129"/>
      <c r="C22" s="129" t="s">
        <v>123</v>
      </c>
      <c r="D22" s="129"/>
      <c r="E22" s="61"/>
      <c r="F22" s="61"/>
      <c r="G22" s="129"/>
      <c r="H22" s="133">
        <v>0.5</v>
      </c>
      <c r="I22" s="129"/>
      <c r="J22" s="129" t="s">
        <v>123</v>
      </c>
      <c r="K22" s="133">
        <v>0.5</v>
      </c>
      <c r="L22" s="129"/>
      <c r="M22" s="129"/>
      <c r="N22" s="133"/>
      <c r="O22" s="132"/>
    </row>
    <row r="23" spans="1:15" ht="14.25" x14ac:dyDescent="0.15">
      <c r="A23" s="254"/>
      <c r="B23" s="126"/>
      <c r="C23" s="126"/>
      <c r="D23" s="126"/>
      <c r="E23" s="55"/>
      <c r="F23" s="135"/>
      <c r="G23" s="126"/>
      <c r="H23" s="127"/>
      <c r="I23" s="126"/>
      <c r="J23" s="126"/>
      <c r="K23" s="127"/>
      <c r="L23" s="129"/>
      <c r="M23" s="129"/>
      <c r="N23" s="133"/>
      <c r="O23" s="132"/>
    </row>
    <row r="24" spans="1:15" ht="14.25" x14ac:dyDescent="0.15">
      <c r="A24" s="254"/>
      <c r="B24" s="129" t="s">
        <v>132</v>
      </c>
      <c r="C24" s="129" t="s">
        <v>119</v>
      </c>
      <c r="D24" s="129"/>
      <c r="E24" s="61"/>
      <c r="F24" s="61"/>
      <c r="G24" s="129"/>
      <c r="H24" s="142">
        <v>0.1</v>
      </c>
      <c r="I24" s="129" t="s">
        <v>132</v>
      </c>
      <c r="J24" s="129" t="s">
        <v>119</v>
      </c>
      <c r="K24" s="142">
        <v>0.1</v>
      </c>
      <c r="L24" s="129"/>
      <c r="M24" s="129"/>
      <c r="N24" s="133"/>
      <c r="O24" s="132"/>
    </row>
    <row r="25" spans="1:15" ht="14.25" x14ac:dyDescent="0.15">
      <c r="A25" s="254"/>
      <c r="B25" s="129"/>
      <c r="C25" s="129" t="s">
        <v>115</v>
      </c>
      <c r="D25" s="129"/>
      <c r="E25" s="61"/>
      <c r="F25" s="61"/>
      <c r="G25" s="129"/>
      <c r="H25" s="133">
        <v>5</v>
      </c>
      <c r="I25" s="129"/>
      <c r="J25" s="129"/>
      <c r="K25" s="133"/>
      <c r="L25" s="129"/>
      <c r="M25" s="129"/>
      <c r="N25" s="133"/>
      <c r="O25" s="132"/>
    </row>
    <row r="26" spans="1:15" ht="14.25" x14ac:dyDescent="0.15">
      <c r="A26" s="254"/>
      <c r="B26" s="129"/>
      <c r="C26" s="129"/>
      <c r="D26" s="129"/>
      <c r="E26" s="61"/>
      <c r="F26" s="61"/>
      <c r="G26" s="129" t="s">
        <v>103</v>
      </c>
      <c r="H26" s="133" t="s">
        <v>278</v>
      </c>
      <c r="I26" s="129"/>
      <c r="J26" s="129"/>
      <c r="K26" s="133"/>
      <c r="L26" s="129"/>
      <c r="M26" s="129"/>
      <c r="N26" s="133"/>
      <c r="O26" s="132"/>
    </row>
    <row r="27" spans="1:15" ht="15" thickBot="1" x14ac:dyDescent="0.2">
      <c r="A27" s="255"/>
      <c r="B27" s="136"/>
      <c r="C27" s="136"/>
      <c r="D27" s="136"/>
      <c r="E27" s="68"/>
      <c r="F27" s="68"/>
      <c r="G27" s="136"/>
      <c r="H27" s="137"/>
      <c r="I27" s="136"/>
      <c r="J27" s="136"/>
      <c r="K27" s="137"/>
      <c r="L27" s="136"/>
      <c r="M27" s="136"/>
      <c r="N27" s="137"/>
      <c r="O27" s="138"/>
    </row>
    <row r="28" spans="1:15" ht="14.25" x14ac:dyDescent="0.15">
      <c r="B28" s="106"/>
      <c r="C28" s="106"/>
      <c r="D28" s="106"/>
      <c r="G28" s="106"/>
      <c r="H28" s="139"/>
      <c r="I28" s="106"/>
      <c r="J28" s="106"/>
      <c r="K28" s="139"/>
      <c r="L28" s="106"/>
      <c r="M28" s="106"/>
      <c r="N28" s="139"/>
    </row>
    <row r="29" spans="1:15" ht="14.25" x14ac:dyDescent="0.15">
      <c r="B29" s="106"/>
      <c r="C29" s="106"/>
      <c r="D29" s="106"/>
      <c r="G29" s="106"/>
      <c r="H29" s="139"/>
      <c r="I29" s="106"/>
      <c r="J29" s="106"/>
      <c r="K29" s="139"/>
      <c r="L29" s="106"/>
      <c r="M29" s="106"/>
      <c r="N29" s="139"/>
    </row>
    <row r="30" spans="1:15" ht="14.25" x14ac:dyDescent="0.15">
      <c r="B30" s="106"/>
      <c r="C30" s="106"/>
      <c r="D30" s="106"/>
      <c r="G30" s="106"/>
      <c r="H30" s="139"/>
      <c r="I30" s="106"/>
      <c r="J30" s="106"/>
      <c r="K30" s="139"/>
      <c r="L30" s="106"/>
      <c r="M30" s="106"/>
      <c r="N30" s="139"/>
    </row>
    <row r="31" spans="1:15" ht="14.25" x14ac:dyDescent="0.15">
      <c r="B31" s="106"/>
      <c r="C31" s="106"/>
      <c r="D31" s="106"/>
      <c r="G31" s="106"/>
      <c r="H31" s="139"/>
      <c r="I31" s="106"/>
      <c r="J31" s="106"/>
      <c r="K31" s="139"/>
      <c r="L31" s="106"/>
      <c r="M31" s="106"/>
      <c r="N31" s="139"/>
    </row>
    <row r="32" spans="1:15" ht="14.25" x14ac:dyDescent="0.15">
      <c r="B32" s="106"/>
      <c r="C32" s="106"/>
      <c r="D32" s="106"/>
      <c r="G32" s="106"/>
      <c r="H32" s="139"/>
      <c r="I32" s="106"/>
      <c r="J32" s="106"/>
      <c r="K32" s="139"/>
      <c r="L32" s="106"/>
      <c r="M32" s="106"/>
      <c r="N32" s="139"/>
    </row>
  </sheetData>
  <mergeCells count="15">
    <mergeCell ref="E1:N1"/>
    <mergeCell ref="A2:O2"/>
    <mergeCell ref="E6:F6"/>
    <mergeCell ref="A7:C7"/>
    <mergeCell ref="E7:F7"/>
    <mergeCell ref="L8:N8"/>
    <mergeCell ref="O8:O10"/>
    <mergeCell ref="I9:K9"/>
    <mergeCell ref="L9:N9"/>
    <mergeCell ref="A11:A27"/>
    <mergeCell ref="A8:C9"/>
    <mergeCell ref="D8:D10"/>
    <mergeCell ref="E8:E10"/>
    <mergeCell ref="F8:F10"/>
    <mergeCell ref="I8:K8"/>
  </mergeCells>
  <phoneticPr fontId="2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pageSetUpPr fitToPage="1"/>
  </sheetPr>
  <dimension ref="A1:AB28"/>
  <sheetViews>
    <sheetView showZeros="0" zoomScale="60" zoomScaleNormal="60" zoomScaleSheetLayoutView="80" workbookViewId="0">
      <selection activeCell="C18" sqref="C18"/>
    </sheetView>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31"/>
      <c r="I1" s="231"/>
      <c r="J1" s="232"/>
      <c r="K1" s="232"/>
      <c r="L1" s="232"/>
      <c r="M1" s="232"/>
      <c r="N1" s="232"/>
      <c r="O1" s="232"/>
      <c r="P1" s="2"/>
      <c r="Q1" s="2"/>
      <c r="R1" s="4"/>
      <c r="S1" s="4"/>
      <c r="T1" s="3"/>
      <c r="U1" s="3"/>
    </row>
    <row r="2" spans="1:21" ht="36.75" customHeight="1" x14ac:dyDescent="0.15">
      <c r="A2" s="231" t="s">
        <v>0</v>
      </c>
      <c r="B2" s="231"/>
      <c r="C2" s="232"/>
      <c r="D2" s="232"/>
      <c r="E2" s="232"/>
      <c r="F2" s="232"/>
      <c r="G2" s="232"/>
      <c r="H2" s="232"/>
      <c r="I2" s="232"/>
      <c r="J2" s="232"/>
      <c r="K2" s="232"/>
      <c r="L2" s="232"/>
      <c r="M2" s="232"/>
      <c r="N2" s="232"/>
      <c r="O2" s="232"/>
      <c r="P2" s="232"/>
      <c r="Q2" s="232"/>
      <c r="R2" s="232"/>
      <c r="S2" s="232"/>
      <c r="T2" s="232"/>
      <c r="U2" s="3"/>
    </row>
    <row r="3" spans="1:21" ht="18.75" customHeight="1" x14ac:dyDescent="0.15">
      <c r="A3" s="5"/>
      <c r="B3" s="5"/>
      <c r="C3" s="2"/>
      <c r="D3" s="3"/>
      <c r="E3" s="6"/>
      <c r="F3" s="2"/>
      <c r="G3" s="2"/>
      <c r="H3" s="2"/>
      <c r="I3" s="3"/>
      <c r="J3" s="2"/>
      <c r="K3" s="7"/>
      <c r="L3" s="7"/>
      <c r="M3" s="7"/>
      <c r="N3" s="7"/>
      <c r="O3" s="2"/>
      <c r="P3" s="8"/>
      <c r="Q3" s="233" t="s">
        <v>1</v>
      </c>
      <c r="R3" s="234"/>
      <c r="S3" s="234"/>
      <c r="T3" s="235"/>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36" t="s">
        <v>167</v>
      </c>
      <c r="B8" s="237"/>
      <c r="C8" s="237"/>
      <c r="D8" s="237"/>
      <c r="E8" s="237"/>
      <c r="F8" s="237"/>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38" t="s">
        <v>63</v>
      </c>
      <c r="B10" s="80" t="s">
        <v>127</v>
      </c>
      <c r="C10" s="48" t="s">
        <v>104</v>
      </c>
      <c r="D10" s="49" t="s">
        <v>105</v>
      </c>
      <c r="E10" s="98">
        <v>0.5</v>
      </c>
      <c r="F10" s="51" t="s">
        <v>74</v>
      </c>
      <c r="G10" s="84"/>
      <c r="H10" s="88" t="s">
        <v>104</v>
      </c>
      <c r="I10" s="49" t="s">
        <v>105</v>
      </c>
      <c r="J10" s="51">
        <f>ROUNDUP(E10*0.75,2)</f>
        <v>0.38</v>
      </c>
      <c r="K10" s="51" t="s">
        <v>74</v>
      </c>
      <c r="L10" s="51"/>
      <c r="M10" s="51">
        <f>ROUNDUP((R5*E10)+(R6*J10)+(R7*(E10*2)),2)</f>
        <v>0</v>
      </c>
      <c r="N10" s="92">
        <f>M10</f>
        <v>0</v>
      </c>
      <c r="O10" s="80"/>
      <c r="P10" s="52" t="s">
        <v>24</v>
      </c>
      <c r="Q10" s="49"/>
      <c r="R10" s="53">
        <v>110</v>
      </c>
      <c r="S10" s="50">
        <f>ROUNDUP(R10*0.75,2)</f>
        <v>82.5</v>
      </c>
      <c r="T10" s="76">
        <f>ROUNDUP((R5*R10)+(R6*S10)+(R7*(R10*2)),2)</f>
        <v>0</v>
      </c>
    </row>
    <row r="11" spans="1:21" ht="18.75" customHeight="1" x14ac:dyDescent="0.15">
      <c r="A11" s="239"/>
      <c r="B11" s="81"/>
      <c r="C11" s="54"/>
      <c r="D11" s="55"/>
      <c r="E11" s="56"/>
      <c r="F11" s="57"/>
      <c r="G11" s="85"/>
      <c r="H11" s="89"/>
      <c r="I11" s="55"/>
      <c r="J11" s="57"/>
      <c r="K11" s="57"/>
      <c r="L11" s="57"/>
      <c r="M11" s="57"/>
      <c r="N11" s="93"/>
      <c r="O11" s="81"/>
      <c r="P11" s="58"/>
      <c r="Q11" s="55"/>
      <c r="R11" s="59"/>
      <c r="S11" s="56"/>
      <c r="T11" s="77"/>
    </row>
    <row r="12" spans="1:21" ht="18.75" customHeight="1" x14ac:dyDescent="0.15">
      <c r="A12" s="239"/>
      <c r="B12" s="82" t="s">
        <v>142</v>
      </c>
      <c r="C12" s="60" t="s">
        <v>108</v>
      </c>
      <c r="D12" s="61"/>
      <c r="E12" s="62">
        <v>40</v>
      </c>
      <c r="F12" s="63" t="s">
        <v>38</v>
      </c>
      <c r="G12" s="86"/>
      <c r="H12" s="90" t="s">
        <v>108</v>
      </c>
      <c r="I12" s="61"/>
      <c r="J12" s="63">
        <f>ROUNDUP(E12*0.75,2)</f>
        <v>30</v>
      </c>
      <c r="K12" s="63" t="s">
        <v>38</v>
      </c>
      <c r="L12" s="63"/>
      <c r="M12" s="63">
        <f>ROUNDUP((R5*E12)+(R6*J12)+(R7*(E12*2)),2)</f>
        <v>0</v>
      </c>
      <c r="N12" s="94"/>
      <c r="O12" s="82" t="s">
        <v>143</v>
      </c>
      <c r="P12" s="64" t="s">
        <v>43</v>
      </c>
      <c r="Q12" s="61"/>
      <c r="R12" s="65">
        <v>0.5</v>
      </c>
      <c r="S12" s="62">
        <f t="shared" ref="S12:S19" si="0">ROUNDUP(R12*0.75,2)</f>
        <v>0.38</v>
      </c>
      <c r="T12" s="78">
        <f>ROUNDUP((R5*R12)+(R6*S12)+(R7*(R12*2)),2)</f>
        <v>0</v>
      </c>
    </row>
    <row r="13" spans="1:21" ht="18.75" customHeight="1" x14ac:dyDescent="0.15">
      <c r="A13" s="239"/>
      <c r="B13" s="82"/>
      <c r="C13" s="60" t="s">
        <v>37</v>
      </c>
      <c r="D13" s="61"/>
      <c r="E13" s="62">
        <v>10</v>
      </c>
      <c r="F13" s="63" t="s">
        <v>38</v>
      </c>
      <c r="G13" s="86"/>
      <c r="H13" s="90" t="s">
        <v>37</v>
      </c>
      <c r="I13" s="61"/>
      <c r="J13" s="63">
        <f>ROUNDUP(E13*0.75,2)</f>
        <v>7.5</v>
      </c>
      <c r="K13" s="63" t="s">
        <v>38</v>
      </c>
      <c r="L13" s="63"/>
      <c r="M13" s="63">
        <f>ROUNDUP((R5*E13)+(R6*J13)+(R7*(E13*2)),2)</f>
        <v>0</v>
      </c>
      <c r="N13" s="94">
        <f>ROUND(M13+(M13*6/100),2)</f>
        <v>0</v>
      </c>
      <c r="O13" s="82" t="s">
        <v>144</v>
      </c>
      <c r="P13" s="64" t="s">
        <v>36</v>
      </c>
      <c r="Q13" s="61"/>
      <c r="R13" s="65">
        <v>2</v>
      </c>
      <c r="S13" s="62">
        <f t="shared" si="0"/>
        <v>1.5</v>
      </c>
      <c r="T13" s="78">
        <f>ROUNDUP((R5*R13)+(R6*S13)+(R7*(R13*2)),2)</f>
        <v>0</v>
      </c>
    </row>
    <row r="14" spans="1:21" ht="18.75" customHeight="1" x14ac:dyDescent="0.15">
      <c r="A14" s="239"/>
      <c r="B14" s="82"/>
      <c r="C14" s="60" t="s">
        <v>128</v>
      </c>
      <c r="D14" s="61"/>
      <c r="E14" s="62">
        <v>10</v>
      </c>
      <c r="F14" s="63" t="s">
        <v>38</v>
      </c>
      <c r="G14" s="86"/>
      <c r="H14" s="90" t="s">
        <v>128</v>
      </c>
      <c r="I14" s="61"/>
      <c r="J14" s="63">
        <f>ROUNDUP(E14*0.75,2)</f>
        <v>7.5</v>
      </c>
      <c r="K14" s="63" t="s">
        <v>38</v>
      </c>
      <c r="L14" s="63"/>
      <c r="M14" s="63">
        <f>ROUNDUP((R5*E14)+(R6*J14)+(R7*(E14*2)),2)</f>
        <v>0</v>
      </c>
      <c r="N14" s="94">
        <f>M14</f>
        <v>0</v>
      </c>
      <c r="O14" s="82" t="s">
        <v>145</v>
      </c>
      <c r="P14" s="64" t="s">
        <v>41</v>
      </c>
      <c r="Q14" s="61"/>
      <c r="R14" s="65">
        <v>0.5</v>
      </c>
      <c r="S14" s="62">
        <f t="shared" si="0"/>
        <v>0.38</v>
      </c>
      <c r="T14" s="78">
        <f>ROUNDUP((R5*R14)+(R6*S14)+(R7*(R14*2)),2)</f>
        <v>0</v>
      </c>
    </row>
    <row r="15" spans="1:21" ht="18.75" customHeight="1" x14ac:dyDescent="0.15">
      <c r="A15" s="239"/>
      <c r="B15" s="82"/>
      <c r="C15" s="60"/>
      <c r="D15" s="61"/>
      <c r="E15" s="62"/>
      <c r="F15" s="63"/>
      <c r="G15" s="86"/>
      <c r="H15" s="90"/>
      <c r="I15" s="61"/>
      <c r="J15" s="63"/>
      <c r="K15" s="63"/>
      <c r="L15" s="63"/>
      <c r="M15" s="63"/>
      <c r="N15" s="94"/>
      <c r="O15" s="82" t="s">
        <v>146</v>
      </c>
      <c r="P15" s="64" t="s">
        <v>42</v>
      </c>
      <c r="Q15" s="61"/>
      <c r="R15" s="65">
        <v>1</v>
      </c>
      <c r="S15" s="62">
        <f t="shared" si="0"/>
        <v>0.75</v>
      </c>
      <c r="T15" s="78">
        <f>ROUNDUP((R5*R15)+(R6*S15)+(R7*(R15*2)),2)</f>
        <v>0</v>
      </c>
    </row>
    <row r="16" spans="1:21" ht="18.75" customHeight="1" x14ac:dyDescent="0.15">
      <c r="A16" s="239"/>
      <c r="B16" s="82"/>
      <c r="C16" s="60"/>
      <c r="D16" s="61"/>
      <c r="E16" s="62"/>
      <c r="F16" s="63"/>
      <c r="G16" s="86"/>
      <c r="H16" s="90"/>
      <c r="I16" s="61"/>
      <c r="J16" s="63"/>
      <c r="K16" s="63"/>
      <c r="L16" s="63"/>
      <c r="M16" s="63"/>
      <c r="N16" s="94"/>
      <c r="O16" s="82" t="s">
        <v>30</v>
      </c>
      <c r="P16" s="64" t="s">
        <v>44</v>
      </c>
      <c r="Q16" s="61" t="s">
        <v>35</v>
      </c>
      <c r="R16" s="65">
        <v>1.5</v>
      </c>
      <c r="S16" s="62">
        <f t="shared" si="0"/>
        <v>1.1300000000000001</v>
      </c>
      <c r="T16" s="78">
        <f>ROUNDUP((R5*R16)+(R6*S16)+(R7*(R16*2)),2)</f>
        <v>0</v>
      </c>
    </row>
    <row r="17" spans="1:20" ht="18.75" customHeight="1" x14ac:dyDescent="0.15">
      <c r="A17" s="239"/>
      <c r="B17" s="82"/>
      <c r="C17" s="60"/>
      <c r="D17" s="61"/>
      <c r="E17" s="62"/>
      <c r="F17" s="63"/>
      <c r="G17" s="86"/>
      <c r="H17" s="90"/>
      <c r="I17" s="61"/>
      <c r="J17" s="63"/>
      <c r="K17" s="63"/>
      <c r="L17" s="63"/>
      <c r="M17" s="63"/>
      <c r="N17" s="94"/>
      <c r="O17" s="82"/>
      <c r="P17" s="64" t="s">
        <v>73</v>
      </c>
      <c r="Q17" s="61"/>
      <c r="R17" s="65">
        <v>1</v>
      </c>
      <c r="S17" s="62">
        <f t="shared" si="0"/>
        <v>0.75</v>
      </c>
      <c r="T17" s="78">
        <f>ROUNDUP((R5*R17)+(R6*S17)+(R7*(R17*2)),2)</f>
        <v>0</v>
      </c>
    </row>
    <row r="18" spans="1:20" ht="18.75" customHeight="1" x14ac:dyDescent="0.15">
      <c r="A18" s="239"/>
      <c r="B18" s="82"/>
      <c r="C18" s="60"/>
      <c r="D18" s="61"/>
      <c r="E18" s="62"/>
      <c r="F18" s="63"/>
      <c r="G18" s="86"/>
      <c r="H18" s="90"/>
      <c r="I18" s="61"/>
      <c r="J18" s="63"/>
      <c r="K18" s="63"/>
      <c r="L18" s="63"/>
      <c r="M18" s="63"/>
      <c r="N18" s="94"/>
      <c r="O18" s="82"/>
      <c r="P18" s="64" t="s">
        <v>36</v>
      </c>
      <c r="Q18" s="61"/>
      <c r="R18" s="65">
        <v>1</v>
      </c>
      <c r="S18" s="62">
        <f t="shared" si="0"/>
        <v>0.75</v>
      </c>
      <c r="T18" s="78">
        <f>ROUNDUP((R5*R18)+(R6*S18)+(R7*(R18*2)),2)</f>
        <v>0</v>
      </c>
    </row>
    <row r="19" spans="1:20" ht="18.75" customHeight="1" x14ac:dyDescent="0.15">
      <c r="A19" s="239"/>
      <c r="B19" s="82"/>
      <c r="C19" s="60"/>
      <c r="D19" s="61"/>
      <c r="E19" s="62"/>
      <c r="F19" s="63"/>
      <c r="G19" s="86"/>
      <c r="H19" s="90"/>
      <c r="I19" s="61"/>
      <c r="J19" s="63"/>
      <c r="K19" s="63"/>
      <c r="L19" s="63"/>
      <c r="M19" s="63"/>
      <c r="N19" s="94"/>
      <c r="O19" s="82"/>
      <c r="P19" s="64" t="s">
        <v>90</v>
      </c>
      <c r="Q19" s="61"/>
      <c r="R19" s="65">
        <v>0.05</v>
      </c>
      <c r="S19" s="62">
        <f t="shared" si="0"/>
        <v>0.04</v>
      </c>
      <c r="T19" s="78">
        <f>ROUNDUP((R5*R19)+(R6*S19)+(R7*(R19*2)),2)</f>
        <v>0</v>
      </c>
    </row>
    <row r="20" spans="1:20" ht="18.75" customHeight="1" x14ac:dyDescent="0.15">
      <c r="A20" s="239"/>
      <c r="B20" s="81"/>
      <c r="C20" s="54"/>
      <c r="D20" s="55"/>
      <c r="E20" s="56"/>
      <c r="F20" s="57"/>
      <c r="G20" s="85"/>
      <c r="H20" s="89"/>
      <c r="I20" s="55"/>
      <c r="J20" s="57"/>
      <c r="K20" s="57"/>
      <c r="L20" s="57"/>
      <c r="M20" s="57"/>
      <c r="N20" s="93"/>
      <c r="O20" s="81"/>
      <c r="P20" s="58"/>
      <c r="Q20" s="55"/>
      <c r="R20" s="59"/>
      <c r="S20" s="56"/>
      <c r="T20" s="77"/>
    </row>
    <row r="21" spans="1:20" ht="18.75" customHeight="1" x14ac:dyDescent="0.15">
      <c r="A21" s="239"/>
      <c r="B21" s="82" t="s">
        <v>147</v>
      </c>
      <c r="C21" s="60" t="s">
        <v>115</v>
      </c>
      <c r="D21" s="61"/>
      <c r="E21" s="62">
        <v>20</v>
      </c>
      <c r="F21" s="63" t="s">
        <v>38</v>
      </c>
      <c r="G21" s="86"/>
      <c r="H21" s="90" t="s">
        <v>115</v>
      </c>
      <c r="I21" s="61"/>
      <c r="J21" s="63">
        <f>ROUNDUP(E21*0.75,2)</f>
        <v>15</v>
      </c>
      <c r="K21" s="63" t="s">
        <v>38</v>
      </c>
      <c r="L21" s="63"/>
      <c r="M21" s="63">
        <f>ROUNDUP((R5*E21)+(R6*J21)+(R7*(E21*2)),2)</f>
        <v>0</v>
      </c>
      <c r="N21" s="94">
        <f>ROUND(M21+(M21*10/100),2)</f>
        <v>0</v>
      </c>
      <c r="O21" s="82" t="s">
        <v>148</v>
      </c>
      <c r="P21" s="64" t="s">
        <v>41</v>
      </c>
      <c r="Q21" s="61"/>
      <c r="R21" s="65">
        <v>0.3</v>
      </c>
      <c r="S21" s="62">
        <f>ROUNDUP(R21*0.75,2)</f>
        <v>0.23</v>
      </c>
      <c r="T21" s="78">
        <f>ROUNDUP((R5*R21)+(R6*S21)+(R7*(R21*2)),2)</f>
        <v>0</v>
      </c>
    </row>
    <row r="22" spans="1:20" ht="18.75" customHeight="1" x14ac:dyDescent="0.15">
      <c r="A22" s="239"/>
      <c r="B22" s="82"/>
      <c r="C22" s="60" t="s">
        <v>51</v>
      </c>
      <c r="D22" s="61"/>
      <c r="E22" s="62">
        <v>10</v>
      </c>
      <c r="F22" s="63" t="s">
        <v>38</v>
      </c>
      <c r="G22" s="86"/>
      <c r="H22" s="90" t="s">
        <v>51</v>
      </c>
      <c r="I22" s="61"/>
      <c r="J22" s="63">
        <f>ROUNDUP(E22*0.75,2)</f>
        <v>7.5</v>
      </c>
      <c r="K22" s="63" t="s">
        <v>38</v>
      </c>
      <c r="L22" s="63"/>
      <c r="M22" s="63">
        <f>ROUNDUP((R5*E22)+(R6*J22)+(R7*(E22*2)),2)</f>
        <v>0</v>
      </c>
      <c r="N22" s="94">
        <f>ROUND(M22+(M22*10/100),2)</f>
        <v>0</v>
      </c>
      <c r="O22" s="82" t="s">
        <v>149</v>
      </c>
      <c r="P22" s="64" t="s">
        <v>44</v>
      </c>
      <c r="Q22" s="61" t="s">
        <v>35</v>
      </c>
      <c r="R22" s="65">
        <v>0.3</v>
      </c>
      <c r="S22" s="62">
        <f>ROUNDUP(R22*0.75,2)</f>
        <v>0.23</v>
      </c>
      <c r="T22" s="78">
        <f>ROUNDUP((R5*R22)+(R6*S22)+(R7*(R22*2)),2)</f>
        <v>0</v>
      </c>
    </row>
    <row r="23" spans="1:20" ht="18.75" customHeight="1" x14ac:dyDescent="0.15">
      <c r="A23" s="239"/>
      <c r="B23" s="82"/>
      <c r="C23" s="60" t="s">
        <v>70</v>
      </c>
      <c r="D23" s="61" t="s">
        <v>71</v>
      </c>
      <c r="E23" s="73">
        <v>0.5</v>
      </c>
      <c r="F23" s="63" t="s">
        <v>72</v>
      </c>
      <c r="G23" s="86"/>
      <c r="H23" s="90" t="s">
        <v>70</v>
      </c>
      <c r="I23" s="61" t="s">
        <v>71</v>
      </c>
      <c r="J23" s="63">
        <f>ROUNDUP(E23*0.75,2)</f>
        <v>0.38</v>
      </c>
      <c r="K23" s="63" t="s">
        <v>72</v>
      </c>
      <c r="L23" s="63"/>
      <c r="M23" s="63">
        <f>ROUNDUP((R5*E23)+(R6*J23)+(R7*(E23*2)),2)</f>
        <v>0</v>
      </c>
      <c r="N23" s="94">
        <f>M23</f>
        <v>0</v>
      </c>
      <c r="O23" s="82" t="s">
        <v>49</v>
      </c>
      <c r="P23" s="64" t="s">
        <v>77</v>
      </c>
      <c r="Q23" s="61" t="s">
        <v>78</v>
      </c>
      <c r="R23" s="65">
        <v>4</v>
      </c>
      <c r="S23" s="62">
        <f>ROUNDUP(R23*0.75,2)</f>
        <v>3</v>
      </c>
      <c r="T23" s="78">
        <f>ROUNDUP((R5*R23)+(R6*S23)+(R7*(R23*2)),2)</f>
        <v>0</v>
      </c>
    </row>
    <row r="24" spans="1:20" ht="18.75" customHeight="1" x14ac:dyDescent="0.15">
      <c r="A24" s="239"/>
      <c r="B24" s="82"/>
      <c r="C24" s="60"/>
      <c r="D24" s="61"/>
      <c r="E24" s="62"/>
      <c r="F24" s="63"/>
      <c r="G24" s="86"/>
      <c r="H24" s="90"/>
      <c r="I24" s="61"/>
      <c r="J24" s="63"/>
      <c r="K24" s="63"/>
      <c r="L24" s="63"/>
      <c r="M24" s="63"/>
      <c r="N24" s="94"/>
      <c r="O24" s="82"/>
      <c r="P24" s="64"/>
      <c r="Q24" s="61"/>
      <c r="R24" s="65"/>
      <c r="S24" s="62"/>
      <c r="T24" s="78"/>
    </row>
    <row r="25" spans="1:20" ht="18.75" customHeight="1" x14ac:dyDescent="0.15">
      <c r="A25" s="239"/>
      <c r="B25" s="81"/>
      <c r="C25" s="54"/>
      <c r="D25" s="55"/>
      <c r="E25" s="56"/>
      <c r="F25" s="57"/>
      <c r="G25" s="85"/>
      <c r="H25" s="89"/>
      <c r="I25" s="55"/>
      <c r="J25" s="57"/>
      <c r="K25" s="57"/>
      <c r="L25" s="57"/>
      <c r="M25" s="57"/>
      <c r="N25" s="93"/>
      <c r="O25" s="81"/>
      <c r="P25" s="58"/>
      <c r="Q25" s="55"/>
      <c r="R25" s="59"/>
      <c r="S25" s="56"/>
      <c r="T25" s="77"/>
    </row>
    <row r="26" spans="1:20" ht="18.75" customHeight="1" x14ac:dyDescent="0.15">
      <c r="A26" s="239"/>
      <c r="B26" s="82" t="s">
        <v>55</v>
      </c>
      <c r="C26" s="60" t="s">
        <v>88</v>
      </c>
      <c r="D26" s="61"/>
      <c r="E26" s="62">
        <v>5</v>
      </c>
      <c r="F26" s="63" t="s">
        <v>38</v>
      </c>
      <c r="G26" s="86"/>
      <c r="H26" s="90" t="s">
        <v>88</v>
      </c>
      <c r="I26" s="61"/>
      <c r="J26" s="63">
        <f>ROUNDUP(E26*0.75,2)</f>
        <v>3.75</v>
      </c>
      <c r="K26" s="63" t="s">
        <v>38</v>
      </c>
      <c r="L26" s="63"/>
      <c r="M26" s="63">
        <f>ROUNDUP((R5*E26)+(R6*J26)+(R7*(E26*2)),2)</f>
        <v>0</v>
      </c>
      <c r="N26" s="94">
        <f>ROUND(M26+(M26*10/100),2)</f>
        <v>0</v>
      </c>
      <c r="O26" s="82" t="s">
        <v>30</v>
      </c>
      <c r="P26" s="64" t="s">
        <v>54</v>
      </c>
      <c r="Q26" s="61"/>
      <c r="R26" s="65">
        <v>100</v>
      </c>
      <c r="S26" s="62">
        <f>ROUNDUP(R26*0.75,2)</f>
        <v>75</v>
      </c>
      <c r="T26" s="78">
        <f>ROUNDUP((R5*R26)+(R6*S26)+(R7*(R26*2)),2)</f>
        <v>0</v>
      </c>
    </row>
    <row r="27" spans="1:20" ht="18.75" customHeight="1" x14ac:dyDescent="0.15">
      <c r="A27" s="239"/>
      <c r="B27" s="82"/>
      <c r="C27" s="60" t="s">
        <v>123</v>
      </c>
      <c r="D27" s="61"/>
      <c r="E27" s="62">
        <v>0.5</v>
      </c>
      <c r="F27" s="63" t="s">
        <v>38</v>
      </c>
      <c r="G27" s="86"/>
      <c r="H27" s="90" t="s">
        <v>123</v>
      </c>
      <c r="I27" s="61"/>
      <c r="J27" s="63">
        <f>ROUNDUP(E27*0.75,2)</f>
        <v>0.38</v>
      </c>
      <c r="K27" s="63" t="s">
        <v>38</v>
      </c>
      <c r="L27" s="63"/>
      <c r="M27" s="63">
        <f>ROUNDUP((R5*E27)+(R6*J27)+(R7*(E27*2)),2)</f>
        <v>0</v>
      </c>
      <c r="N27" s="94">
        <f>M27</f>
        <v>0</v>
      </c>
      <c r="O27" s="82"/>
      <c r="P27" s="64" t="s">
        <v>58</v>
      </c>
      <c r="Q27" s="61"/>
      <c r="R27" s="65">
        <v>3</v>
      </c>
      <c r="S27" s="62">
        <f>ROUNDUP(R27*0.75,2)</f>
        <v>2.25</v>
      </c>
      <c r="T27" s="78">
        <f>ROUNDUP((R5*R27)+(R6*S27)+(R7*(R27*2)),2)</f>
        <v>0</v>
      </c>
    </row>
    <row r="28" spans="1:20" ht="18.75" customHeight="1" thickBot="1" x14ac:dyDescent="0.2">
      <c r="A28" s="240"/>
      <c r="B28" s="83"/>
      <c r="C28" s="67"/>
      <c r="D28" s="68"/>
      <c r="E28" s="69"/>
      <c r="F28" s="70"/>
      <c r="G28" s="87"/>
      <c r="H28" s="91"/>
      <c r="I28" s="68"/>
      <c r="J28" s="70"/>
      <c r="K28" s="70"/>
      <c r="L28" s="70"/>
      <c r="M28" s="70"/>
      <c r="N28" s="95"/>
      <c r="O28" s="83"/>
      <c r="P28" s="71"/>
      <c r="Q28" s="68"/>
      <c r="R28" s="72"/>
      <c r="S28" s="69"/>
      <c r="T28" s="79"/>
    </row>
  </sheetData>
  <mergeCells count="5">
    <mergeCell ref="H1:O1"/>
    <mergeCell ref="A2:T2"/>
    <mergeCell ref="Q3:T3"/>
    <mergeCell ref="A8:F8"/>
    <mergeCell ref="A10:A28"/>
  </mergeCells>
  <phoneticPr fontId="18"/>
  <printOptions horizontalCentered="1" verticalCentered="1"/>
  <pageMargins left="0.39370078740157483" right="0.39370078740157483" top="0.39370078740157483" bottom="0.39370078740157483" header="0.39370078740157483" footer="0.39370078740157483"/>
  <pageSetup paperSize="12" scale="54"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EB7BB-A72C-4117-9FBB-F77F2803265E}">
  <sheetPr>
    <pageSetUpPr fitToPage="1"/>
  </sheetPr>
  <dimension ref="A1:U53"/>
  <sheetViews>
    <sheetView showZeros="0" zoomScale="60" zoomScaleNormal="60" zoomScaleSheetLayoutView="90" workbookViewId="0"/>
  </sheetViews>
  <sheetFormatPr defaultRowHeight="13.5" x14ac:dyDescent="0.15"/>
  <cols>
    <col min="1" max="1" width="4.5" style="104" customWidth="1"/>
    <col min="2" max="2" width="24.375" style="104" customWidth="1"/>
    <col min="3" max="3" width="28.25" style="104" customWidth="1"/>
    <col min="4" max="4" width="12.5" style="104" hidden="1" customWidth="1"/>
    <col min="5" max="6" width="10.375" style="35" customWidth="1"/>
    <col min="7" max="7" width="10" style="104" customWidth="1"/>
    <col min="8" max="8" width="18.75" style="104" customWidth="1"/>
    <col min="9" max="9" width="22.5" style="104" customWidth="1"/>
    <col min="10" max="10" width="21.25" style="104" customWidth="1"/>
    <col min="11" max="11" width="11.125" style="104" customWidth="1"/>
    <col min="12" max="12" width="22.375" style="104" customWidth="1"/>
    <col min="13" max="13" width="21.25" style="104" customWidth="1"/>
    <col min="14" max="14" width="11.25" style="104" customWidth="1"/>
    <col min="15" max="15" width="12.5" hidden="1" customWidth="1"/>
    <col min="257" max="257" width="4.5" customWidth="1"/>
    <col min="258" max="258" width="24.375" customWidth="1"/>
    <col min="259" max="259" width="28.25" customWidth="1"/>
    <col min="260" max="260" width="0" hidden="1" customWidth="1"/>
    <col min="261" max="262" width="10.375" customWidth="1"/>
    <col min="263" max="263" width="10" customWidth="1"/>
    <col min="264" max="264" width="18.75" customWidth="1"/>
    <col min="265" max="265" width="22.5" customWidth="1"/>
    <col min="266" max="266" width="21.25" customWidth="1"/>
    <col min="267" max="267" width="11.125" customWidth="1"/>
    <col min="268" max="268" width="22.375" customWidth="1"/>
    <col min="269" max="269" width="21.25" customWidth="1"/>
    <col min="270" max="270" width="11.25" customWidth="1"/>
    <col min="271" max="271" width="0" hidden="1" customWidth="1"/>
    <col min="513" max="513" width="4.5" customWidth="1"/>
    <col min="514" max="514" width="24.375" customWidth="1"/>
    <col min="515" max="515" width="28.25" customWidth="1"/>
    <col min="516" max="516" width="0" hidden="1" customWidth="1"/>
    <col min="517" max="518" width="10.375" customWidth="1"/>
    <col min="519" max="519" width="10" customWidth="1"/>
    <col min="520" max="520" width="18.75" customWidth="1"/>
    <col min="521" max="521" width="22.5" customWidth="1"/>
    <col min="522" max="522" width="21.25" customWidth="1"/>
    <col min="523" max="523" width="11.125" customWidth="1"/>
    <col min="524" max="524" width="22.375" customWidth="1"/>
    <col min="525" max="525" width="21.25" customWidth="1"/>
    <col min="526" max="526" width="11.25" customWidth="1"/>
    <col min="527" max="527" width="0" hidden="1" customWidth="1"/>
    <col min="769" max="769" width="4.5" customWidth="1"/>
    <col min="770" max="770" width="24.375" customWidth="1"/>
    <col min="771" max="771" width="28.25" customWidth="1"/>
    <col min="772" max="772" width="0" hidden="1" customWidth="1"/>
    <col min="773" max="774" width="10.375" customWidth="1"/>
    <col min="775" max="775" width="10" customWidth="1"/>
    <col min="776" max="776" width="18.75" customWidth="1"/>
    <col min="777" max="777" width="22.5" customWidth="1"/>
    <col min="778" max="778" width="21.25" customWidth="1"/>
    <col min="779" max="779" width="11.125" customWidth="1"/>
    <col min="780" max="780" width="22.375" customWidth="1"/>
    <col min="781" max="781" width="21.25" customWidth="1"/>
    <col min="782" max="782" width="11.25" customWidth="1"/>
    <col min="783" max="783" width="0" hidden="1" customWidth="1"/>
    <col min="1025" max="1025" width="4.5" customWidth="1"/>
    <col min="1026" max="1026" width="24.375" customWidth="1"/>
    <col min="1027" max="1027" width="28.25" customWidth="1"/>
    <col min="1028" max="1028" width="0" hidden="1" customWidth="1"/>
    <col min="1029" max="1030" width="10.375" customWidth="1"/>
    <col min="1031" max="1031" width="10" customWidth="1"/>
    <col min="1032" max="1032" width="18.75" customWidth="1"/>
    <col min="1033" max="1033" width="22.5" customWidth="1"/>
    <col min="1034" max="1034" width="21.25" customWidth="1"/>
    <col min="1035" max="1035" width="11.125" customWidth="1"/>
    <col min="1036" max="1036" width="22.375" customWidth="1"/>
    <col min="1037" max="1037" width="21.25" customWidth="1"/>
    <col min="1038" max="1038" width="11.25" customWidth="1"/>
    <col min="1039" max="1039" width="0" hidden="1" customWidth="1"/>
    <col min="1281" max="1281" width="4.5" customWidth="1"/>
    <col min="1282" max="1282" width="24.375" customWidth="1"/>
    <col min="1283" max="1283" width="28.25" customWidth="1"/>
    <col min="1284" max="1284" width="0" hidden="1" customWidth="1"/>
    <col min="1285" max="1286" width="10.375" customWidth="1"/>
    <col min="1287" max="1287" width="10" customWidth="1"/>
    <col min="1288" max="1288" width="18.75" customWidth="1"/>
    <col min="1289" max="1289" width="22.5" customWidth="1"/>
    <col min="1290" max="1290" width="21.25" customWidth="1"/>
    <col min="1291" max="1291" width="11.125" customWidth="1"/>
    <col min="1292" max="1292" width="22.375" customWidth="1"/>
    <col min="1293" max="1293" width="21.25" customWidth="1"/>
    <col min="1294" max="1294" width="11.25" customWidth="1"/>
    <col min="1295" max="1295" width="0" hidden="1" customWidth="1"/>
    <col min="1537" max="1537" width="4.5" customWidth="1"/>
    <col min="1538" max="1538" width="24.375" customWidth="1"/>
    <col min="1539" max="1539" width="28.25" customWidth="1"/>
    <col min="1540" max="1540" width="0" hidden="1" customWidth="1"/>
    <col min="1541" max="1542" width="10.375" customWidth="1"/>
    <col min="1543" max="1543" width="10" customWidth="1"/>
    <col min="1544" max="1544" width="18.75" customWidth="1"/>
    <col min="1545" max="1545" width="22.5" customWidth="1"/>
    <col min="1546" max="1546" width="21.25" customWidth="1"/>
    <col min="1547" max="1547" width="11.125" customWidth="1"/>
    <col min="1548" max="1548" width="22.375" customWidth="1"/>
    <col min="1549" max="1549" width="21.25" customWidth="1"/>
    <col min="1550" max="1550" width="11.25" customWidth="1"/>
    <col min="1551" max="1551" width="0" hidden="1" customWidth="1"/>
    <col min="1793" max="1793" width="4.5" customWidth="1"/>
    <col min="1794" max="1794" width="24.375" customWidth="1"/>
    <col min="1795" max="1795" width="28.25" customWidth="1"/>
    <col min="1796" max="1796" width="0" hidden="1" customWidth="1"/>
    <col min="1797" max="1798" width="10.375" customWidth="1"/>
    <col min="1799" max="1799" width="10" customWidth="1"/>
    <col min="1800" max="1800" width="18.75" customWidth="1"/>
    <col min="1801" max="1801" width="22.5" customWidth="1"/>
    <col min="1802" max="1802" width="21.25" customWidth="1"/>
    <col min="1803" max="1803" width="11.125" customWidth="1"/>
    <col min="1804" max="1804" width="22.375" customWidth="1"/>
    <col min="1805" max="1805" width="21.25" customWidth="1"/>
    <col min="1806" max="1806" width="11.25" customWidth="1"/>
    <col min="1807" max="1807" width="0" hidden="1" customWidth="1"/>
    <col min="2049" max="2049" width="4.5" customWidth="1"/>
    <col min="2050" max="2050" width="24.375" customWidth="1"/>
    <col min="2051" max="2051" width="28.25" customWidth="1"/>
    <col min="2052" max="2052" width="0" hidden="1" customWidth="1"/>
    <col min="2053" max="2054" width="10.375" customWidth="1"/>
    <col min="2055" max="2055" width="10" customWidth="1"/>
    <col min="2056" max="2056" width="18.75" customWidth="1"/>
    <col min="2057" max="2057" width="22.5" customWidth="1"/>
    <col min="2058" max="2058" width="21.25" customWidth="1"/>
    <col min="2059" max="2059" width="11.125" customWidth="1"/>
    <col min="2060" max="2060" width="22.375" customWidth="1"/>
    <col min="2061" max="2061" width="21.25" customWidth="1"/>
    <col min="2062" max="2062" width="11.25" customWidth="1"/>
    <col min="2063" max="2063" width="0" hidden="1" customWidth="1"/>
    <col min="2305" max="2305" width="4.5" customWidth="1"/>
    <col min="2306" max="2306" width="24.375" customWidth="1"/>
    <col min="2307" max="2307" width="28.25" customWidth="1"/>
    <col min="2308" max="2308" width="0" hidden="1" customWidth="1"/>
    <col min="2309" max="2310" width="10.375" customWidth="1"/>
    <col min="2311" max="2311" width="10" customWidth="1"/>
    <col min="2312" max="2312" width="18.75" customWidth="1"/>
    <col min="2313" max="2313" width="22.5" customWidth="1"/>
    <col min="2314" max="2314" width="21.25" customWidth="1"/>
    <col min="2315" max="2315" width="11.125" customWidth="1"/>
    <col min="2316" max="2316" width="22.375" customWidth="1"/>
    <col min="2317" max="2317" width="21.25" customWidth="1"/>
    <col min="2318" max="2318" width="11.25" customWidth="1"/>
    <col min="2319" max="2319" width="0" hidden="1" customWidth="1"/>
    <col min="2561" max="2561" width="4.5" customWidth="1"/>
    <col min="2562" max="2562" width="24.375" customWidth="1"/>
    <col min="2563" max="2563" width="28.25" customWidth="1"/>
    <col min="2564" max="2564" width="0" hidden="1" customWidth="1"/>
    <col min="2565" max="2566" width="10.375" customWidth="1"/>
    <col min="2567" max="2567" width="10" customWidth="1"/>
    <col min="2568" max="2568" width="18.75" customWidth="1"/>
    <col min="2569" max="2569" width="22.5" customWidth="1"/>
    <col min="2570" max="2570" width="21.25" customWidth="1"/>
    <col min="2571" max="2571" width="11.125" customWidth="1"/>
    <col min="2572" max="2572" width="22.375" customWidth="1"/>
    <col min="2573" max="2573" width="21.25" customWidth="1"/>
    <col min="2574" max="2574" width="11.25" customWidth="1"/>
    <col min="2575" max="2575" width="0" hidden="1" customWidth="1"/>
    <col min="2817" max="2817" width="4.5" customWidth="1"/>
    <col min="2818" max="2818" width="24.375" customWidth="1"/>
    <col min="2819" max="2819" width="28.25" customWidth="1"/>
    <col min="2820" max="2820" width="0" hidden="1" customWidth="1"/>
    <col min="2821" max="2822" width="10.375" customWidth="1"/>
    <col min="2823" max="2823" width="10" customWidth="1"/>
    <col min="2824" max="2824" width="18.75" customWidth="1"/>
    <col min="2825" max="2825" width="22.5" customWidth="1"/>
    <col min="2826" max="2826" width="21.25" customWidth="1"/>
    <col min="2827" max="2827" width="11.125" customWidth="1"/>
    <col min="2828" max="2828" width="22.375" customWidth="1"/>
    <col min="2829" max="2829" width="21.25" customWidth="1"/>
    <col min="2830" max="2830" width="11.25" customWidth="1"/>
    <col min="2831" max="2831" width="0" hidden="1" customWidth="1"/>
    <col min="3073" max="3073" width="4.5" customWidth="1"/>
    <col min="3074" max="3074" width="24.375" customWidth="1"/>
    <col min="3075" max="3075" width="28.25" customWidth="1"/>
    <col min="3076" max="3076" width="0" hidden="1" customWidth="1"/>
    <col min="3077" max="3078" width="10.375" customWidth="1"/>
    <col min="3079" max="3079" width="10" customWidth="1"/>
    <col min="3080" max="3080" width="18.75" customWidth="1"/>
    <col min="3081" max="3081" width="22.5" customWidth="1"/>
    <col min="3082" max="3082" width="21.25" customWidth="1"/>
    <col min="3083" max="3083" width="11.125" customWidth="1"/>
    <col min="3084" max="3084" width="22.375" customWidth="1"/>
    <col min="3085" max="3085" width="21.25" customWidth="1"/>
    <col min="3086" max="3086" width="11.25" customWidth="1"/>
    <col min="3087" max="3087" width="0" hidden="1" customWidth="1"/>
    <col min="3329" max="3329" width="4.5" customWidth="1"/>
    <col min="3330" max="3330" width="24.375" customWidth="1"/>
    <col min="3331" max="3331" width="28.25" customWidth="1"/>
    <col min="3332" max="3332" width="0" hidden="1" customWidth="1"/>
    <col min="3333" max="3334" width="10.375" customWidth="1"/>
    <col min="3335" max="3335" width="10" customWidth="1"/>
    <col min="3336" max="3336" width="18.75" customWidth="1"/>
    <col min="3337" max="3337" width="22.5" customWidth="1"/>
    <col min="3338" max="3338" width="21.25" customWidth="1"/>
    <col min="3339" max="3339" width="11.125" customWidth="1"/>
    <col min="3340" max="3340" width="22.375" customWidth="1"/>
    <col min="3341" max="3341" width="21.25" customWidth="1"/>
    <col min="3342" max="3342" width="11.25" customWidth="1"/>
    <col min="3343" max="3343" width="0" hidden="1" customWidth="1"/>
    <col min="3585" max="3585" width="4.5" customWidth="1"/>
    <col min="3586" max="3586" width="24.375" customWidth="1"/>
    <col min="3587" max="3587" width="28.25" customWidth="1"/>
    <col min="3588" max="3588" width="0" hidden="1" customWidth="1"/>
    <col min="3589" max="3590" width="10.375" customWidth="1"/>
    <col min="3591" max="3591" width="10" customWidth="1"/>
    <col min="3592" max="3592" width="18.75" customWidth="1"/>
    <col min="3593" max="3593" width="22.5" customWidth="1"/>
    <col min="3594" max="3594" width="21.25" customWidth="1"/>
    <col min="3595" max="3595" width="11.125" customWidth="1"/>
    <col min="3596" max="3596" width="22.375" customWidth="1"/>
    <col min="3597" max="3597" width="21.25" customWidth="1"/>
    <col min="3598" max="3598" width="11.25" customWidth="1"/>
    <col min="3599" max="3599" width="0" hidden="1" customWidth="1"/>
    <col min="3841" max="3841" width="4.5" customWidth="1"/>
    <col min="3842" max="3842" width="24.375" customWidth="1"/>
    <col min="3843" max="3843" width="28.25" customWidth="1"/>
    <col min="3844" max="3844" width="0" hidden="1" customWidth="1"/>
    <col min="3845" max="3846" width="10.375" customWidth="1"/>
    <col min="3847" max="3847" width="10" customWidth="1"/>
    <col min="3848" max="3848" width="18.75" customWidth="1"/>
    <col min="3849" max="3849" width="22.5" customWidth="1"/>
    <col min="3850" max="3850" width="21.25" customWidth="1"/>
    <col min="3851" max="3851" width="11.125" customWidth="1"/>
    <col min="3852" max="3852" width="22.375" customWidth="1"/>
    <col min="3853" max="3853" width="21.25" customWidth="1"/>
    <col min="3854" max="3854" width="11.25" customWidth="1"/>
    <col min="3855" max="3855" width="0" hidden="1" customWidth="1"/>
    <col min="4097" max="4097" width="4.5" customWidth="1"/>
    <col min="4098" max="4098" width="24.375" customWidth="1"/>
    <col min="4099" max="4099" width="28.25" customWidth="1"/>
    <col min="4100" max="4100" width="0" hidden="1" customWidth="1"/>
    <col min="4101" max="4102" width="10.375" customWidth="1"/>
    <col min="4103" max="4103" width="10" customWidth="1"/>
    <col min="4104" max="4104" width="18.75" customWidth="1"/>
    <col min="4105" max="4105" width="22.5" customWidth="1"/>
    <col min="4106" max="4106" width="21.25" customWidth="1"/>
    <col min="4107" max="4107" width="11.125" customWidth="1"/>
    <col min="4108" max="4108" width="22.375" customWidth="1"/>
    <col min="4109" max="4109" width="21.25" customWidth="1"/>
    <col min="4110" max="4110" width="11.25" customWidth="1"/>
    <col min="4111" max="4111" width="0" hidden="1" customWidth="1"/>
    <col min="4353" max="4353" width="4.5" customWidth="1"/>
    <col min="4354" max="4354" width="24.375" customWidth="1"/>
    <col min="4355" max="4355" width="28.25" customWidth="1"/>
    <col min="4356" max="4356" width="0" hidden="1" customWidth="1"/>
    <col min="4357" max="4358" width="10.375" customWidth="1"/>
    <col min="4359" max="4359" width="10" customWidth="1"/>
    <col min="4360" max="4360" width="18.75" customWidth="1"/>
    <col min="4361" max="4361" width="22.5" customWidth="1"/>
    <col min="4362" max="4362" width="21.25" customWidth="1"/>
    <col min="4363" max="4363" width="11.125" customWidth="1"/>
    <col min="4364" max="4364" width="22.375" customWidth="1"/>
    <col min="4365" max="4365" width="21.25" customWidth="1"/>
    <col min="4366" max="4366" width="11.25" customWidth="1"/>
    <col min="4367" max="4367" width="0" hidden="1" customWidth="1"/>
    <col min="4609" max="4609" width="4.5" customWidth="1"/>
    <col min="4610" max="4610" width="24.375" customWidth="1"/>
    <col min="4611" max="4611" width="28.25" customWidth="1"/>
    <col min="4612" max="4612" width="0" hidden="1" customWidth="1"/>
    <col min="4613" max="4614" width="10.375" customWidth="1"/>
    <col min="4615" max="4615" width="10" customWidth="1"/>
    <col min="4616" max="4616" width="18.75" customWidth="1"/>
    <col min="4617" max="4617" width="22.5" customWidth="1"/>
    <col min="4618" max="4618" width="21.25" customWidth="1"/>
    <col min="4619" max="4619" width="11.125" customWidth="1"/>
    <col min="4620" max="4620" width="22.375" customWidth="1"/>
    <col min="4621" max="4621" width="21.25" customWidth="1"/>
    <col min="4622" max="4622" width="11.25" customWidth="1"/>
    <col min="4623" max="4623" width="0" hidden="1" customWidth="1"/>
    <col min="4865" max="4865" width="4.5" customWidth="1"/>
    <col min="4866" max="4866" width="24.375" customWidth="1"/>
    <col min="4867" max="4867" width="28.25" customWidth="1"/>
    <col min="4868" max="4868" width="0" hidden="1" customWidth="1"/>
    <col min="4869" max="4870" width="10.375" customWidth="1"/>
    <col min="4871" max="4871" width="10" customWidth="1"/>
    <col min="4872" max="4872" width="18.75" customWidth="1"/>
    <col min="4873" max="4873" width="22.5" customWidth="1"/>
    <col min="4874" max="4874" width="21.25" customWidth="1"/>
    <col min="4875" max="4875" width="11.125" customWidth="1"/>
    <col min="4876" max="4876" width="22.375" customWidth="1"/>
    <col min="4877" max="4877" width="21.25" customWidth="1"/>
    <col min="4878" max="4878" width="11.25" customWidth="1"/>
    <col min="4879" max="4879" width="0" hidden="1" customWidth="1"/>
    <col min="5121" max="5121" width="4.5" customWidth="1"/>
    <col min="5122" max="5122" width="24.375" customWidth="1"/>
    <col min="5123" max="5123" width="28.25" customWidth="1"/>
    <col min="5124" max="5124" width="0" hidden="1" customWidth="1"/>
    <col min="5125" max="5126" width="10.375" customWidth="1"/>
    <col min="5127" max="5127" width="10" customWidth="1"/>
    <col min="5128" max="5128" width="18.75" customWidth="1"/>
    <col min="5129" max="5129" width="22.5" customWidth="1"/>
    <col min="5130" max="5130" width="21.25" customWidth="1"/>
    <col min="5131" max="5131" width="11.125" customWidth="1"/>
    <col min="5132" max="5132" width="22.375" customWidth="1"/>
    <col min="5133" max="5133" width="21.25" customWidth="1"/>
    <col min="5134" max="5134" width="11.25" customWidth="1"/>
    <col min="5135" max="5135" width="0" hidden="1" customWidth="1"/>
    <col min="5377" max="5377" width="4.5" customWidth="1"/>
    <col min="5378" max="5378" width="24.375" customWidth="1"/>
    <col min="5379" max="5379" width="28.25" customWidth="1"/>
    <col min="5380" max="5380" width="0" hidden="1" customWidth="1"/>
    <col min="5381" max="5382" width="10.375" customWidth="1"/>
    <col min="5383" max="5383" width="10" customWidth="1"/>
    <col min="5384" max="5384" width="18.75" customWidth="1"/>
    <col min="5385" max="5385" width="22.5" customWidth="1"/>
    <col min="5386" max="5386" width="21.25" customWidth="1"/>
    <col min="5387" max="5387" width="11.125" customWidth="1"/>
    <col min="5388" max="5388" width="22.375" customWidth="1"/>
    <col min="5389" max="5389" width="21.25" customWidth="1"/>
    <col min="5390" max="5390" width="11.25" customWidth="1"/>
    <col min="5391" max="5391" width="0" hidden="1" customWidth="1"/>
    <col min="5633" max="5633" width="4.5" customWidth="1"/>
    <col min="5634" max="5634" width="24.375" customWidth="1"/>
    <col min="5635" max="5635" width="28.25" customWidth="1"/>
    <col min="5636" max="5636" width="0" hidden="1" customWidth="1"/>
    <col min="5637" max="5638" width="10.375" customWidth="1"/>
    <col min="5639" max="5639" width="10" customWidth="1"/>
    <col min="5640" max="5640" width="18.75" customWidth="1"/>
    <col min="5641" max="5641" width="22.5" customWidth="1"/>
    <col min="5642" max="5642" width="21.25" customWidth="1"/>
    <col min="5643" max="5643" width="11.125" customWidth="1"/>
    <col min="5644" max="5644" width="22.375" customWidth="1"/>
    <col min="5645" max="5645" width="21.25" customWidth="1"/>
    <col min="5646" max="5646" width="11.25" customWidth="1"/>
    <col min="5647" max="5647" width="0" hidden="1" customWidth="1"/>
    <col min="5889" max="5889" width="4.5" customWidth="1"/>
    <col min="5890" max="5890" width="24.375" customWidth="1"/>
    <col min="5891" max="5891" width="28.25" customWidth="1"/>
    <col min="5892" max="5892" width="0" hidden="1" customWidth="1"/>
    <col min="5893" max="5894" width="10.375" customWidth="1"/>
    <col min="5895" max="5895" width="10" customWidth="1"/>
    <col min="5896" max="5896" width="18.75" customWidth="1"/>
    <col min="5897" max="5897" width="22.5" customWidth="1"/>
    <col min="5898" max="5898" width="21.25" customWidth="1"/>
    <col min="5899" max="5899" width="11.125" customWidth="1"/>
    <col min="5900" max="5900" width="22.375" customWidth="1"/>
    <col min="5901" max="5901" width="21.25" customWidth="1"/>
    <col min="5902" max="5902" width="11.25" customWidth="1"/>
    <col min="5903" max="5903" width="0" hidden="1" customWidth="1"/>
    <col min="6145" max="6145" width="4.5" customWidth="1"/>
    <col min="6146" max="6146" width="24.375" customWidth="1"/>
    <col min="6147" max="6147" width="28.25" customWidth="1"/>
    <col min="6148" max="6148" width="0" hidden="1" customWidth="1"/>
    <col min="6149" max="6150" width="10.375" customWidth="1"/>
    <col min="6151" max="6151" width="10" customWidth="1"/>
    <col min="6152" max="6152" width="18.75" customWidth="1"/>
    <col min="6153" max="6153" width="22.5" customWidth="1"/>
    <col min="6154" max="6154" width="21.25" customWidth="1"/>
    <col min="6155" max="6155" width="11.125" customWidth="1"/>
    <col min="6156" max="6156" width="22.375" customWidth="1"/>
    <col min="6157" max="6157" width="21.25" customWidth="1"/>
    <col min="6158" max="6158" width="11.25" customWidth="1"/>
    <col min="6159" max="6159" width="0" hidden="1" customWidth="1"/>
    <col min="6401" max="6401" width="4.5" customWidth="1"/>
    <col min="6402" max="6402" width="24.375" customWidth="1"/>
    <col min="6403" max="6403" width="28.25" customWidth="1"/>
    <col min="6404" max="6404" width="0" hidden="1" customWidth="1"/>
    <col min="6405" max="6406" width="10.375" customWidth="1"/>
    <col min="6407" max="6407" width="10" customWidth="1"/>
    <col min="6408" max="6408" width="18.75" customWidth="1"/>
    <col min="6409" max="6409" width="22.5" customWidth="1"/>
    <col min="6410" max="6410" width="21.25" customWidth="1"/>
    <col min="6411" max="6411" width="11.125" customWidth="1"/>
    <col min="6412" max="6412" width="22.375" customWidth="1"/>
    <col min="6413" max="6413" width="21.25" customWidth="1"/>
    <col min="6414" max="6414" width="11.25" customWidth="1"/>
    <col min="6415" max="6415" width="0" hidden="1" customWidth="1"/>
    <col min="6657" max="6657" width="4.5" customWidth="1"/>
    <col min="6658" max="6658" width="24.375" customWidth="1"/>
    <col min="6659" max="6659" width="28.25" customWidth="1"/>
    <col min="6660" max="6660" width="0" hidden="1" customWidth="1"/>
    <col min="6661" max="6662" width="10.375" customWidth="1"/>
    <col min="6663" max="6663" width="10" customWidth="1"/>
    <col min="6664" max="6664" width="18.75" customWidth="1"/>
    <col min="6665" max="6665" width="22.5" customWidth="1"/>
    <col min="6666" max="6666" width="21.25" customWidth="1"/>
    <col min="6667" max="6667" width="11.125" customWidth="1"/>
    <col min="6668" max="6668" width="22.375" customWidth="1"/>
    <col min="6669" max="6669" width="21.25" customWidth="1"/>
    <col min="6670" max="6670" width="11.25" customWidth="1"/>
    <col min="6671" max="6671" width="0" hidden="1" customWidth="1"/>
    <col min="6913" max="6913" width="4.5" customWidth="1"/>
    <col min="6914" max="6914" width="24.375" customWidth="1"/>
    <col min="6915" max="6915" width="28.25" customWidth="1"/>
    <col min="6916" max="6916" width="0" hidden="1" customWidth="1"/>
    <col min="6917" max="6918" width="10.375" customWidth="1"/>
    <col min="6919" max="6919" width="10" customWidth="1"/>
    <col min="6920" max="6920" width="18.75" customWidth="1"/>
    <col min="6921" max="6921" width="22.5" customWidth="1"/>
    <col min="6922" max="6922" width="21.25" customWidth="1"/>
    <col min="6923" max="6923" width="11.125" customWidth="1"/>
    <col min="6924" max="6924" width="22.375" customWidth="1"/>
    <col min="6925" max="6925" width="21.25" customWidth="1"/>
    <col min="6926" max="6926" width="11.25" customWidth="1"/>
    <col min="6927" max="6927" width="0" hidden="1" customWidth="1"/>
    <col min="7169" max="7169" width="4.5" customWidth="1"/>
    <col min="7170" max="7170" width="24.375" customWidth="1"/>
    <col min="7171" max="7171" width="28.25" customWidth="1"/>
    <col min="7172" max="7172" width="0" hidden="1" customWidth="1"/>
    <col min="7173" max="7174" width="10.375" customWidth="1"/>
    <col min="7175" max="7175" width="10" customWidth="1"/>
    <col min="7176" max="7176" width="18.75" customWidth="1"/>
    <col min="7177" max="7177" width="22.5" customWidth="1"/>
    <col min="7178" max="7178" width="21.25" customWidth="1"/>
    <col min="7179" max="7179" width="11.125" customWidth="1"/>
    <col min="7180" max="7180" width="22.375" customWidth="1"/>
    <col min="7181" max="7181" width="21.25" customWidth="1"/>
    <col min="7182" max="7182" width="11.25" customWidth="1"/>
    <col min="7183" max="7183" width="0" hidden="1" customWidth="1"/>
    <col min="7425" max="7425" width="4.5" customWidth="1"/>
    <col min="7426" max="7426" width="24.375" customWidth="1"/>
    <col min="7427" max="7427" width="28.25" customWidth="1"/>
    <col min="7428" max="7428" width="0" hidden="1" customWidth="1"/>
    <col min="7429" max="7430" width="10.375" customWidth="1"/>
    <col min="7431" max="7431" width="10" customWidth="1"/>
    <col min="7432" max="7432" width="18.75" customWidth="1"/>
    <col min="7433" max="7433" width="22.5" customWidth="1"/>
    <col min="7434" max="7434" width="21.25" customWidth="1"/>
    <col min="7435" max="7435" width="11.125" customWidth="1"/>
    <col min="7436" max="7436" width="22.375" customWidth="1"/>
    <col min="7437" max="7437" width="21.25" customWidth="1"/>
    <col min="7438" max="7438" width="11.25" customWidth="1"/>
    <col min="7439" max="7439" width="0" hidden="1" customWidth="1"/>
    <col min="7681" max="7681" width="4.5" customWidth="1"/>
    <col min="7682" max="7682" width="24.375" customWidth="1"/>
    <col min="7683" max="7683" width="28.25" customWidth="1"/>
    <col min="7684" max="7684" width="0" hidden="1" customWidth="1"/>
    <col min="7685" max="7686" width="10.375" customWidth="1"/>
    <col min="7687" max="7687" width="10" customWidth="1"/>
    <col min="7688" max="7688" width="18.75" customWidth="1"/>
    <col min="7689" max="7689" width="22.5" customWidth="1"/>
    <col min="7690" max="7690" width="21.25" customWidth="1"/>
    <col min="7691" max="7691" width="11.125" customWidth="1"/>
    <col min="7692" max="7692" width="22.375" customWidth="1"/>
    <col min="7693" max="7693" width="21.25" customWidth="1"/>
    <col min="7694" max="7694" width="11.25" customWidth="1"/>
    <col min="7695" max="7695" width="0" hidden="1" customWidth="1"/>
    <col min="7937" max="7937" width="4.5" customWidth="1"/>
    <col min="7938" max="7938" width="24.375" customWidth="1"/>
    <col min="7939" max="7939" width="28.25" customWidth="1"/>
    <col min="7940" max="7940" width="0" hidden="1" customWidth="1"/>
    <col min="7941" max="7942" width="10.375" customWidth="1"/>
    <col min="7943" max="7943" width="10" customWidth="1"/>
    <col min="7944" max="7944" width="18.75" customWidth="1"/>
    <col min="7945" max="7945" width="22.5" customWidth="1"/>
    <col min="7946" max="7946" width="21.25" customWidth="1"/>
    <col min="7947" max="7947" width="11.125" customWidth="1"/>
    <col min="7948" max="7948" width="22.375" customWidth="1"/>
    <col min="7949" max="7949" width="21.25" customWidth="1"/>
    <col min="7950" max="7950" width="11.25" customWidth="1"/>
    <col min="7951" max="7951" width="0" hidden="1" customWidth="1"/>
    <col min="8193" max="8193" width="4.5" customWidth="1"/>
    <col min="8194" max="8194" width="24.375" customWidth="1"/>
    <col min="8195" max="8195" width="28.25" customWidth="1"/>
    <col min="8196" max="8196" width="0" hidden="1" customWidth="1"/>
    <col min="8197" max="8198" width="10.375" customWidth="1"/>
    <col min="8199" max="8199" width="10" customWidth="1"/>
    <col min="8200" max="8200" width="18.75" customWidth="1"/>
    <col min="8201" max="8201" width="22.5" customWidth="1"/>
    <col min="8202" max="8202" width="21.25" customWidth="1"/>
    <col min="8203" max="8203" width="11.125" customWidth="1"/>
    <col min="8204" max="8204" width="22.375" customWidth="1"/>
    <col min="8205" max="8205" width="21.25" customWidth="1"/>
    <col min="8206" max="8206" width="11.25" customWidth="1"/>
    <col min="8207" max="8207" width="0" hidden="1" customWidth="1"/>
    <col min="8449" max="8449" width="4.5" customWidth="1"/>
    <col min="8450" max="8450" width="24.375" customWidth="1"/>
    <col min="8451" max="8451" width="28.25" customWidth="1"/>
    <col min="8452" max="8452" width="0" hidden="1" customWidth="1"/>
    <col min="8453" max="8454" width="10.375" customWidth="1"/>
    <col min="8455" max="8455" width="10" customWidth="1"/>
    <col min="8456" max="8456" width="18.75" customWidth="1"/>
    <col min="8457" max="8457" width="22.5" customWidth="1"/>
    <col min="8458" max="8458" width="21.25" customWidth="1"/>
    <col min="8459" max="8459" width="11.125" customWidth="1"/>
    <col min="8460" max="8460" width="22.375" customWidth="1"/>
    <col min="8461" max="8461" width="21.25" customWidth="1"/>
    <col min="8462" max="8462" width="11.25" customWidth="1"/>
    <col min="8463" max="8463" width="0" hidden="1" customWidth="1"/>
    <col min="8705" max="8705" width="4.5" customWidth="1"/>
    <col min="8706" max="8706" width="24.375" customWidth="1"/>
    <col min="8707" max="8707" width="28.25" customWidth="1"/>
    <col min="8708" max="8708" width="0" hidden="1" customWidth="1"/>
    <col min="8709" max="8710" width="10.375" customWidth="1"/>
    <col min="8711" max="8711" width="10" customWidth="1"/>
    <col min="8712" max="8712" width="18.75" customWidth="1"/>
    <col min="8713" max="8713" width="22.5" customWidth="1"/>
    <col min="8714" max="8714" width="21.25" customWidth="1"/>
    <col min="8715" max="8715" width="11.125" customWidth="1"/>
    <col min="8716" max="8716" width="22.375" customWidth="1"/>
    <col min="8717" max="8717" width="21.25" customWidth="1"/>
    <col min="8718" max="8718" width="11.25" customWidth="1"/>
    <col min="8719" max="8719" width="0" hidden="1" customWidth="1"/>
    <col min="8961" max="8961" width="4.5" customWidth="1"/>
    <col min="8962" max="8962" width="24.375" customWidth="1"/>
    <col min="8963" max="8963" width="28.25" customWidth="1"/>
    <col min="8964" max="8964" width="0" hidden="1" customWidth="1"/>
    <col min="8965" max="8966" width="10.375" customWidth="1"/>
    <col min="8967" max="8967" width="10" customWidth="1"/>
    <col min="8968" max="8968" width="18.75" customWidth="1"/>
    <col min="8969" max="8969" width="22.5" customWidth="1"/>
    <col min="8970" max="8970" width="21.25" customWidth="1"/>
    <col min="8971" max="8971" width="11.125" customWidth="1"/>
    <col min="8972" max="8972" width="22.375" customWidth="1"/>
    <col min="8973" max="8973" width="21.25" customWidth="1"/>
    <col min="8974" max="8974" width="11.25" customWidth="1"/>
    <col min="8975" max="8975" width="0" hidden="1" customWidth="1"/>
    <col min="9217" max="9217" width="4.5" customWidth="1"/>
    <col min="9218" max="9218" width="24.375" customWidth="1"/>
    <col min="9219" max="9219" width="28.25" customWidth="1"/>
    <col min="9220" max="9220" width="0" hidden="1" customWidth="1"/>
    <col min="9221" max="9222" width="10.375" customWidth="1"/>
    <col min="9223" max="9223" width="10" customWidth="1"/>
    <col min="9224" max="9224" width="18.75" customWidth="1"/>
    <col min="9225" max="9225" width="22.5" customWidth="1"/>
    <col min="9226" max="9226" width="21.25" customWidth="1"/>
    <col min="9227" max="9227" width="11.125" customWidth="1"/>
    <col min="9228" max="9228" width="22.375" customWidth="1"/>
    <col min="9229" max="9229" width="21.25" customWidth="1"/>
    <col min="9230" max="9230" width="11.25" customWidth="1"/>
    <col min="9231" max="9231" width="0" hidden="1" customWidth="1"/>
    <col min="9473" max="9473" width="4.5" customWidth="1"/>
    <col min="9474" max="9474" width="24.375" customWidth="1"/>
    <col min="9475" max="9475" width="28.25" customWidth="1"/>
    <col min="9476" max="9476" width="0" hidden="1" customWidth="1"/>
    <col min="9477" max="9478" width="10.375" customWidth="1"/>
    <col min="9479" max="9479" width="10" customWidth="1"/>
    <col min="9480" max="9480" width="18.75" customWidth="1"/>
    <col min="9481" max="9481" width="22.5" customWidth="1"/>
    <col min="9482" max="9482" width="21.25" customWidth="1"/>
    <col min="9483" max="9483" width="11.125" customWidth="1"/>
    <col min="9484" max="9484" width="22.375" customWidth="1"/>
    <col min="9485" max="9485" width="21.25" customWidth="1"/>
    <col min="9486" max="9486" width="11.25" customWidth="1"/>
    <col min="9487" max="9487" width="0" hidden="1" customWidth="1"/>
    <col min="9729" max="9729" width="4.5" customWidth="1"/>
    <col min="9730" max="9730" width="24.375" customWidth="1"/>
    <col min="9731" max="9731" width="28.25" customWidth="1"/>
    <col min="9732" max="9732" width="0" hidden="1" customWidth="1"/>
    <col min="9733" max="9734" width="10.375" customWidth="1"/>
    <col min="9735" max="9735" width="10" customWidth="1"/>
    <col min="9736" max="9736" width="18.75" customWidth="1"/>
    <col min="9737" max="9737" width="22.5" customWidth="1"/>
    <col min="9738" max="9738" width="21.25" customWidth="1"/>
    <col min="9739" max="9739" width="11.125" customWidth="1"/>
    <col min="9740" max="9740" width="22.375" customWidth="1"/>
    <col min="9741" max="9741" width="21.25" customWidth="1"/>
    <col min="9742" max="9742" width="11.25" customWidth="1"/>
    <col min="9743" max="9743" width="0" hidden="1" customWidth="1"/>
    <col min="9985" max="9985" width="4.5" customWidth="1"/>
    <col min="9986" max="9986" width="24.375" customWidth="1"/>
    <col min="9987" max="9987" width="28.25" customWidth="1"/>
    <col min="9988" max="9988" width="0" hidden="1" customWidth="1"/>
    <col min="9989" max="9990" width="10.375" customWidth="1"/>
    <col min="9991" max="9991" width="10" customWidth="1"/>
    <col min="9992" max="9992" width="18.75" customWidth="1"/>
    <col min="9993" max="9993" width="22.5" customWidth="1"/>
    <col min="9994" max="9994" width="21.25" customWidth="1"/>
    <col min="9995" max="9995" width="11.125" customWidth="1"/>
    <col min="9996" max="9996" width="22.375" customWidth="1"/>
    <col min="9997" max="9997" width="21.25" customWidth="1"/>
    <col min="9998" max="9998" width="11.25" customWidth="1"/>
    <col min="9999" max="9999" width="0" hidden="1" customWidth="1"/>
    <col min="10241" max="10241" width="4.5" customWidth="1"/>
    <col min="10242" max="10242" width="24.375" customWidth="1"/>
    <col min="10243" max="10243" width="28.25" customWidth="1"/>
    <col min="10244" max="10244" width="0" hidden="1" customWidth="1"/>
    <col min="10245" max="10246" width="10.375" customWidth="1"/>
    <col min="10247" max="10247" width="10" customWidth="1"/>
    <col min="10248" max="10248" width="18.75" customWidth="1"/>
    <col min="10249" max="10249" width="22.5" customWidth="1"/>
    <col min="10250" max="10250" width="21.25" customWidth="1"/>
    <col min="10251" max="10251" width="11.125" customWidth="1"/>
    <col min="10252" max="10252" width="22.375" customWidth="1"/>
    <col min="10253" max="10253" width="21.25" customWidth="1"/>
    <col min="10254" max="10254" width="11.25" customWidth="1"/>
    <col min="10255" max="10255" width="0" hidden="1" customWidth="1"/>
    <col min="10497" max="10497" width="4.5" customWidth="1"/>
    <col min="10498" max="10498" width="24.375" customWidth="1"/>
    <col min="10499" max="10499" width="28.25" customWidth="1"/>
    <col min="10500" max="10500" width="0" hidden="1" customWidth="1"/>
    <col min="10501" max="10502" width="10.375" customWidth="1"/>
    <col min="10503" max="10503" width="10" customWidth="1"/>
    <col min="10504" max="10504" width="18.75" customWidth="1"/>
    <col min="10505" max="10505" width="22.5" customWidth="1"/>
    <col min="10506" max="10506" width="21.25" customWidth="1"/>
    <col min="10507" max="10507" width="11.125" customWidth="1"/>
    <col min="10508" max="10508" width="22.375" customWidth="1"/>
    <col min="10509" max="10509" width="21.25" customWidth="1"/>
    <col min="10510" max="10510" width="11.25" customWidth="1"/>
    <col min="10511" max="10511" width="0" hidden="1" customWidth="1"/>
    <col min="10753" max="10753" width="4.5" customWidth="1"/>
    <col min="10754" max="10754" width="24.375" customWidth="1"/>
    <col min="10755" max="10755" width="28.25" customWidth="1"/>
    <col min="10756" max="10756" width="0" hidden="1" customWidth="1"/>
    <col min="10757" max="10758" width="10.375" customWidth="1"/>
    <col min="10759" max="10759" width="10" customWidth="1"/>
    <col min="10760" max="10760" width="18.75" customWidth="1"/>
    <col min="10761" max="10761" width="22.5" customWidth="1"/>
    <col min="10762" max="10762" width="21.25" customWidth="1"/>
    <col min="10763" max="10763" width="11.125" customWidth="1"/>
    <col min="10764" max="10764" width="22.375" customWidth="1"/>
    <col min="10765" max="10765" width="21.25" customWidth="1"/>
    <col min="10766" max="10766" width="11.25" customWidth="1"/>
    <col min="10767" max="10767" width="0" hidden="1" customWidth="1"/>
    <col min="11009" max="11009" width="4.5" customWidth="1"/>
    <col min="11010" max="11010" width="24.375" customWidth="1"/>
    <col min="11011" max="11011" width="28.25" customWidth="1"/>
    <col min="11012" max="11012" width="0" hidden="1" customWidth="1"/>
    <col min="11013" max="11014" width="10.375" customWidth="1"/>
    <col min="11015" max="11015" width="10" customWidth="1"/>
    <col min="11016" max="11016" width="18.75" customWidth="1"/>
    <col min="11017" max="11017" width="22.5" customWidth="1"/>
    <col min="11018" max="11018" width="21.25" customWidth="1"/>
    <col min="11019" max="11019" width="11.125" customWidth="1"/>
    <col min="11020" max="11020" width="22.375" customWidth="1"/>
    <col min="11021" max="11021" width="21.25" customWidth="1"/>
    <col min="11022" max="11022" width="11.25" customWidth="1"/>
    <col min="11023" max="11023" width="0" hidden="1" customWidth="1"/>
    <col min="11265" max="11265" width="4.5" customWidth="1"/>
    <col min="11266" max="11266" width="24.375" customWidth="1"/>
    <col min="11267" max="11267" width="28.25" customWidth="1"/>
    <col min="11268" max="11268" width="0" hidden="1" customWidth="1"/>
    <col min="11269" max="11270" width="10.375" customWidth="1"/>
    <col min="11271" max="11271" width="10" customWidth="1"/>
    <col min="11272" max="11272" width="18.75" customWidth="1"/>
    <col min="11273" max="11273" width="22.5" customWidth="1"/>
    <col min="11274" max="11274" width="21.25" customWidth="1"/>
    <col min="11275" max="11275" width="11.125" customWidth="1"/>
    <col min="11276" max="11276" width="22.375" customWidth="1"/>
    <col min="11277" max="11277" width="21.25" customWidth="1"/>
    <col min="11278" max="11278" width="11.25" customWidth="1"/>
    <col min="11279" max="11279" width="0" hidden="1" customWidth="1"/>
    <col min="11521" max="11521" width="4.5" customWidth="1"/>
    <col min="11522" max="11522" width="24.375" customWidth="1"/>
    <col min="11523" max="11523" width="28.25" customWidth="1"/>
    <col min="11524" max="11524" width="0" hidden="1" customWidth="1"/>
    <col min="11525" max="11526" width="10.375" customWidth="1"/>
    <col min="11527" max="11527" width="10" customWidth="1"/>
    <col min="11528" max="11528" width="18.75" customWidth="1"/>
    <col min="11529" max="11529" width="22.5" customWidth="1"/>
    <col min="11530" max="11530" width="21.25" customWidth="1"/>
    <col min="11531" max="11531" width="11.125" customWidth="1"/>
    <col min="11532" max="11532" width="22.375" customWidth="1"/>
    <col min="11533" max="11533" width="21.25" customWidth="1"/>
    <col min="11534" max="11534" width="11.25" customWidth="1"/>
    <col min="11535" max="11535" width="0" hidden="1" customWidth="1"/>
    <col min="11777" max="11777" width="4.5" customWidth="1"/>
    <col min="11778" max="11778" width="24.375" customWidth="1"/>
    <col min="11779" max="11779" width="28.25" customWidth="1"/>
    <col min="11780" max="11780" width="0" hidden="1" customWidth="1"/>
    <col min="11781" max="11782" width="10.375" customWidth="1"/>
    <col min="11783" max="11783" width="10" customWidth="1"/>
    <col min="11784" max="11784" width="18.75" customWidth="1"/>
    <col min="11785" max="11785" width="22.5" customWidth="1"/>
    <col min="11786" max="11786" width="21.25" customWidth="1"/>
    <col min="11787" max="11787" width="11.125" customWidth="1"/>
    <col min="11788" max="11788" width="22.375" customWidth="1"/>
    <col min="11789" max="11789" width="21.25" customWidth="1"/>
    <col min="11790" max="11790" width="11.25" customWidth="1"/>
    <col min="11791" max="11791" width="0" hidden="1" customWidth="1"/>
    <col min="12033" max="12033" width="4.5" customWidth="1"/>
    <col min="12034" max="12034" width="24.375" customWidth="1"/>
    <col min="12035" max="12035" width="28.25" customWidth="1"/>
    <col min="12036" max="12036" width="0" hidden="1" customWidth="1"/>
    <col min="12037" max="12038" width="10.375" customWidth="1"/>
    <col min="12039" max="12039" width="10" customWidth="1"/>
    <col min="12040" max="12040" width="18.75" customWidth="1"/>
    <col min="12041" max="12041" width="22.5" customWidth="1"/>
    <col min="12042" max="12042" width="21.25" customWidth="1"/>
    <col min="12043" max="12043" width="11.125" customWidth="1"/>
    <col min="12044" max="12044" width="22.375" customWidth="1"/>
    <col min="12045" max="12045" width="21.25" customWidth="1"/>
    <col min="12046" max="12046" width="11.25" customWidth="1"/>
    <col min="12047" max="12047" width="0" hidden="1" customWidth="1"/>
    <col min="12289" max="12289" width="4.5" customWidth="1"/>
    <col min="12290" max="12290" width="24.375" customWidth="1"/>
    <col min="12291" max="12291" width="28.25" customWidth="1"/>
    <col min="12292" max="12292" width="0" hidden="1" customWidth="1"/>
    <col min="12293" max="12294" width="10.375" customWidth="1"/>
    <col min="12295" max="12295" width="10" customWidth="1"/>
    <col min="12296" max="12296" width="18.75" customWidth="1"/>
    <col min="12297" max="12297" width="22.5" customWidth="1"/>
    <col min="12298" max="12298" width="21.25" customWidth="1"/>
    <col min="12299" max="12299" width="11.125" customWidth="1"/>
    <col min="12300" max="12300" width="22.375" customWidth="1"/>
    <col min="12301" max="12301" width="21.25" customWidth="1"/>
    <col min="12302" max="12302" width="11.25" customWidth="1"/>
    <col min="12303" max="12303" width="0" hidden="1" customWidth="1"/>
    <col min="12545" max="12545" width="4.5" customWidth="1"/>
    <col min="12546" max="12546" width="24.375" customWidth="1"/>
    <col min="12547" max="12547" width="28.25" customWidth="1"/>
    <col min="12548" max="12548" width="0" hidden="1" customWidth="1"/>
    <col min="12549" max="12550" width="10.375" customWidth="1"/>
    <col min="12551" max="12551" width="10" customWidth="1"/>
    <col min="12552" max="12552" width="18.75" customWidth="1"/>
    <col min="12553" max="12553" width="22.5" customWidth="1"/>
    <col min="12554" max="12554" width="21.25" customWidth="1"/>
    <col min="12555" max="12555" width="11.125" customWidth="1"/>
    <col min="12556" max="12556" width="22.375" customWidth="1"/>
    <col min="12557" max="12557" width="21.25" customWidth="1"/>
    <col min="12558" max="12558" width="11.25" customWidth="1"/>
    <col min="12559" max="12559" width="0" hidden="1" customWidth="1"/>
    <col min="12801" max="12801" width="4.5" customWidth="1"/>
    <col min="12802" max="12802" width="24.375" customWidth="1"/>
    <col min="12803" max="12803" width="28.25" customWidth="1"/>
    <col min="12804" max="12804" width="0" hidden="1" customWidth="1"/>
    <col min="12805" max="12806" width="10.375" customWidth="1"/>
    <col min="12807" max="12807" width="10" customWidth="1"/>
    <col min="12808" max="12808" width="18.75" customWidth="1"/>
    <col min="12809" max="12809" width="22.5" customWidth="1"/>
    <col min="12810" max="12810" width="21.25" customWidth="1"/>
    <col min="12811" max="12811" width="11.125" customWidth="1"/>
    <col min="12812" max="12812" width="22.375" customWidth="1"/>
    <col min="12813" max="12813" width="21.25" customWidth="1"/>
    <col min="12814" max="12814" width="11.25" customWidth="1"/>
    <col min="12815" max="12815" width="0" hidden="1" customWidth="1"/>
    <col min="13057" max="13057" width="4.5" customWidth="1"/>
    <col min="13058" max="13058" width="24.375" customWidth="1"/>
    <col min="13059" max="13059" width="28.25" customWidth="1"/>
    <col min="13060" max="13060" width="0" hidden="1" customWidth="1"/>
    <col min="13061" max="13062" width="10.375" customWidth="1"/>
    <col min="13063" max="13063" width="10" customWidth="1"/>
    <col min="13064" max="13064" width="18.75" customWidth="1"/>
    <col min="13065" max="13065" width="22.5" customWidth="1"/>
    <col min="13066" max="13066" width="21.25" customWidth="1"/>
    <col min="13067" max="13067" width="11.125" customWidth="1"/>
    <col min="13068" max="13068" width="22.375" customWidth="1"/>
    <col min="13069" max="13069" width="21.25" customWidth="1"/>
    <col min="13070" max="13070" width="11.25" customWidth="1"/>
    <col min="13071" max="13071" width="0" hidden="1" customWidth="1"/>
    <col min="13313" max="13313" width="4.5" customWidth="1"/>
    <col min="13314" max="13314" width="24.375" customWidth="1"/>
    <col min="13315" max="13315" width="28.25" customWidth="1"/>
    <col min="13316" max="13316" width="0" hidden="1" customWidth="1"/>
    <col min="13317" max="13318" width="10.375" customWidth="1"/>
    <col min="13319" max="13319" width="10" customWidth="1"/>
    <col min="13320" max="13320" width="18.75" customWidth="1"/>
    <col min="13321" max="13321" width="22.5" customWidth="1"/>
    <col min="13322" max="13322" width="21.25" customWidth="1"/>
    <col min="13323" max="13323" width="11.125" customWidth="1"/>
    <col min="13324" max="13324" width="22.375" customWidth="1"/>
    <col min="13325" max="13325" width="21.25" customWidth="1"/>
    <col min="13326" max="13326" width="11.25" customWidth="1"/>
    <col min="13327" max="13327" width="0" hidden="1" customWidth="1"/>
    <col min="13569" max="13569" width="4.5" customWidth="1"/>
    <col min="13570" max="13570" width="24.375" customWidth="1"/>
    <col min="13571" max="13571" width="28.25" customWidth="1"/>
    <col min="13572" max="13572" width="0" hidden="1" customWidth="1"/>
    <col min="13573" max="13574" width="10.375" customWidth="1"/>
    <col min="13575" max="13575" width="10" customWidth="1"/>
    <col min="13576" max="13576" width="18.75" customWidth="1"/>
    <col min="13577" max="13577" width="22.5" customWidth="1"/>
    <col min="13578" max="13578" width="21.25" customWidth="1"/>
    <col min="13579" max="13579" width="11.125" customWidth="1"/>
    <col min="13580" max="13580" width="22.375" customWidth="1"/>
    <col min="13581" max="13581" width="21.25" customWidth="1"/>
    <col min="13582" max="13582" width="11.25" customWidth="1"/>
    <col min="13583" max="13583" width="0" hidden="1" customWidth="1"/>
    <col min="13825" max="13825" width="4.5" customWidth="1"/>
    <col min="13826" max="13826" width="24.375" customWidth="1"/>
    <col min="13827" max="13827" width="28.25" customWidth="1"/>
    <col min="13828" max="13828" width="0" hidden="1" customWidth="1"/>
    <col min="13829" max="13830" width="10.375" customWidth="1"/>
    <col min="13831" max="13831" width="10" customWidth="1"/>
    <col min="13832" max="13832" width="18.75" customWidth="1"/>
    <col min="13833" max="13833" width="22.5" customWidth="1"/>
    <col min="13834" max="13834" width="21.25" customWidth="1"/>
    <col min="13835" max="13835" width="11.125" customWidth="1"/>
    <col min="13836" max="13836" width="22.375" customWidth="1"/>
    <col min="13837" max="13837" width="21.25" customWidth="1"/>
    <col min="13838" max="13838" width="11.25" customWidth="1"/>
    <col min="13839" max="13839" width="0" hidden="1" customWidth="1"/>
    <col min="14081" max="14081" width="4.5" customWidth="1"/>
    <col min="14082" max="14082" width="24.375" customWidth="1"/>
    <col min="14083" max="14083" width="28.25" customWidth="1"/>
    <col min="14084" max="14084" width="0" hidden="1" customWidth="1"/>
    <col min="14085" max="14086" width="10.375" customWidth="1"/>
    <col min="14087" max="14087" width="10" customWidth="1"/>
    <col min="14088" max="14088" width="18.75" customWidth="1"/>
    <col min="14089" max="14089" width="22.5" customWidth="1"/>
    <col min="14090" max="14090" width="21.25" customWidth="1"/>
    <col min="14091" max="14091" width="11.125" customWidth="1"/>
    <col min="14092" max="14092" width="22.375" customWidth="1"/>
    <col min="14093" max="14093" width="21.25" customWidth="1"/>
    <col min="14094" max="14094" width="11.25" customWidth="1"/>
    <col min="14095" max="14095" width="0" hidden="1" customWidth="1"/>
    <col min="14337" max="14337" width="4.5" customWidth="1"/>
    <col min="14338" max="14338" width="24.375" customWidth="1"/>
    <col min="14339" max="14339" width="28.25" customWidth="1"/>
    <col min="14340" max="14340" width="0" hidden="1" customWidth="1"/>
    <col min="14341" max="14342" width="10.375" customWidth="1"/>
    <col min="14343" max="14343" width="10" customWidth="1"/>
    <col min="14344" max="14344" width="18.75" customWidth="1"/>
    <col min="14345" max="14345" width="22.5" customWidth="1"/>
    <col min="14346" max="14346" width="21.25" customWidth="1"/>
    <col min="14347" max="14347" width="11.125" customWidth="1"/>
    <col min="14348" max="14348" width="22.375" customWidth="1"/>
    <col min="14349" max="14349" width="21.25" customWidth="1"/>
    <col min="14350" max="14350" width="11.25" customWidth="1"/>
    <col min="14351" max="14351" width="0" hidden="1" customWidth="1"/>
    <col min="14593" max="14593" width="4.5" customWidth="1"/>
    <col min="14594" max="14594" width="24.375" customWidth="1"/>
    <col min="14595" max="14595" width="28.25" customWidth="1"/>
    <col min="14596" max="14596" width="0" hidden="1" customWidth="1"/>
    <col min="14597" max="14598" width="10.375" customWidth="1"/>
    <col min="14599" max="14599" width="10" customWidth="1"/>
    <col min="14600" max="14600" width="18.75" customWidth="1"/>
    <col min="14601" max="14601" width="22.5" customWidth="1"/>
    <col min="14602" max="14602" width="21.25" customWidth="1"/>
    <col min="14603" max="14603" width="11.125" customWidth="1"/>
    <col min="14604" max="14604" width="22.375" customWidth="1"/>
    <col min="14605" max="14605" width="21.25" customWidth="1"/>
    <col min="14606" max="14606" width="11.25" customWidth="1"/>
    <col min="14607" max="14607" width="0" hidden="1" customWidth="1"/>
    <col min="14849" max="14849" width="4.5" customWidth="1"/>
    <col min="14850" max="14850" width="24.375" customWidth="1"/>
    <col min="14851" max="14851" width="28.25" customWidth="1"/>
    <col min="14852" max="14852" width="0" hidden="1" customWidth="1"/>
    <col min="14853" max="14854" width="10.375" customWidth="1"/>
    <col min="14855" max="14855" width="10" customWidth="1"/>
    <col min="14856" max="14856" width="18.75" customWidth="1"/>
    <col min="14857" max="14857" width="22.5" customWidth="1"/>
    <col min="14858" max="14858" width="21.25" customWidth="1"/>
    <col min="14859" max="14859" width="11.125" customWidth="1"/>
    <col min="14860" max="14860" width="22.375" customWidth="1"/>
    <col min="14861" max="14861" width="21.25" customWidth="1"/>
    <col min="14862" max="14862" width="11.25" customWidth="1"/>
    <col min="14863" max="14863" width="0" hidden="1" customWidth="1"/>
    <col min="15105" max="15105" width="4.5" customWidth="1"/>
    <col min="15106" max="15106" width="24.375" customWidth="1"/>
    <col min="15107" max="15107" width="28.25" customWidth="1"/>
    <col min="15108" max="15108" width="0" hidden="1" customWidth="1"/>
    <col min="15109" max="15110" width="10.375" customWidth="1"/>
    <col min="15111" max="15111" width="10" customWidth="1"/>
    <col min="15112" max="15112" width="18.75" customWidth="1"/>
    <col min="15113" max="15113" width="22.5" customWidth="1"/>
    <col min="15114" max="15114" width="21.25" customWidth="1"/>
    <col min="15115" max="15115" width="11.125" customWidth="1"/>
    <col min="15116" max="15116" width="22.375" customWidth="1"/>
    <col min="15117" max="15117" width="21.25" customWidth="1"/>
    <col min="15118" max="15118" width="11.25" customWidth="1"/>
    <col min="15119" max="15119" width="0" hidden="1" customWidth="1"/>
    <col min="15361" max="15361" width="4.5" customWidth="1"/>
    <col min="15362" max="15362" width="24.375" customWidth="1"/>
    <col min="15363" max="15363" width="28.25" customWidth="1"/>
    <col min="15364" max="15364" width="0" hidden="1" customWidth="1"/>
    <col min="15365" max="15366" width="10.375" customWidth="1"/>
    <col min="15367" max="15367" width="10" customWidth="1"/>
    <col min="15368" max="15368" width="18.75" customWidth="1"/>
    <col min="15369" max="15369" width="22.5" customWidth="1"/>
    <col min="15370" max="15370" width="21.25" customWidth="1"/>
    <col min="15371" max="15371" width="11.125" customWidth="1"/>
    <col min="15372" max="15372" width="22.375" customWidth="1"/>
    <col min="15373" max="15373" width="21.25" customWidth="1"/>
    <col min="15374" max="15374" width="11.25" customWidth="1"/>
    <col min="15375" max="15375" width="0" hidden="1" customWidth="1"/>
    <col min="15617" max="15617" width="4.5" customWidth="1"/>
    <col min="15618" max="15618" width="24.375" customWidth="1"/>
    <col min="15619" max="15619" width="28.25" customWidth="1"/>
    <col min="15620" max="15620" width="0" hidden="1" customWidth="1"/>
    <col min="15621" max="15622" width="10.375" customWidth="1"/>
    <col min="15623" max="15623" width="10" customWidth="1"/>
    <col min="15624" max="15624" width="18.75" customWidth="1"/>
    <col min="15625" max="15625" width="22.5" customWidth="1"/>
    <col min="15626" max="15626" width="21.25" customWidth="1"/>
    <col min="15627" max="15627" width="11.125" customWidth="1"/>
    <col min="15628" max="15628" width="22.375" customWidth="1"/>
    <col min="15629" max="15629" width="21.25" customWidth="1"/>
    <col min="15630" max="15630" width="11.25" customWidth="1"/>
    <col min="15631" max="15631" width="0" hidden="1" customWidth="1"/>
    <col min="15873" max="15873" width="4.5" customWidth="1"/>
    <col min="15874" max="15874" width="24.375" customWidth="1"/>
    <col min="15875" max="15875" width="28.25" customWidth="1"/>
    <col min="15876" max="15876" width="0" hidden="1" customWidth="1"/>
    <col min="15877" max="15878" width="10.375" customWidth="1"/>
    <col min="15879" max="15879" width="10" customWidth="1"/>
    <col min="15880" max="15880" width="18.75" customWidth="1"/>
    <col min="15881" max="15881" width="22.5" customWidth="1"/>
    <col min="15882" max="15882" width="21.25" customWidth="1"/>
    <col min="15883" max="15883" width="11.125" customWidth="1"/>
    <col min="15884" max="15884" width="22.375" customWidth="1"/>
    <col min="15885" max="15885" width="21.25" customWidth="1"/>
    <col min="15886" max="15886" width="11.25" customWidth="1"/>
    <col min="15887" max="15887" width="0" hidden="1" customWidth="1"/>
    <col min="16129" max="16129" width="4.5" customWidth="1"/>
    <col min="16130" max="16130" width="24.375" customWidth="1"/>
    <col min="16131" max="16131" width="28.25" customWidth="1"/>
    <col min="16132" max="16132" width="0" hidden="1" customWidth="1"/>
    <col min="16133" max="16134" width="10.375" customWidth="1"/>
    <col min="16135" max="16135" width="10" customWidth="1"/>
    <col min="16136" max="16136" width="18.75" customWidth="1"/>
    <col min="16137" max="16137" width="22.5" customWidth="1"/>
    <col min="16138" max="16138" width="21.25" customWidth="1"/>
    <col min="16139" max="16139" width="11.125" customWidth="1"/>
    <col min="16140" max="16140" width="22.375" customWidth="1"/>
    <col min="16141" max="16141" width="21.25" customWidth="1"/>
    <col min="16142" max="16142" width="11.25" customWidth="1"/>
    <col min="16143" max="16143" width="0" hidden="1" customWidth="1"/>
  </cols>
  <sheetData>
    <row r="1" spans="1:21" s="104" customFormat="1" ht="37.5" customHeight="1" x14ac:dyDescent="0.15">
      <c r="A1" s="103" t="s">
        <v>256</v>
      </c>
      <c r="B1" s="5"/>
      <c r="C1" s="103"/>
      <c r="D1" s="103"/>
      <c r="E1" s="256"/>
      <c r="F1" s="257"/>
      <c r="G1" s="257"/>
      <c r="H1" s="257"/>
      <c r="I1" s="257"/>
      <c r="J1" s="257"/>
      <c r="K1" s="257"/>
      <c r="L1" s="257"/>
      <c r="M1" s="257"/>
      <c r="N1" s="257"/>
      <c r="O1"/>
      <c r="P1"/>
      <c r="Q1"/>
      <c r="R1"/>
      <c r="S1"/>
      <c r="T1"/>
      <c r="U1"/>
    </row>
    <row r="2" spans="1:21" s="104" customFormat="1" ht="36" customHeight="1" x14ac:dyDescent="0.15">
      <c r="A2" s="231" t="s">
        <v>0</v>
      </c>
      <c r="B2" s="232"/>
      <c r="C2" s="232"/>
      <c r="D2" s="232"/>
      <c r="E2" s="232"/>
      <c r="F2" s="232"/>
      <c r="G2" s="232"/>
      <c r="H2" s="232"/>
      <c r="I2" s="232"/>
      <c r="J2" s="232"/>
      <c r="K2" s="232"/>
      <c r="L2" s="232"/>
      <c r="M2" s="232"/>
      <c r="N2" s="232"/>
      <c r="O2" s="257"/>
      <c r="P2"/>
      <c r="Q2"/>
      <c r="R2"/>
      <c r="S2"/>
      <c r="T2"/>
      <c r="U2"/>
    </row>
    <row r="3" spans="1:21" s="104" customFormat="1" ht="18.75" customHeight="1" x14ac:dyDescent="0.15">
      <c r="A3" s="103"/>
      <c r="B3" s="5"/>
      <c r="C3" s="103"/>
      <c r="D3" s="103"/>
      <c r="G3" s="103"/>
      <c r="H3" s="103"/>
      <c r="I3" s="5"/>
      <c r="J3" s="103"/>
      <c r="K3" s="103"/>
      <c r="L3" s="5"/>
      <c r="M3" s="103"/>
      <c r="N3" s="103"/>
      <c r="O3"/>
      <c r="P3"/>
      <c r="Q3"/>
      <c r="R3"/>
      <c r="S3"/>
      <c r="T3"/>
      <c r="U3"/>
    </row>
    <row r="4" spans="1:21" s="104" customFormat="1" ht="23.25" customHeight="1" x14ac:dyDescent="0.15">
      <c r="A4" s="105"/>
      <c r="B4" s="106"/>
      <c r="C4" s="105"/>
      <c r="D4" s="105"/>
      <c r="G4" s="105"/>
      <c r="H4" s="105"/>
      <c r="I4" s="106"/>
      <c r="J4" s="105"/>
      <c r="K4" s="105"/>
      <c r="L4" s="107"/>
      <c r="M4" s="107"/>
      <c r="N4" s="108"/>
      <c r="O4" s="102"/>
      <c r="P4"/>
      <c r="Q4"/>
      <c r="R4"/>
      <c r="S4"/>
      <c r="T4"/>
      <c r="U4"/>
    </row>
    <row r="5" spans="1:21" s="104" customFormat="1" ht="31.5" customHeight="1" x14ac:dyDescent="0.15">
      <c r="A5" s="105"/>
      <c r="B5" s="106"/>
      <c r="C5" s="105"/>
      <c r="D5" s="105"/>
      <c r="G5" s="105"/>
      <c r="H5" s="105"/>
      <c r="I5" s="106"/>
      <c r="J5" s="105"/>
      <c r="K5" s="105"/>
      <c r="L5" s="106"/>
      <c r="M5" s="109"/>
      <c r="N5" s="105"/>
      <c r="O5" s="105"/>
      <c r="P5"/>
      <c r="Q5"/>
      <c r="R5"/>
      <c r="S5"/>
      <c r="T5"/>
      <c r="U5"/>
    </row>
    <row r="6" spans="1:21" ht="31.5" customHeight="1" thickBot="1" x14ac:dyDescent="0.2">
      <c r="A6" s="105"/>
      <c r="B6" s="105"/>
      <c r="C6" s="105"/>
      <c r="D6" s="105"/>
      <c r="E6" s="258"/>
      <c r="F6" s="259"/>
      <c r="G6" s="105"/>
      <c r="H6" s="105"/>
      <c r="I6" s="105"/>
      <c r="J6" s="105"/>
      <c r="K6" s="105"/>
      <c r="L6" s="105"/>
      <c r="M6" s="109"/>
      <c r="N6" s="105"/>
      <c r="O6" s="105"/>
    </row>
    <row r="7" spans="1:21" ht="33.75" customHeight="1" thickBot="1" x14ac:dyDescent="0.3">
      <c r="A7" s="260" t="s">
        <v>167</v>
      </c>
      <c r="B7" s="261"/>
      <c r="C7" s="261"/>
      <c r="D7" s="110"/>
      <c r="E7" s="262" t="s">
        <v>257</v>
      </c>
      <c r="F7" s="263"/>
      <c r="G7" s="111"/>
      <c r="H7" s="111"/>
      <c r="I7" s="111"/>
      <c r="J7" s="111"/>
      <c r="K7" s="112"/>
      <c r="L7" s="111"/>
      <c r="M7" s="111"/>
    </row>
    <row r="8" spans="1:21" ht="18.75" customHeight="1" x14ac:dyDescent="0.15">
      <c r="A8" s="264"/>
      <c r="B8" s="265"/>
      <c r="C8" s="266"/>
      <c r="D8" s="244" t="s">
        <v>13</v>
      </c>
      <c r="E8" s="270" t="s">
        <v>258</v>
      </c>
      <c r="F8" s="273" t="s">
        <v>259</v>
      </c>
      <c r="G8" s="113" t="s">
        <v>260</v>
      </c>
      <c r="H8" s="114" t="s">
        <v>261</v>
      </c>
      <c r="I8" s="276" t="s">
        <v>262</v>
      </c>
      <c r="J8" s="277"/>
      <c r="K8" s="278"/>
      <c r="L8" s="241" t="s">
        <v>263</v>
      </c>
      <c r="M8" s="242"/>
      <c r="N8" s="243"/>
      <c r="O8" s="244" t="s">
        <v>13</v>
      </c>
    </row>
    <row r="9" spans="1:21" ht="18.75" customHeight="1" x14ac:dyDescent="0.15">
      <c r="A9" s="267"/>
      <c r="B9" s="268"/>
      <c r="C9" s="269"/>
      <c r="D9" s="245"/>
      <c r="E9" s="271"/>
      <c r="F9" s="274"/>
      <c r="G9" s="12" t="s">
        <v>264</v>
      </c>
      <c r="H9" s="115" t="s">
        <v>265</v>
      </c>
      <c r="I9" s="247" t="s">
        <v>266</v>
      </c>
      <c r="J9" s="248"/>
      <c r="K9" s="249"/>
      <c r="L9" s="250" t="s">
        <v>267</v>
      </c>
      <c r="M9" s="251"/>
      <c r="N9" s="252"/>
      <c r="O9" s="245"/>
    </row>
    <row r="10" spans="1:21" ht="18.75" customHeight="1" thickBot="1" x14ac:dyDescent="0.2">
      <c r="A10" s="116"/>
      <c r="B10" s="117" t="s">
        <v>8</v>
      </c>
      <c r="C10" s="118" t="s">
        <v>268</v>
      </c>
      <c r="D10" s="246"/>
      <c r="E10" s="272"/>
      <c r="F10" s="275"/>
      <c r="G10" s="119" t="s">
        <v>259</v>
      </c>
      <c r="H10" s="120" t="s">
        <v>269</v>
      </c>
      <c r="I10" s="121" t="s">
        <v>8</v>
      </c>
      <c r="J10" s="118" t="s">
        <v>268</v>
      </c>
      <c r="K10" s="122" t="s">
        <v>269</v>
      </c>
      <c r="L10" s="121" t="s">
        <v>8</v>
      </c>
      <c r="M10" s="120" t="s">
        <v>268</v>
      </c>
      <c r="N10" s="122" t="s">
        <v>269</v>
      </c>
      <c r="O10" s="246"/>
    </row>
    <row r="11" spans="1:21" ht="14.25" x14ac:dyDescent="0.15">
      <c r="A11" s="253" t="s">
        <v>63</v>
      </c>
      <c r="B11" s="123" t="s">
        <v>270</v>
      </c>
      <c r="C11" s="123" t="s">
        <v>271</v>
      </c>
      <c r="D11" s="123"/>
      <c r="E11" s="49"/>
      <c r="F11" s="49"/>
      <c r="G11" s="123"/>
      <c r="H11" s="124" t="s">
        <v>272</v>
      </c>
      <c r="I11" s="123" t="s">
        <v>270</v>
      </c>
      <c r="J11" s="123" t="s">
        <v>271</v>
      </c>
      <c r="K11" s="124" t="s">
        <v>273</v>
      </c>
      <c r="L11" s="123" t="s">
        <v>274</v>
      </c>
      <c r="M11" s="123" t="s">
        <v>271</v>
      </c>
      <c r="N11" s="124">
        <v>30</v>
      </c>
      <c r="O11" s="125"/>
    </row>
    <row r="12" spans="1:21" ht="14.25" x14ac:dyDescent="0.15">
      <c r="A12" s="254"/>
      <c r="B12" s="126"/>
      <c r="C12" s="126"/>
      <c r="D12" s="126"/>
      <c r="E12" s="55"/>
      <c r="F12" s="55"/>
      <c r="G12" s="126"/>
      <c r="H12" s="127"/>
      <c r="I12" s="126"/>
      <c r="J12" s="126"/>
      <c r="K12" s="127"/>
      <c r="L12" s="126"/>
      <c r="M12" s="126"/>
      <c r="N12" s="127"/>
      <c r="O12" s="128"/>
    </row>
    <row r="13" spans="1:21" ht="14.25" x14ac:dyDescent="0.15">
      <c r="A13" s="254"/>
      <c r="B13" s="129" t="s">
        <v>311</v>
      </c>
      <c r="C13" s="129" t="s">
        <v>108</v>
      </c>
      <c r="D13" s="129"/>
      <c r="E13" s="61"/>
      <c r="F13" s="61"/>
      <c r="G13" s="129"/>
      <c r="H13" s="133">
        <v>20</v>
      </c>
      <c r="I13" s="129" t="s">
        <v>312</v>
      </c>
      <c r="J13" s="140" t="s">
        <v>285</v>
      </c>
      <c r="K13" s="133">
        <v>15</v>
      </c>
      <c r="L13" s="129" t="s">
        <v>313</v>
      </c>
      <c r="M13" s="129" t="s">
        <v>37</v>
      </c>
      <c r="N13" s="133">
        <v>5</v>
      </c>
      <c r="O13" s="132"/>
    </row>
    <row r="14" spans="1:21" ht="14.25" x14ac:dyDescent="0.15">
      <c r="A14" s="254"/>
      <c r="B14" s="129"/>
      <c r="C14" s="129" t="s">
        <v>128</v>
      </c>
      <c r="D14" s="129"/>
      <c r="E14" s="61"/>
      <c r="F14" s="61"/>
      <c r="G14" s="129"/>
      <c r="H14" s="133">
        <v>10</v>
      </c>
      <c r="I14" s="129"/>
      <c r="J14" s="129" t="s">
        <v>128</v>
      </c>
      <c r="K14" s="133">
        <v>10</v>
      </c>
      <c r="L14" s="129"/>
      <c r="M14" s="129" t="s">
        <v>128</v>
      </c>
      <c r="N14" s="133">
        <v>10</v>
      </c>
      <c r="O14" s="132"/>
    </row>
    <row r="15" spans="1:21" ht="14.25" x14ac:dyDescent="0.15">
      <c r="A15" s="254"/>
      <c r="B15" s="129"/>
      <c r="C15" s="129" t="s">
        <v>37</v>
      </c>
      <c r="D15" s="129"/>
      <c r="E15" s="61"/>
      <c r="F15" s="61"/>
      <c r="G15" s="129"/>
      <c r="H15" s="133">
        <v>10</v>
      </c>
      <c r="I15" s="129"/>
      <c r="J15" s="129" t="s">
        <v>37</v>
      </c>
      <c r="K15" s="133">
        <v>10</v>
      </c>
      <c r="L15" s="126"/>
      <c r="M15" s="126"/>
      <c r="N15" s="127"/>
      <c r="O15" s="128"/>
    </row>
    <row r="16" spans="1:21" ht="14.25" x14ac:dyDescent="0.15">
      <c r="A16" s="254"/>
      <c r="B16" s="129"/>
      <c r="C16" s="129"/>
      <c r="D16" s="129"/>
      <c r="E16" s="61"/>
      <c r="F16" s="61"/>
      <c r="G16" s="129" t="s">
        <v>54</v>
      </c>
      <c r="H16" s="133" t="s">
        <v>278</v>
      </c>
      <c r="I16" s="129"/>
      <c r="J16" s="129"/>
      <c r="K16" s="133"/>
      <c r="L16" s="129" t="s">
        <v>314</v>
      </c>
      <c r="M16" s="129" t="s">
        <v>51</v>
      </c>
      <c r="N16" s="133">
        <v>10</v>
      </c>
      <c r="O16" s="132"/>
    </row>
    <row r="17" spans="1:15" ht="14.25" x14ac:dyDescent="0.15">
      <c r="A17" s="254"/>
      <c r="B17" s="129"/>
      <c r="C17" s="129"/>
      <c r="D17" s="129"/>
      <c r="E17" s="61"/>
      <c r="F17" s="61"/>
      <c r="G17" s="129" t="s">
        <v>41</v>
      </c>
      <c r="H17" s="133" t="s">
        <v>282</v>
      </c>
      <c r="I17" s="129"/>
      <c r="J17" s="129"/>
      <c r="K17" s="133"/>
      <c r="L17" s="129"/>
      <c r="M17" s="129"/>
      <c r="N17" s="133"/>
      <c r="O17" s="132"/>
    </row>
    <row r="18" spans="1:15" ht="14.25" x14ac:dyDescent="0.15">
      <c r="A18" s="254"/>
      <c r="B18" s="129"/>
      <c r="C18" s="129"/>
      <c r="D18" s="129"/>
      <c r="E18" s="61"/>
      <c r="F18" s="61" t="s">
        <v>35</v>
      </c>
      <c r="G18" s="129" t="s">
        <v>44</v>
      </c>
      <c r="H18" s="133" t="s">
        <v>282</v>
      </c>
      <c r="I18" s="129"/>
      <c r="J18" s="129"/>
      <c r="K18" s="133"/>
      <c r="L18" s="129"/>
      <c r="M18" s="129"/>
      <c r="N18" s="133"/>
      <c r="O18" s="132"/>
    </row>
    <row r="19" spans="1:15" ht="14.25" x14ac:dyDescent="0.15">
      <c r="A19" s="254"/>
      <c r="B19" s="126"/>
      <c r="C19" s="126"/>
      <c r="D19" s="126"/>
      <c r="E19" s="55"/>
      <c r="F19" s="55"/>
      <c r="G19" s="126"/>
      <c r="H19" s="127"/>
      <c r="I19" s="126"/>
      <c r="J19" s="126"/>
      <c r="K19" s="127"/>
      <c r="L19" s="129"/>
      <c r="M19" s="129"/>
      <c r="N19" s="133"/>
      <c r="O19" s="132"/>
    </row>
    <row r="20" spans="1:15" ht="14.25" x14ac:dyDescent="0.15">
      <c r="A20" s="254"/>
      <c r="B20" s="129" t="s">
        <v>315</v>
      </c>
      <c r="C20" s="129" t="s">
        <v>115</v>
      </c>
      <c r="D20" s="129"/>
      <c r="E20" s="61"/>
      <c r="F20" s="61"/>
      <c r="G20" s="129"/>
      <c r="H20" s="133">
        <v>10</v>
      </c>
      <c r="I20" s="129" t="s">
        <v>316</v>
      </c>
      <c r="J20" s="129" t="s">
        <v>288</v>
      </c>
      <c r="K20" s="134">
        <v>0.13</v>
      </c>
      <c r="L20" s="129"/>
      <c r="M20" s="129"/>
      <c r="N20" s="133"/>
      <c r="O20" s="132"/>
    </row>
    <row r="21" spans="1:15" ht="14.25" x14ac:dyDescent="0.15">
      <c r="A21" s="254"/>
      <c r="B21" s="129"/>
      <c r="C21" s="129" t="s">
        <v>70</v>
      </c>
      <c r="D21" s="129"/>
      <c r="E21" s="61" t="s">
        <v>71</v>
      </c>
      <c r="F21" s="61"/>
      <c r="G21" s="129"/>
      <c r="H21" s="134">
        <v>0.13</v>
      </c>
      <c r="I21" s="129"/>
      <c r="J21" s="129" t="s">
        <v>51</v>
      </c>
      <c r="K21" s="133">
        <v>10</v>
      </c>
      <c r="L21" s="129"/>
      <c r="M21" s="129"/>
      <c r="N21" s="133"/>
      <c r="O21" s="132"/>
    </row>
    <row r="22" spans="1:15" ht="14.25" x14ac:dyDescent="0.15">
      <c r="A22" s="254"/>
      <c r="B22" s="129"/>
      <c r="C22" s="129" t="s">
        <v>51</v>
      </c>
      <c r="D22" s="129"/>
      <c r="E22" s="61"/>
      <c r="F22" s="61"/>
      <c r="G22" s="129"/>
      <c r="H22" s="133">
        <v>10</v>
      </c>
      <c r="I22" s="126"/>
      <c r="J22" s="126"/>
      <c r="K22" s="127"/>
      <c r="L22" s="129"/>
      <c r="M22" s="129"/>
      <c r="N22" s="133"/>
      <c r="O22" s="132"/>
    </row>
    <row r="23" spans="1:15" ht="14.25" x14ac:dyDescent="0.15">
      <c r="A23" s="254"/>
      <c r="B23" s="126"/>
      <c r="C23" s="126"/>
      <c r="D23" s="126"/>
      <c r="E23" s="55"/>
      <c r="F23" s="135"/>
      <c r="G23" s="126"/>
      <c r="H23" s="127"/>
      <c r="I23" s="129" t="s">
        <v>55</v>
      </c>
      <c r="J23" s="129" t="s">
        <v>123</v>
      </c>
      <c r="K23" s="133">
        <v>0.5</v>
      </c>
      <c r="L23" s="129"/>
      <c r="M23" s="129"/>
      <c r="N23" s="133"/>
      <c r="O23" s="132"/>
    </row>
    <row r="24" spans="1:15" ht="14.25" x14ac:dyDescent="0.15">
      <c r="A24" s="254"/>
      <c r="B24" s="129" t="s">
        <v>55</v>
      </c>
      <c r="C24" s="129" t="s">
        <v>88</v>
      </c>
      <c r="D24" s="129"/>
      <c r="E24" s="61"/>
      <c r="F24" s="61"/>
      <c r="G24" s="129"/>
      <c r="H24" s="133">
        <v>5</v>
      </c>
      <c r="I24" s="129"/>
      <c r="J24" s="129"/>
      <c r="K24" s="133"/>
      <c r="L24" s="129"/>
      <c r="M24" s="129"/>
      <c r="N24" s="133"/>
      <c r="O24" s="132"/>
    </row>
    <row r="25" spans="1:15" ht="14.25" x14ac:dyDescent="0.15">
      <c r="A25" s="254"/>
      <c r="B25" s="129"/>
      <c r="C25" s="129" t="s">
        <v>123</v>
      </c>
      <c r="D25" s="129"/>
      <c r="E25" s="61"/>
      <c r="F25" s="61"/>
      <c r="G25" s="129"/>
      <c r="H25" s="133">
        <v>0.5</v>
      </c>
      <c r="I25" s="129"/>
      <c r="J25" s="129"/>
      <c r="K25" s="133"/>
      <c r="L25" s="129"/>
      <c r="M25" s="129"/>
      <c r="N25" s="133"/>
      <c r="O25" s="132"/>
    </row>
    <row r="26" spans="1:15" ht="14.25" x14ac:dyDescent="0.15">
      <c r="A26" s="254"/>
      <c r="B26" s="129"/>
      <c r="C26" s="129"/>
      <c r="D26" s="129"/>
      <c r="E26" s="61"/>
      <c r="F26" s="61"/>
      <c r="G26" s="129" t="s">
        <v>54</v>
      </c>
      <c r="H26" s="133" t="s">
        <v>278</v>
      </c>
      <c r="I26" s="129"/>
      <c r="J26" s="129"/>
      <c r="K26" s="133"/>
      <c r="L26" s="129"/>
      <c r="M26" s="129"/>
      <c r="N26" s="133"/>
      <c r="O26" s="132"/>
    </row>
    <row r="27" spans="1:15" ht="14.25" x14ac:dyDescent="0.15">
      <c r="A27" s="254"/>
      <c r="B27" s="129"/>
      <c r="C27" s="129"/>
      <c r="D27" s="129"/>
      <c r="E27" s="61"/>
      <c r="F27" s="61"/>
      <c r="G27" s="129" t="s">
        <v>58</v>
      </c>
      <c r="H27" s="133" t="s">
        <v>282</v>
      </c>
      <c r="I27" s="129"/>
      <c r="J27" s="129"/>
      <c r="K27" s="133"/>
      <c r="L27" s="129"/>
      <c r="M27" s="129"/>
      <c r="N27" s="133"/>
      <c r="O27" s="132"/>
    </row>
    <row r="28" spans="1:15" ht="15" thickBot="1" x14ac:dyDescent="0.2">
      <c r="A28" s="255"/>
      <c r="B28" s="136"/>
      <c r="C28" s="136"/>
      <c r="D28" s="136"/>
      <c r="E28" s="68"/>
      <c r="F28" s="68"/>
      <c r="G28" s="136"/>
      <c r="H28" s="137"/>
      <c r="I28" s="136"/>
      <c r="J28" s="136"/>
      <c r="K28" s="137"/>
      <c r="L28" s="136"/>
      <c r="M28" s="136"/>
      <c r="N28" s="137"/>
      <c r="O28" s="138"/>
    </row>
    <row r="29" spans="1:15" ht="14.25" x14ac:dyDescent="0.15">
      <c r="B29" s="106"/>
      <c r="C29" s="106"/>
      <c r="D29" s="106"/>
      <c r="G29" s="106"/>
      <c r="H29" s="139"/>
      <c r="I29" s="106"/>
      <c r="J29" s="106"/>
      <c r="K29" s="139"/>
      <c r="L29" s="106"/>
      <c r="M29" s="106"/>
      <c r="N29" s="139"/>
    </row>
    <row r="30" spans="1:15" ht="14.25" x14ac:dyDescent="0.15">
      <c r="B30" s="106"/>
      <c r="C30" s="106"/>
      <c r="D30" s="106"/>
      <c r="G30" s="106"/>
      <c r="H30" s="139"/>
      <c r="I30" s="106"/>
      <c r="J30" s="106"/>
      <c r="K30" s="139"/>
      <c r="L30" s="106"/>
      <c r="M30" s="106"/>
      <c r="N30" s="139"/>
    </row>
    <row r="31" spans="1:15" ht="14.25" x14ac:dyDescent="0.15">
      <c r="B31" s="106"/>
      <c r="C31" s="106"/>
      <c r="D31" s="106"/>
      <c r="G31" s="106"/>
      <c r="H31" s="139"/>
      <c r="I31" s="106"/>
      <c r="J31" s="106"/>
      <c r="K31" s="139"/>
      <c r="L31" s="106"/>
      <c r="M31" s="106"/>
      <c r="N31" s="139"/>
    </row>
    <row r="32" spans="1:15" ht="14.25" x14ac:dyDescent="0.15">
      <c r="B32" s="106"/>
      <c r="C32" s="106"/>
      <c r="D32" s="106"/>
      <c r="G32" s="106"/>
      <c r="H32" s="139"/>
      <c r="I32" s="106"/>
      <c r="J32" s="106"/>
      <c r="K32" s="139"/>
      <c r="L32" s="106"/>
      <c r="M32" s="106"/>
      <c r="N32" s="139"/>
    </row>
    <row r="33" spans="2:14" ht="14.25" x14ac:dyDescent="0.15">
      <c r="B33" s="106"/>
      <c r="C33" s="106"/>
      <c r="D33" s="106"/>
      <c r="G33" s="106"/>
      <c r="H33" s="139"/>
      <c r="I33" s="106"/>
      <c r="J33" s="106"/>
      <c r="K33" s="139"/>
      <c r="L33" s="106"/>
      <c r="M33" s="106"/>
      <c r="N33" s="139"/>
    </row>
    <row r="34" spans="2:14" ht="14.25" x14ac:dyDescent="0.15">
      <c r="B34" s="106"/>
      <c r="C34" s="106"/>
      <c r="D34" s="106"/>
      <c r="G34" s="106"/>
      <c r="H34" s="139"/>
      <c r="I34" s="106"/>
      <c r="J34" s="106"/>
      <c r="K34" s="139"/>
      <c r="L34" s="106"/>
      <c r="M34" s="106"/>
      <c r="N34" s="139"/>
    </row>
    <row r="35" spans="2:14" ht="14.25" x14ac:dyDescent="0.15">
      <c r="B35" s="106"/>
      <c r="C35" s="106"/>
      <c r="D35" s="106"/>
      <c r="G35" s="106"/>
      <c r="H35" s="139"/>
      <c r="I35" s="106"/>
      <c r="J35" s="106"/>
      <c r="K35" s="139"/>
      <c r="L35" s="106"/>
      <c r="M35" s="106"/>
      <c r="N35" s="139"/>
    </row>
    <row r="36" spans="2:14" ht="14.25" x14ac:dyDescent="0.15">
      <c r="B36" s="106"/>
      <c r="C36" s="106"/>
      <c r="D36" s="106"/>
      <c r="G36" s="106"/>
      <c r="H36" s="139"/>
      <c r="I36" s="106"/>
      <c r="J36" s="106"/>
      <c r="K36" s="139"/>
      <c r="L36" s="106"/>
      <c r="M36" s="106"/>
      <c r="N36" s="139"/>
    </row>
    <row r="37" spans="2:14" ht="14.25" x14ac:dyDescent="0.15">
      <c r="B37" s="106"/>
      <c r="C37" s="106"/>
      <c r="D37" s="106"/>
      <c r="G37" s="106"/>
      <c r="H37" s="139"/>
      <c r="I37" s="106"/>
      <c r="J37" s="106"/>
      <c r="K37" s="139"/>
      <c r="L37" s="106"/>
      <c r="M37" s="106"/>
      <c r="N37" s="139"/>
    </row>
    <row r="38" spans="2:14" ht="14.25" x14ac:dyDescent="0.15">
      <c r="B38" s="106"/>
      <c r="C38" s="106"/>
      <c r="D38" s="106"/>
      <c r="G38" s="106"/>
      <c r="H38" s="139"/>
      <c r="I38" s="106"/>
      <c r="J38" s="106"/>
      <c r="K38" s="139"/>
      <c r="L38" s="106"/>
      <c r="M38" s="106"/>
      <c r="N38" s="139"/>
    </row>
    <row r="39" spans="2:14" ht="14.25" x14ac:dyDescent="0.15">
      <c r="B39" s="106"/>
      <c r="C39" s="106"/>
      <c r="D39" s="106"/>
      <c r="G39" s="106"/>
      <c r="H39" s="139"/>
      <c r="I39" s="106"/>
      <c r="J39" s="106"/>
      <c r="K39" s="139"/>
      <c r="L39" s="106"/>
      <c r="M39" s="106"/>
      <c r="N39" s="139"/>
    </row>
    <row r="40" spans="2:14" ht="14.25" x14ac:dyDescent="0.15">
      <c r="B40" s="106"/>
      <c r="C40" s="106"/>
      <c r="D40" s="106"/>
      <c r="G40" s="106"/>
      <c r="H40" s="139"/>
      <c r="I40" s="106"/>
      <c r="J40" s="106"/>
      <c r="K40" s="139"/>
      <c r="L40" s="106"/>
      <c r="M40" s="106"/>
      <c r="N40" s="139"/>
    </row>
    <row r="41" spans="2:14" ht="14.25" x14ac:dyDescent="0.15">
      <c r="B41" s="106"/>
      <c r="C41" s="106"/>
      <c r="D41" s="106"/>
      <c r="G41" s="106"/>
      <c r="H41" s="139"/>
      <c r="I41" s="106"/>
      <c r="J41" s="106"/>
      <c r="K41" s="139"/>
      <c r="L41" s="106"/>
      <c r="M41" s="106"/>
      <c r="N41" s="139"/>
    </row>
    <row r="42" spans="2:14" ht="14.25" x14ac:dyDescent="0.15">
      <c r="B42" s="106"/>
      <c r="C42" s="106"/>
      <c r="D42" s="106"/>
      <c r="G42" s="106"/>
      <c r="H42" s="139"/>
      <c r="I42" s="106"/>
      <c r="J42" s="106"/>
      <c r="K42" s="139"/>
      <c r="L42" s="106"/>
      <c r="M42" s="106"/>
      <c r="N42" s="139"/>
    </row>
    <row r="43" spans="2:14" ht="14.25" x14ac:dyDescent="0.15">
      <c r="B43" s="106"/>
      <c r="C43" s="106"/>
      <c r="D43" s="106"/>
      <c r="G43" s="106"/>
      <c r="H43" s="139"/>
      <c r="I43" s="106"/>
      <c r="J43" s="106"/>
      <c r="K43" s="139"/>
      <c r="L43" s="106"/>
      <c r="M43" s="106"/>
      <c r="N43" s="139"/>
    </row>
    <row r="44" spans="2:14" ht="14.25" x14ac:dyDescent="0.15">
      <c r="B44" s="106"/>
      <c r="C44" s="106"/>
      <c r="D44" s="106"/>
      <c r="G44" s="106"/>
      <c r="H44" s="139"/>
      <c r="I44" s="106"/>
      <c r="J44" s="106"/>
      <c r="K44" s="139"/>
      <c r="L44" s="106"/>
      <c r="M44" s="106"/>
      <c r="N44" s="139"/>
    </row>
    <row r="45" spans="2:14" ht="14.25" x14ac:dyDescent="0.15">
      <c r="B45" s="106"/>
      <c r="C45" s="106"/>
      <c r="D45" s="106"/>
      <c r="G45" s="106"/>
      <c r="H45" s="139"/>
      <c r="I45" s="106"/>
      <c r="J45" s="106"/>
      <c r="K45" s="139"/>
      <c r="L45" s="106"/>
      <c r="M45" s="106"/>
      <c r="N45" s="139"/>
    </row>
    <row r="46" spans="2:14" ht="14.25" x14ac:dyDescent="0.15">
      <c r="B46" s="106"/>
      <c r="C46" s="106"/>
      <c r="D46" s="106"/>
      <c r="G46" s="106"/>
      <c r="H46" s="139"/>
      <c r="I46" s="106"/>
      <c r="J46" s="106"/>
      <c r="K46" s="139"/>
      <c r="L46" s="106"/>
      <c r="M46" s="106"/>
      <c r="N46" s="139"/>
    </row>
    <row r="47" spans="2:14" ht="14.25" x14ac:dyDescent="0.15">
      <c r="B47" s="106"/>
      <c r="C47" s="106"/>
      <c r="D47" s="106"/>
      <c r="G47" s="106"/>
      <c r="H47" s="139"/>
      <c r="I47" s="106"/>
      <c r="J47" s="106"/>
      <c r="K47" s="139"/>
      <c r="L47" s="106"/>
      <c r="M47" s="106"/>
      <c r="N47" s="139"/>
    </row>
    <row r="48" spans="2:14" ht="14.25" x14ac:dyDescent="0.15">
      <c r="B48" s="106"/>
      <c r="C48" s="106"/>
      <c r="D48" s="106"/>
      <c r="G48" s="106"/>
      <c r="H48" s="139"/>
      <c r="I48" s="106"/>
      <c r="J48" s="106"/>
      <c r="K48" s="139"/>
      <c r="L48" s="106"/>
      <c r="M48" s="106"/>
      <c r="N48" s="139"/>
    </row>
    <row r="49" spans="2:14" ht="14.25" x14ac:dyDescent="0.15">
      <c r="B49" s="106"/>
      <c r="C49" s="106"/>
      <c r="D49" s="106"/>
      <c r="G49" s="106"/>
      <c r="H49" s="139"/>
      <c r="I49" s="106"/>
      <c r="J49" s="106"/>
      <c r="K49" s="139"/>
      <c r="L49" s="106"/>
      <c r="M49" s="106"/>
      <c r="N49" s="139"/>
    </row>
    <row r="50" spans="2:14" ht="14.25" x14ac:dyDescent="0.15">
      <c r="B50" s="106"/>
      <c r="C50" s="106"/>
      <c r="D50" s="106"/>
      <c r="G50" s="106"/>
      <c r="H50" s="139"/>
      <c r="I50" s="106"/>
      <c r="J50" s="106"/>
      <c r="K50" s="139"/>
      <c r="L50" s="106"/>
      <c r="M50" s="106"/>
      <c r="N50" s="139"/>
    </row>
    <row r="51" spans="2:14" ht="14.25" x14ac:dyDescent="0.15">
      <c r="B51" s="106"/>
      <c r="C51" s="106"/>
      <c r="D51" s="106"/>
      <c r="G51" s="106"/>
      <c r="H51" s="139"/>
      <c r="I51" s="106"/>
      <c r="J51" s="106"/>
      <c r="K51" s="139"/>
      <c r="L51" s="106"/>
      <c r="M51" s="106"/>
      <c r="N51" s="139"/>
    </row>
    <row r="52" spans="2:14" ht="14.25" x14ac:dyDescent="0.15">
      <c r="B52" s="106"/>
      <c r="C52" s="106"/>
      <c r="D52" s="106"/>
      <c r="G52" s="106"/>
      <c r="H52" s="139"/>
      <c r="I52" s="106"/>
      <c r="J52" s="106"/>
      <c r="K52" s="139"/>
      <c r="L52" s="106"/>
      <c r="M52" s="106"/>
      <c r="N52" s="139"/>
    </row>
    <row r="53" spans="2:14" ht="14.25" x14ac:dyDescent="0.15">
      <c r="B53" s="106"/>
      <c r="C53" s="106"/>
      <c r="D53" s="106"/>
      <c r="G53" s="106"/>
      <c r="H53" s="139"/>
      <c r="I53" s="106"/>
      <c r="J53" s="106"/>
      <c r="K53" s="139"/>
      <c r="L53" s="106"/>
      <c r="M53" s="106"/>
      <c r="N53" s="139"/>
    </row>
  </sheetData>
  <mergeCells count="15">
    <mergeCell ref="E1:N1"/>
    <mergeCell ref="A2:O2"/>
    <mergeCell ref="E6:F6"/>
    <mergeCell ref="A7:C7"/>
    <mergeCell ref="E7:F7"/>
    <mergeCell ref="L8:N8"/>
    <mergeCell ref="O8:O10"/>
    <mergeCell ref="I9:K9"/>
    <mergeCell ref="L9:N9"/>
    <mergeCell ref="A11:A28"/>
    <mergeCell ref="A8:C9"/>
    <mergeCell ref="D8:D10"/>
    <mergeCell ref="E8:E10"/>
    <mergeCell ref="F8:F10"/>
    <mergeCell ref="I8:K8"/>
  </mergeCells>
  <phoneticPr fontId="2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pageSetUpPr fitToPage="1"/>
  </sheetPr>
  <dimension ref="A1:AB29"/>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31"/>
      <c r="I1" s="231"/>
      <c r="J1" s="232"/>
      <c r="K1" s="232"/>
      <c r="L1" s="232"/>
      <c r="M1" s="232"/>
      <c r="N1" s="232"/>
      <c r="O1" s="232"/>
      <c r="P1" s="2"/>
      <c r="Q1" s="2"/>
      <c r="R1" s="4"/>
      <c r="S1" s="4"/>
      <c r="T1" s="3"/>
      <c r="U1" s="3"/>
    </row>
    <row r="2" spans="1:21" ht="36.75" customHeight="1" x14ac:dyDescent="0.15">
      <c r="A2" s="231" t="s">
        <v>0</v>
      </c>
      <c r="B2" s="231"/>
      <c r="C2" s="232"/>
      <c r="D2" s="232"/>
      <c r="E2" s="232"/>
      <c r="F2" s="232"/>
      <c r="G2" s="232"/>
      <c r="H2" s="232"/>
      <c r="I2" s="232"/>
      <c r="J2" s="232"/>
      <c r="K2" s="232"/>
      <c r="L2" s="232"/>
      <c r="M2" s="232"/>
      <c r="N2" s="232"/>
      <c r="O2" s="232"/>
      <c r="P2" s="232"/>
      <c r="Q2" s="232"/>
      <c r="R2" s="232"/>
      <c r="S2" s="232"/>
      <c r="T2" s="232"/>
      <c r="U2" s="3"/>
    </row>
    <row r="3" spans="1:21" ht="18.75" customHeight="1" x14ac:dyDescent="0.15">
      <c r="A3" s="5"/>
      <c r="B3" s="5"/>
      <c r="C3" s="2"/>
      <c r="D3" s="3"/>
      <c r="E3" s="6"/>
      <c r="F3" s="2"/>
      <c r="G3" s="2"/>
      <c r="H3" s="2"/>
      <c r="I3" s="3"/>
      <c r="J3" s="2"/>
      <c r="K3" s="7"/>
      <c r="L3" s="7"/>
      <c r="M3" s="7"/>
      <c r="N3" s="7"/>
      <c r="O3" s="2"/>
      <c r="P3" s="8"/>
      <c r="Q3" s="233" t="s">
        <v>1</v>
      </c>
      <c r="R3" s="234"/>
      <c r="S3" s="234"/>
      <c r="T3" s="235"/>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36" t="s">
        <v>168</v>
      </c>
      <c r="B8" s="237"/>
      <c r="C8" s="237"/>
      <c r="D8" s="237"/>
      <c r="E8" s="237"/>
      <c r="F8" s="237"/>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38" t="s">
        <v>63</v>
      </c>
      <c r="B10" s="80" t="s">
        <v>173</v>
      </c>
      <c r="C10" s="48" t="s">
        <v>67</v>
      </c>
      <c r="D10" s="49"/>
      <c r="E10" s="50">
        <v>10</v>
      </c>
      <c r="F10" s="51" t="s">
        <v>38</v>
      </c>
      <c r="G10" s="84" t="s">
        <v>68</v>
      </c>
      <c r="H10" s="88" t="s">
        <v>67</v>
      </c>
      <c r="I10" s="49"/>
      <c r="J10" s="51">
        <f>ROUNDUP(E10*0.75,2)</f>
        <v>7.5</v>
      </c>
      <c r="K10" s="51" t="s">
        <v>38</v>
      </c>
      <c r="L10" s="51" t="s">
        <v>68</v>
      </c>
      <c r="M10" s="51">
        <f>ROUNDUP((R5*E10)+(R6*J10)+(R7*(E10*2)),2)</f>
        <v>0</v>
      </c>
      <c r="N10" s="92">
        <f>M10</f>
        <v>0</v>
      </c>
      <c r="O10" s="80" t="s">
        <v>151</v>
      </c>
      <c r="P10" s="52" t="s">
        <v>24</v>
      </c>
      <c r="Q10" s="49"/>
      <c r="R10" s="53">
        <v>110</v>
      </c>
      <c r="S10" s="50">
        <f t="shared" ref="S10:S17" si="0">ROUNDUP(R10*0.75,2)</f>
        <v>82.5</v>
      </c>
      <c r="T10" s="76">
        <f>ROUNDUP((R5*R10)+(R6*S10)+(R7*(R10*2)),2)</f>
        <v>0</v>
      </c>
    </row>
    <row r="11" spans="1:21" ht="18.75" customHeight="1" x14ac:dyDescent="0.15">
      <c r="A11" s="239"/>
      <c r="B11" s="82" t="s">
        <v>174</v>
      </c>
      <c r="C11" s="60" t="s">
        <v>37</v>
      </c>
      <c r="D11" s="61"/>
      <c r="E11" s="62">
        <v>20</v>
      </c>
      <c r="F11" s="63" t="s">
        <v>38</v>
      </c>
      <c r="G11" s="86"/>
      <c r="H11" s="90" t="s">
        <v>37</v>
      </c>
      <c r="I11" s="61"/>
      <c r="J11" s="63">
        <f>ROUNDUP(E11*0.75,2)</f>
        <v>15</v>
      </c>
      <c r="K11" s="63" t="s">
        <v>38</v>
      </c>
      <c r="L11" s="63"/>
      <c r="M11" s="63">
        <f>ROUNDUP((R5*E11)+(R6*J11)+(R7*(E11*2)),2)</f>
        <v>0</v>
      </c>
      <c r="N11" s="94">
        <f>ROUND(M11+(M11*6/100),2)</f>
        <v>0</v>
      </c>
      <c r="O11" s="82" t="s">
        <v>152</v>
      </c>
      <c r="P11" s="64" t="s">
        <v>124</v>
      </c>
      <c r="Q11" s="61" t="s">
        <v>65</v>
      </c>
      <c r="R11" s="65">
        <v>2</v>
      </c>
      <c r="S11" s="62">
        <f t="shared" si="0"/>
        <v>1.5</v>
      </c>
      <c r="T11" s="78">
        <f>ROUNDUP((R5*R11)+(R6*S11)+(R7*(R11*2)),2)</f>
        <v>0</v>
      </c>
    </row>
    <row r="12" spans="1:21" ht="18.75" customHeight="1" x14ac:dyDescent="0.15">
      <c r="A12" s="239"/>
      <c r="B12" s="82"/>
      <c r="C12" s="60" t="s">
        <v>130</v>
      </c>
      <c r="D12" s="61"/>
      <c r="E12" s="62">
        <v>5</v>
      </c>
      <c r="F12" s="63" t="s">
        <v>38</v>
      </c>
      <c r="G12" s="86"/>
      <c r="H12" s="90" t="s">
        <v>130</v>
      </c>
      <c r="I12" s="61"/>
      <c r="J12" s="63">
        <f>ROUNDUP(E12*0.75,2)</f>
        <v>3.75</v>
      </c>
      <c r="K12" s="63" t="s">
        <v>38</v>
      </c>
      <c r="L12" s="63"/>
      <c r="M12" s="63">
        <f>ROUNDUP((R5*E12)+(R6*J12)+(R7*(E12*2)),2)</f>
        <v>0</v>
      </c>
      <c r="N12" s="94">
        <f>M12</f>
        <v>0</v>
      </c>
      <c r="O12" s="82" t="s">
        <v>153</v>
      </c>
      <c r="P12" s="64" t="s">
        <v>90</v>
      </c>
      <c r="Q12" s="61"/>
      <c r="R12" s="65">
        <v>0.05</v>
      </c>
      <c r="S12" s="62">
        <f t="shared" si="0"/>
        <v>0.04</v>
      </c>
      <c r="T12" s="78">
        <f>ROUNDUP((R5*R12)+(R6*S12)+(R7*(R12*2)),2)</f>
        <v>0</v>
      </c>
    </row>
    <row r="13" spans="1:21" ht="18.75" customHeight="1" x14ac:dyDescent="0.15">
      <c r="A13" s="239"/>
      <c r="B13" s="82"/>
      <c r="C13" s="60" t="s">
        <v>70</v>
      </c>
      <c r="D13" s="61" t="s">
        <v>71</v>
      </c>
      <c r="E13" s="62">
        <v>1</v>
      </c>
      <c r="F13" s="63" t="s">
        <v>72</v>
      </c>
      <c r="G13" s="86"/>
      <c r="H13" s="90" t="s">
        <v>70</v>
      </c>
      <c r="I13" s="61" t="s">
        <v>71</v>
      </c>
      <c r="J13" s="63">
        <f>ROUNDUP(E13*0.75,2)</f>
        <v>0.75</v>
      </c>
      <c r="K13" s="63" t="s">
        <v>72</v>
      </c>
      <c r="L13" s="63"/>
      <c r="M13" s="63">
        <f>ROUNDUP((R5*E13)+(R6*J13)+(R7*(E13*2)),2)</f>
        <v>0</v>
      </c>
      <c r="N13" s="94">
        <f>M13</f>
        <v>0</v>
      </c>
      <c r="O13" s="82" t="s">
        <v>154</v>
      </c>
      <c r="P13" s="64" t="s">
        <v>97</v>
      </c>
      <c r="Q13" s="61"/>
      <c r="R13" s="65">
        <v>8</v>
      </c>
      <c r="S13" s="62">
        <f t="shared" si="0"/>
        <v>6</v>
      </c>
      <c r="T13" s="78">
        <f>ROUNDUP((R5*R13)+(R6*S13)+(R7*(R13*2)),2)</f>
        <v>0</v>
      </c>
    </row>
    <row r="14" spans="1:21" ht="18.75" customHeight="1" x14ac:dyDescent="0.15">
      <c r="A14" s="239"/>
      <c r="B14" s="82"/>
      <c r="C14" s="60"/>
      <c r="D14" s="61"/>
      <c r="E14" s="62"/>
      <c r="F14" s="63"/>
      <c r="G14" s="86"/>
      <c r="H14" s="90"/>
      <c r="I14" s="61"/>
      <c r="J14" s="63"/>
      <c r="K14" s="63"/>
      <c r="L14" s="63"/>
      <c r="M14" s="63"/>
      <c r="N14" s="94"/>
      <c r="O14" s="82" t="s">
        <v>155</v>
      </c>
      <c r="P14" s="64" t="s">
        <v>90</v>
      </c>
      <c r="Q14" s="61"/>
      <c r="R14" s="65">
        <v>0.05</v>
      </c>
      <c r="S14" s="62">
        <f t="shared" si="0"/>
        <v>0.04</v>
      </c>
      <c r="T14" s="78">
        <f>ROUNDUP((R5*R14)+(R6*S14)+(R7*(R14*2)),2)</f>
        <v>0</v>
      </c>
    </row>
    <row r="15" spans="1:21" ht="18.75" customHeight="1" x14ac:dyDescent="0.15">
      <c r="A15" s="239"/>
      <c r="B15" s="82"/>
      <c r="C15" s="60"/>
      <c r="D15" s="61"/>
      <c r="E15" s="62"/>
      <c r="F15" s="63"/>
      <c r="G15" s="86"/>
      <c r="H15" s="90"/>
      <c r="I15" s="61"/>
      <c r="J15" s="63"/>
      <c r="K15" s="63"/>
      <c r="L15" s="63"/>
      <c r="M15" s="63"/>
      <c r="N15" s="94"/>
      <c r="O15" s="82" t="s">
        <v>48</v>
      </c>
      <c r="P15" s="64" t="s">
        <v>112</v>
      </c>
      <c r="Q15" s="61"/>
      <c r="R15" s="65">
        <v>0.01</v>
      </c>
      <c r="S15" s="62">
        <f t="shared" si="0"/>
        <v>0.01</v>
      </c>
      <c r="T15" s="78">
        <f>ROUNDUP((R5*R15)+(R6*S15)+(R7*(R15*2)),2)</f>
        <v>0</v>
      </c>
    </row>
    <row r="16" spans="1:21" ht="18.75" customHeight="1" x14ac:dyDescent="0.15">
      <c r="A16" s="239"/>
      <c r="B16" s="82"/>
      <c r="C16" s="60"/>
      <c r="D16" s="61"/>
      <c r="E16" s="62"/>
      <c r="F16" s="63"/>
      <c r="G16" s="86"/>
      <c r="H16" s="90"/>
      <c r="I16" s="61"/>
      <c r="J16" s="63"/>
      <c r="K16" s="63"/>
      <c r="L16" s="63"/>
      <c r="M16" s="63"/>
      <c r="N16" s="94"/>
      <c r="O16" s="82" t="s">
        <v>156</v>
      </c>
      <c r="P16" s="64" t="s">
        <v>36</v>
      </c>
      <c r="Q16" s="61"/>
      <c r="R16" s="65">
        <v>1</v>
      </c>
      <c r="S16" s="62">
        <f t="shared" si="0"/>
        <v>0.75</v>
      </c>
      <c r="T16" s="78">
        <f>ROUNDUP((R5*R16)+(R6*S16)+(R7*(R16*2)),2)</f>
        <v>0</v>
      </c>
    </row>
    <row r="17" spans="1:20" ht="18.75" customHeight="1" x14ac:dyDescent="0.15">
      <c r="A17" s="239"/>
      <c r="B17" s="82"/>
      <c r="C17" s="60"/>
      <c r="D17" s="61"/>
      <c r="E17" s="62"/>
      <c r="F17" s="63"/>
      <c r="G17" s="86"/>
      <c r="H17" s="90"/>
      <c r="I17" s="61"/>
      <c r="J17" s="63"/>
      <c r="K17" s="63"/>
      <c r="L17" s="63"/>
      <c r="M17" s="63"/>
      <c r="N17" s="94"/>
      <c r="O17" s="82" t="s">
        <v>30</v>
      </c>
      <c r="P17" s="64" t="s">
        <v>97</v>
      </c>
      <c r="Q17" s="61"/>
      <c r="R17" s="65">
        <v>3</v>
      </c>
      <c r="S17" s="62">
        <f t="shared" si="0"/>
        <v>2.25</v>
      </c>
      <c r="T17" s="78">
        <f>ROUNDUP((R5*R17)+(R6*S17)+(R7*(R17*2)),2)</f>
        <v>0</v>
      </c>
    </row>
    <row r="18" spans="1:20" ht="18.75" customHeight="1" x14ac:dyDescent="0.15">
      <c r="A18" s="239"/>
      <c r="B18" s="81"/>
      <c r="C18" s="54"/>
      <c r="D18" s="55"/>
      <c r="E18" s="56"/>
      <c r="F18" s="57"/>
      <c r="G18" s="85"/>
      <c r="H18" s="89"/>
      <c r="I18" s="55"/>
      <c r="J18" s="57"/>
      <c r="K18" s="57"/>
      <c r="L18" s="57"/>
      <c r="M18" s="57"/>
      <c r="N18" s="93"/>
      <c r="O18" s="81"/>
      <c r="P18" s="58"/>
      <c r="Q18" s="55"/>
      <c r="R18" s="59"/>
      <c r="S18" s="56"/>
      <c r="T18" s="77"/>
    </row>
    <row r="19" spans="1:20" ht="18.75" customHeight="1" x14ac:dyDescent="0.15">
      <c r="A19" s="239"/>
      <c r="B19" s="82" t="s">
        <v>157</v>
      </c>
      <c r="C19" s="60" t="s">
        <v>69</v>
      </c>
      <c r="D19" s="61"/>
      <c r="E19" s="62">
        <v>30</v>
      </c>
      <c r="F19" s="63" t="s">
        <v>38</v>
      </c>
      <c r="G19" s="86"/>
      <c r="H19" s="90" t="s">
        <v>69</v>
      </c>
      <c r="I19" s="61"/>
      <c r="J19" s="63">
        <f>ROUNDUP(E19*0.75,2)</f>
        <v>22.5</v>
      </c>
      <c r="K19" s="63" t="s">
        <v>38</v>
      </c>
      <c r="L19" s="63"/>
      <c r="M19" s="63">
        <f>ROUNDUP((R5*E19)+(R6*J19)+(R7*(E19*2)),2)</f>
        <v>0</v>
      </c>
      <c r="N19" s="94">
        <f>ROUND(M19+(M19*15/100),2)</f>
        <v>0</v>
      </c>
      <c r="O19" s="82" t="s">
        <v>129</v>
      </c>
      <c r="P19" s="64" t="s">
        <v>41</v>
      </c>
      <c r="Q19" s="61"/>
      <c r="R19" s="65">
        <v>1</v>
      </c>
      <c r="S19" s="62">
        <f>ROUNDUP(R19*0.75,2)</f>
        <v>0.75</v>
      </c>
      <c r="T19" s="78">
        <f>ROUNDUP((R5*R19)+(R6*S19)+(R7*(R19*2)),2)</f>
        <v>0</v>
      </c>
    </row>
    <row r="20" spans="1:20" ht="18.75" customHeight="1" x14ac:dyDescent="0.15">
      <c r="A20" s="239"/>
      <c r="B20" s="82"/>
      <c r="C20" s="60" t="s">
        <v>131</v>
      </c>
      <c r="D20" s="61"/>
      <c r="E20" s="62">
        <v>10</v>
      </c>
      <c r="F20" s="63" t="s">
        <v>38</v>
      </c>
      <c r="G20" s="86"/>
      <c r="H20" s="90" t="s">
        <v>131</v>
      </c>
      <c r="I20" s="61"/>
      <c r="J20" s="63">
        <f>ROUNDUP(E20*0.75,2)</f>
        <v>7.5</v>
      </c>
      <c r="K20" s="63" t="s">
        <v>38</v>
      </c>
      <c r="L20" s="63"/>
      <c r="M20" s="63">
        <f>ROUNDUP((R5*E20)+(R6*J20)+(R7*(E20*2)),2)</f>
        <v>0</v>
      </c>
      <c r="N20" s="94">
        <f>ROUND(M20+(M20*2/100),2)</f>
        <v>0</v>
      </c>
      <c r="O20" s="82" t="s">
        <v>139</v>
      </c>
      <c r="P20" s="64" t="s">
        <v>90</v>
      </c>
      <c r="Q20" s="61"/>
      <c r="R20" s="65">
        <v>0.1</v>
      </c>
      <c r="S20" s="62">
        <f>ROUNDUP(R20*0.75,2)</f>
        <v>0.08</v>
      </c>
      <c r="T20" s="78">
        <f>ROUNDUP((R5*R20)+(R6*S20)+(R7*(R20*2)),2)</f>
        <v>0</v>
      </c>
    </row>
    <row r="21" spans="1:20" ht="18.75" customHeight="1" x14ac:dyDescent="0.15">
      <c r="A21" s="239"/>
      <c r="B21" s="82"/>
      <c r="C21" s="60" t="s">
        <v>51</v>
      </c>
      <c r="D21" s="61"/>
      <c r="E21" s="62">
        <v>5</v>
      </c>
      <c r="F21" s="63" t="s">
        <v>38</v>
      </c>
      <c r="G21" s="86"/>
      <c r="H21" s="90" t="s">
        <v>51</v>
      </c>
      <c r="I21" s="61"/>
      <c r="J21" s="63">
        <f>ROUNDUP(E21*0.75,2)</f>
        <v>3.75</v>
      </c>
      <c r="K21" s="63" t="s">
        <v>38</v>
      </c>
      <c r="L21" s="63"/>
      <c r="M21" s="63">
        <f>ROUNDUP((R5*E21)+(R6*J21)+(R7*(E21*2)),2)</f>
        <v>0</v>
      </c>
      <c r="N21" s="94">
        <f>ROUND(M21+(M21*10/100),2)</f>
        <v>0</v>
      </c>
      <c r="O21" s="82" t="s">
        <v>30</v>
      </c>
      <c r="P21" s="64" t="s">
        <v>42</v>
      </c>
      <c r="Q21" s="61"/>
      <c r="R21" s="65">
        <v>2</v>
      </c>
      <c r="S21" s="62">
        <f>ROUNDUP(R21*0.75,2)</f>
        <v>1.5</v>
      </c>
      <c r="T21" s="78">
        <f>ROUNDUP((R5*R21)+(R6*S21)+(R7*(R21*2)),2)</f>
        <v>0</v>
      </c>
    </row>
    <row r="22" spans="1:20" ht="18.75" customHeight="1" x14ac:dyDescent="0.15">
      <c r="A22" s="239"/>
      <c r="B22" s="82"/>
      <c r="C22" s="60"/>
      <c r="D22" s="61"/>
      <c r="E22" s="62"/>
      <c r="F22" s="63"/>
      <c r="G22" s="86"/>
      <c r="H22" s="90"/>
      <c r="I22" s="61"/>
      <c r="J22" s="63"/>
      <c r="K22" s="63"/>
      <c r="L22" s="63"/>
      <c r="M22" s="63"/>
      <c r="N22" s="94"/>
      <c r="O22" s="82"/>
      <c r="P22" s="64" t="s">
        <v>36</v>
      </c>
      <c r="Q22" s="61"/>
      <c r="R22" s="65">
        <v>2</v>
      </c>
      <c r="S22" s="62">
        <f>ROUNDUP(R22*0.75,2)</f>
        <v>1.5</v>
      </c>
      <c r="T22" s="78">
        <f>ROUNDUP((R5*R22)+(R6*S22)+(R7*(R22*2)),2)</f>
        <v>0</v>
      </c>
    </row>
    <row r="23" spans="1:20" ht="18.75" customHeight="1" x14ac:dyDescent="0.15">
      <c r="A23" s="239"/>
      <c r="B23" s="81"/>
      <c r="C23" s="54"/>
      <c r="D23" s="55"/>
      <c r="E23" s="56"/>
      <c r="F23" s="57"/>
      <c r="G23" s="85"/>
      <c r="H23" s="89"/>
      <c r="I23" s="55"/>
      <c r="J23" s="57"/>
      <c r="K23" s="57"/>
      <c r="L23" s="57"/>
      <c r="M23" s="57"/>
      <c r="N23" s="93"/>
      <c r="O23" s="81"/>
      <c r="P23" s="58"/>
      <c r="Q23" s="55"/>
      <c r="R23" s="59"/>
      <c r="S23" s="56"/>
      <c r="T23" s="77"/>
    </row>
    <row r="24" spans="1:20" ht="18.75" customHeight="1" x14ac:dyDescent="0.15">
      <c r="A24" s="239"/>
      <c r="B24" s="82" t="s">
        <v>132</v>
      </c>
      <c r="C24" s="60" t="s">
        <v>140</v>
      </c>
      <c r="D24" s="61"/>
      <c r="E24" s="62">
        <v>20</v>
      </c>
      <c r="F24" s="63" t="s">
        <v>38</v>
      </c>
      <c r="G24" s="86"/>
      <c r="H24" s="90" t="s">
        <v>140</v>
      </c>
      <c r="I24" s="61"/>
      <c r="J24" s="63">
        <f>ROUNDUP(E24*0.75,2)</f>
        <v>15</v>
      </c>
      <c r="K24" s="63" t="s">
        <v>38</v>
      </c>
      <c r="L24" s="63"/>
      <c r="M24" s="63">
        <f>ROUNDUP((R5*E24)+(R6*J24)+(R7*(E24*2)),2)</f>
        <v>0</v>
      </c>
      <c r="N24" s="94">
        <f>M24</f>
        <v>0</v>
      </c>
      <c r="O24" s="82" t="s">
        <v>49</v>
      </c>
      <c r="P24" s="64" t="s">
        <v>103</v>
      </c>
      <c r="Q24" s="61"/>
      <c r="R24" s="65">
        <v>100</v>
      </c>
      <c r="S24" s="62">
        <f>ROUNDUP(R24*0.75,2)</f>
        <v>75</v>
      </c>
      <c r="T24" s="78">
        <f>ROUNDUP((R5*R24)+(R6*S24)+(R7*(R24*2)),2)</f>
        <v>0</v>
      </c>
    </row>
    <row r="25" spans="1:20" ht="18.75" customHeight="1" x14ac:dyDescent="0.15">
      <c r="A25" s="239"/>
      <c r="B25" s="82"/>
      <c r="C25" s="60" t="s">
        <v>125</v>
      </c>
      <c r="D25" s="61"/>
      <c r="E25" s="62">
        <v>5</v>
      </c>
      <c r="F25" s="63" t="s">
        <v>38</v>
      </c>
      <c r="G25" s="86"/>
      <c r="H25" s="90" t="s">
        <v>125</v>
      </c>
      <c r="I25" s="61"/>
      <c r="J25" s="63">
        <f>ROUNDUP(E25*0.75,2)</f>
        <v>3.75</v>
      </c>
      <c r="K25" s="63" t="s">
        <v>38</v>
      </c>
      <c r="L25" s="63"/>
      <c r="M25" s="63">
        <f>ROUNDUP((R5*E25)+(R6*J25)+(R7*(E25*2)),2)</f>
        <v>0</v>
      </c>
      <c r="N25" s="94">
        <f>M25</f>
        <v>0</v>
      </c>
      <c r="O25" s="82"/>
      <c r="P25" s="64" t="s">
        <v>133</v>
      </c>
      <c r="Q25" s="61" t="s">
        <v>134</v>
      </c>
      <c r="R25" s="65">
        <v>0.5</v>
      </c>
      <c r="S25" s="62">
        <f>ROUNDUP(R25*0.75,2)</f>
        <v>0.38</v>
      </c>
      <c r="T25" s="78">
        <f>ROUNDUP((R5*R25)+(R6*S25)+(R7*(R25*2)),2)</f>
        <v>0</v>
      </c>
    </row>
    <row r="26" spans="1:20" ht="18.75" customHeight="1" x14ac:dyDescent="0.15">
      <c r="A26" s="239"/>
      <c r="B26" s="82"/>
      <c r="C26" s="60"/>
      <c r="D26" s="61"/>
      <c r="E26" s="62"/>
      <c r="F26" s="63"/>
      <c r="G26" s="86"/>
      <c r="H26" s="90"/>
      <c r="I26" s="61"/>
      <c r="J26" s="63"/>
      <c r="K26" s="63"/>
      <c r="L26" s="63"/>
      <c r="M26" s="63"/>
      <c r="N26" s="94"/>
      <c r="O26" s="82"/>
      <c r="P26" s="64" t="s">
        <v>90</v>
      </c>
      <c r="Q26" s="61"/>
      <c r="R26" s="65">
        <v>0.1</v>
      </c>
      <c r="S26" s="62">
        <f>ROUNDUP(R26*0.75,2)</f>
        <v>0.08</v>
      </c>
      <c r="T26" s="78">
        <f>ROUNDUP((R5*R26)+(R6*S26)+(R7*(R26*2)),2)</f>
        <v>0</v>
      </c>
    </row>
    <row r="27" spans="1:20" ht="18.75" customHeight="1" x14ac:dyDescent="0.15">
      <c r="A27" s="239"/>
      <c r="B27" s="81"/>
      <c r="C27" s="54"/>
      <c r="D27" s="55"/>
      <c r="E27" s="56"/>
      <c r="F27" s="57"/>
      <c r="G27" s="85"/>
      <c r="H27" s="89"/>
      <c r="I27" s="55"/>
      <c r="J27" s="57"/>
      <c r="K27" s="57"/>
      <c r="L27" s="57"/>
      <c r="M27" s="57"/>
      <c r="N27" s="93"/>
      <c r="O27" s="81"/>
      <c r="P27" s="58"/>
      <c r="Q27" s="55"/>
      <c r="R27" s="59"/>
      <c r="S27" s="56"/>
      <c r="T27" s="77"/>
    </row>
    <row r="28" spans="1:20" ht="18.75" customHeight="1" x14ac:dyDescent="0.15">
      <c r="A28" s="239"/>
      <c r="B28" s="82" t="s">
        <v>80</v>
      </c>
      <c r="C28" s="60" t="s">
        <v>81</v>
      </c>
      <c r="D28" s="61"/>
      <c r="E28" s="74">
        <v>0.125</v>
      </c>
      <c r="F28" s="63" t="s">
        <v>72</v>
      </c>
      <c r="G28" s="86"/>
      <c r="H28" s="90" t="s">
        <v>81</v>
      </c>
      <c r="I28" s="61"/>
      <c r="J28" s="63">
        <f>ROUNDUP(E28*0.75,2)</f>
        <v>9.9999999999999992E-2</v>
      </c>
      <c r="K28" s="63" t="s">
        <v>72</v>
      </c>
      <c r="L28" s="63"/>
      <c r="M28" s="63">
        <f>ROUNDUP((R5*E28)+(R6*J28)+(R7*(E28*2)),2)</f>
        <v>0</v>
      </c>
      <c r="N28" s="94">
        <f>M28</f>
        <v>0</v>
      </c>
      <c r="O28" s="82" t="s">
        <v>60</v>
      </c>
      <c r="P28" s="64"/>
      <c r="Q28" s="61"/>
      <c r="R28" s="65"/>
      <c r="S28" s="62"/>
      <c r="T28" s="78"/>
    </row>
    <row r="29" spans="1:20" ht="18.75" customHeight="1" thickBot="1" x14ac:dyDescent="0.2">
      <c r="A29" s="240"/>
      <c r="B29" s="83"/>
      <c r="C29" s="67"/>
      <c r="D29" s="68"/>
      <c r="E29" s="69"/>
      <c r="F29" s="70"/>
      <c r="G29" s="87"/>
      <c r="H29" s="91"/>
      <c r="I29" s="68"/>
      <c r="J29" s="70"/>
      <c r="K29" s="70"/>
      <c r="L29" s="70"/>
      <c r="M29" s="70"/>
      <c r="N29" s="95"/>
      <c r="O29" s="83"/>
      <c r="P29" s="71"/>
      <c r="Q29" s="68"/>
      <c r="R29" s="72"/>
      <c r="S29" s="69"/>
      <c r="T29" s="79"/>
    </row>
  </sheetData>
  <mergeCells count="5">
    <mergeCell ref="H1:O1"/>
    <mergeCell ref="A2:T2"/>
    <mergeCell ref="Q3:T3"/>
    <mergeCell ref="A8:F8"/>
    <mergeCell ref="A10:A29"/>
  </mergeCells>
  <phoneticPr fontId="18"/>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AD925-979E-4FE1-93D7-B4549F6092D1}">
  <sheetPr>
    <pageSetUpPr fitToPage="1"/>
  </sheetPr>
  <dimension ref="A1:U64"/>
  <sheetViews>
    <sheetView showZeros="0" zoomScale="60" zoomScaleNormal="60" zoomScaleSheetLayoutView="90" workbookViewId="0"/>
  </sheetViews>
  <sheetFormatPr defaultRowHeight="13.5" x14ac:dyDescent="0.15"/>
  <cols>
    <col min="1" max="1" width="4.5" style="104" customWidth="1"/>
    <col min="2" max="2" width="24.375" style="104" customWidth="1"/>
    <col min="3" max="3" width="28.25" style="104" customWidth="1"/>
    <col min="4" max="4" width="12.5" style="104" hidden="1" customWidth="1"/>
    <col min="5" max="6" width="10.375" style="35" customWidth="1"/>
    <col min="7" max="7" width="10" style="104" customWidth="1"/>
    <col min="8" max="8" width="18.75" style="104" customWidth="1"/>
    <col min="9" max="9" width="22.5" style="104" customWidth="1"/>
    <col min="10" max="10" width="21.25" style="104" customWidth="1"/>
    <col min="11" max="11" width="11.125" style="104" customWidth="1"/>
    <col min="12" max="12" width="22.375" style="104" customWidth="1"/>
    <col min="13" max="13" width="21.25" style="104" customWidth="1"/>
    <col min="14" max="14" width="11.25" style="104" customWidth="1"/>
    <col min="15" max="15" width="12.5" hidden="1" customWidth="1"/>
    <col min="257" max="257" width="4.5" customWidth="1"/>
    <col min="258" max="258" width="24.375" customWidth="1"/>
    <col min="259" max="259" width="28.25" customWidth="1"/>
    <col min="260" max="260" width="0" hidden="1" customWidth="1"/>
    <col min="261" max="262" width="10.375" customWidth="1"/>
    <col min="263" max="263" width="10" customWidth="1"/>
    <col min="264" max="264" width="18.75" customWidth="1"/>
    <col min="265" max="265" width="22.5" customWidth="1"/>
    <col min="266" max="266" width="21.25" customWidth="1"/>
    <col min="267" max="267" width="11.125" customWidth="1"/>
    <col min="268" max="268" width="22.375" customWidth="1"/>
    <col min="269" max="269" width="21.25" customWidth="1"/>
    <col min="270" max="270" width="11.25" customWidth="1"/>
    <col min="271" max="271" width="0" hidden="1" customWidth="1"/>
    <col min="513" max="513" width="4.5" customWidth="1"/>
    <col min="514" max="514" width="24.375" customWidth="1"/>
    <col min="515" max="515" width="28.25" customWidth="1"/>
    <col min="516" max="516" width="0" hidden="1" customWidth="1"/>
    <col min="517" max="518" width="10.375" customWidth="1"/>
    <col min="519" max="519" width="10" customWidth="1"/>
    <col min="520" max="520" width="18.75" customWidth="1"/>
    <col min="521" max="521" width="22.5" customWidth="1"/>
    <col min="522" max="522" width="21.25" customWidth="1"/>
    <col min="523" max="523" width="11.125" customWidth="1"/>
    <col min="524" max="524" width="22.375" customWidth="1"/>
    <col min="525" max="525" width="21.25" customWidth="1"/>
    <col min="526" max="526" width="11.25" customWidth="1"/>
    <col min="527" max="527" width="0" hidden="1" customWidth="1"/>
    <col min="769" max="769" width="4.5" customWidth="1"/>
    <col min="770" max="770" width="24.375" customWidth="1"/>
    <col min="771" max="771" width="28.25" customWidth="1"/>
    <col min="772" max="772" width="0" hidden="1" customWidth="1"/>
    <col min="773" max="774" width="10.375" customWidth="1"/>
    <col min="775" max="775" width="10" customWidth="1"/>
    <col min="776" max="776" width="18.75" customWidth="1"/>
    <col min="777" max="777" width="22.5" customWidth="1"/>
    <col min="778" max="778" width="21.25" customWidth="1"/>
    <col min="779" max="779" width="11.125" customWidth="1"/>
    <col min="780" max="780" width="22.375" customWidth="1"/>
    <col min="781" max="781" width="21.25" customWidth="1"/>
    <col min="782" max="782" width="11.25" customWidth="1"/>
    <col min="783" max="783" width="0" hidden="1" customWidth="1"/>
    <col min="1025" max="1025" width="4.5" customWidth="1"/>
    <col min="1026" max="1026" width="24.375" customWidth="1"/>
    <col min="1027" max="1027" width="28.25" customWidth="1"/>
    <col min="1028" max="1028" width="0" hidden="1" customWidth="1"/>
    <col min="1029" max="1030" width="10.375" customWidth="1"/>
    <col min="1031" max="1031" width="10" customWidth="1"/>
    <col min="1032" max="1032" width="18.75" customWidth="1"/>
    <col min="1033" max="1033" width="22.5" customWidth="1"/>
    <col min="1034" max="1034" width="21.25" customWidth="1"/>
    <col min="1035" max="1035" width="11.125" customWidth="1"/>
    <col min="1036" max="1036" width="22.375" customWidth="1"/>
    <col min="1037" max="1037" width="21.25" customWidth="1"/>
    <col min="1038" max="1038" width="11.25" customWidth="1"/>
    <col min="1039" max="1039" width="0" hidden="1" customWidth="1"/>
    <col min="1281" max="1281" width="4.5" customWidth="1"/>
    <col min="1282" max="1282" width="24.375" customWidth="1"/>
    <col min="1283" max="1283" width="28.25" customWidth="1"/>
    <col min="1284" max="1284" width="0" hidden="1" customWidth="1"/>
    <col min="1285" max="1286" width="10.375" customWidth="1"/>
    <col min="1287" max="1287" width="10" customWidth="1"/>
    <col min="1288" max="1288" width="18.75" customWidth="1"/>
    <col min="1289" max="1289" width="22.5" customWidth="1"/>
    <col min="1290" max="1290" width="21.25" customWidth="1"/>
    <col min="1291" max="1291" width="11.125" customWidth="1"/>
    <col min="1292" max="1292" width="22.375" customWidth="1"/>
    <col min="1293" max="1293" width="21.25" customWidth="1"/>
    <col min="1294" max="1294" width="11.25" customWidth="1"/>
    <col min="1295" max="1295" width="0" hidden="1" customWidth="1"/>
    <col min="1537" max="1537" width="4.5" customWidth="1"/>
    <col min="1538" max="1538" width="24.375" customWidth="1"/>
    <col min="1539" max="1539" width="28.25" customWidth="1"/>
    <col min="1540" max="1540" width="0" hidden="1" customWidth="1"/>
    <col min="1541" max="1542" width="10.375" customWidth="1"/>
    <col min="1543" max="1543" width="10" customWidth="1"/>
    <col min="1544" max="1544" width="18.75" customWidth="1"/>
    <col min="1545" max="1545" width="22.5" customWidth="1"/>
    <col min="1546" max="1546" width="21.25" customWidth="1"/>
    <col min="1547" max="1547" width="11.125" customWidth="1"/>
    <col min="1548" max="1548" width="22.375" customWidth="1"/>
    <col min="1549" max="1549" width="21.25" customWidth="1"/>
    <col min="1550" max="1550" width="11.25" customWidth="1"/>
    <col min="1551" max="1551" width="0" hidden="1" customWidth="1"/>
    <col min="1793" max="1793" width="4.5" customWidth="1"/>
    <col min="1794" max="1794" width="24.375" customWidth="1"/>
    <col min="1795" max="1795" width="28.25" customWidth="1"/>
    <col min="1796" max="1796" width="0" hidden="1" customWidth="1"/>
    <col min="1797" max="1798" width="10.375" customWidth="1"/>
    <col min="1799" max="1799" width="10" customWidth="1"/>
    <col min="1800" max="1800" width="18.75" customWidth="1"/>
    <col min="1801" max="1801" width="22.5" customWidth="1"/>
    <col min="1802" max="1802" width="21.25" customWidth="1"/>
    <col min="1803" max="1803" width="11.125" customWidth="1"/>
    <col min="1804" max="1804" width="22.375" customWidth="1"/>
    <col min="1805" max="1805" width="21.25" customWidth="1"/>
    <col min="1806" max="1806" width="11.25" customWidth="1"/>
    <col min="1807" max="1807" width="0" hidden="1" customWidth="1"/>
    <col min="2049" max="2049" width="4.5" customWidth="1"/>
    <col min="2050" max="2050" width="24.375" customWidth="1"/>
    <col min="2051" max="2051" width="28.25" customWidth="1"/>
    <col min="2052" max="2052" width="0" hidden="1" customWidth="1"/>
    <col min="2053" max="2054" width="10.375" customWidth="1"/>
    <col min="2055" max="2055" width="10" customWidth="1"/>
    <col min="2056" max="2056" width="18.75" customWidth="1"/>
    <col min="2057" max="2057" width="22.5" customWidth="1"/>
    <col min="2058" max="2058" width="21.25" customWidth="1"/>
    <col min="2059" max="2059" width="11.125" customWidth="1"/>
    <col min="2060" max="2060" width="22.375" customWidth="1"/>
    <col min="2061" max="2061" width="21.25" customWidth="1"/>
    <col min="2062" max="2062" width="11.25" customWidth="1"/>
    <col min="2063" max="2063" width="0" hidden="1" customWidth="1"/>
    <col min="2305" max="2305" width="4.5" customWidth="1"/>
    <col min="2306" max="2306" width="24.375" customWidth="1"/>
    <col min="2307" max="2307" width="28.25" customWidth="1"/>
    <col min="2308" max="2308" width="0" hidden="1" customWidth="1"/>
    <col min="2309" max="2310" width="10.375" customWidth="1"/>
    <col min="2311" max="2311" width="10" customWidth="1"/>
    <col min="2312" max="2312" width="18.75" customWidth="1"/>
    <col min="2313" max="2313" width="22.5" customWidth="1"/>
    <col min="2314" max="2314" width="21.25" customWidth="1"/>
    <col min="2315" max="2315" width="11.125" customWidth="1"/>
    <col min="2316" max="2316" width="22.375" customWidth="1"/>
    <col min="2317" max="2317" width="21.25" customWidth="1"/>
    <col min="2318" max="2318" width="11.25" customWidth="1"/>
    <col min="2319" max="2319" width="0" hidden="1" customWidth="1"/>
    <col min="2561" max="2561" width="4.5" customWidth="1"/>
    <col min="2562" max="2562" width="24.375" customWidth="1"/>
    <col min="2563" max="2563" width="28.25" customWidth="1"/>
    <col min="2564" max="2564" width="0" hidden="1" customWidth="1"/>
    <col min="2565" max="2566" width="10.375" customWidth="1"/>
    <col min="2567" max="2567" width="10" customWidth="1"/>
    <col min="2568" max="2568" width="18.75" customWidth="1"/>
    <col min="2569" max="2569" width="22.5" customWidth="1"/>
    <col min="2570" max="2570" width="21.25" customWidth="1"/>
    <col min="2571" max="2571" width="11.125" customWidth="1"/>
    <col min="2572" max="2572" width="22.375" customWidth="1"/>
    <col min="2573" max="2573" width="21.25" customWidth="1"/>
    <col min="2574" max="2574" width="11.25" customWidth="1"/>
    <col min="2575" max="2575" width="0" hidden="1" customWidth="1"/>
    <col min="2817" max="2817" width="4.5" customWidth="1"/>
    <col min="2818" max="2818" width="24.375" customWidth="1"/>
    <col min="2819" max="2819" width="28.25" customWidth="1"/>
    <col min="2820" max="2820" width="0" hidden="1" customWidth="1"/>
    <col min="2821" max="2822" width="10.375" customWidth="1"/>
    <col min="2823" max="2823" width="10" customWidth="1"/>
    <col min="2824" max="2824" width="18.75" customWidth="1"/>
    <col min="2825" max="2825" width="22.5" customWidth="1"/>
    <col min="2826" max="2826" width="21.25" customWidth="1"/>
    <col min="2827" max="2827" width="11.125" customWidth="1"/>
    <col min="2828" max="2828" width="22.375" customWidth="1"/>
    <col min="2829" max="2829" width="21.25" customWidth="1"/>
    <col min="2830" max="2830" width="11.25" customWidth="1"/>
    <col min="2831" max="2831" width="0" hidden="1" customWidth="1"/>
    <col min="3073" max="3073" width="4.5" customWidth="1"/>
    <col min="3074" max="3074" width="24.375" customWidth="1"/>
    <col min="3075" max="3075" width="28.25" customWidth="1"/>
    <col min="3076" max="3076" width="0" hidden="1" customWidth="1"/>
    <col min="3077" max="3078" width="10.375" customWidth="1"/>
    <col min="3079" max="3079" width="10" customWidth="1"/>
    <col min="3080" max="3080" width="18.75" customWidth="1"/>
    <col min="3081" max="3081" width="22.5" customWidth="1"/>
    <col min="3082" max="3082" width="21.25" customWidth="1"/>
    <col min="3083" max="3083" width="11.125" customWidth="1"/>
    <col min="3084" max="3084" width="22.375" customWidth="1"/>
    <col min="3085" max="3085" width="21.25" customWidth="1"/>
    <col min="3086" max="3086" width="11.25" customWidth="1"/>
    <col min="3087" max="3087" width="0" hidden="1" customWidth="1"/>
    <col min="3329" max="3329" width="4.5" customWidth="1"/>
    <col min="3330" max="3330" width="24.375" customWidth="1"/>
    <col min="3331" max="3331" width="28.25" customWidth="1"/>
    <col min="3332" max="3332" width="0" hidden="1" customWidth="1"/>
    <col min="3333" max="3334" width="10.375" customWidth="1"/>
    <col min="3335" max="3335" width="10" customWidth="1"/>
    <col min="3336" max="3336" width="18.75" customWidth="1"/>
    <col min="3337" max="3337" width="22.5" customWidth="1"/>
    <col min="3338" max="3338" width="21.25" customWidth="1"/>
    <col min="3339" max="3339" width="11.125" customWidth="1"/>
    <col min="3340" max="3340" width="22.375" customWidth="1"/>
    <col min="3341" max="3341" width="21.25" customWidth="1"/>
    <col min="3342" max="3342" width="11.25" customWidth="1"/>
    <col min="3343" max="3343" width="0" hidden="1" customWidth="1"/>
    <col min="3585" max="3585" width="4.5" customWidth="1"/>
    <col min="3586" max="3586" width="24.375" customWidth="1"/>
    <col min="3587" max="3587" width="28.25" customWidth="1"/>
    <col min="3588" max="3588" width="0" hidden="1" customWidth="1"/>
    <col min="3589" max="3590" width="10.375" customWidth="1"/>
    <col min="3591" max="3591" width="10" customWidth="1"/>
    <col min="3592" max="3592" width="18.75" customWidth="1"/>
    <col min="3593" max="3593" width="22.5" customWidth="1"/>
    <col min="3594" max="3594" width="21.25" customWidth="1"/>
    <col min="3595" max="3595" width="11.125" customWidth="1"/>
    <col min="3596" max="3596" width="22.375" customWidth="1"/>
    <col min="3597" max="3597" width="21.25" customWidth="1"/>
    <col min="3598" max="3598" width="11.25" customWidth="1"/>
    <col min="3599" max="3599" width="0" hidden="1" customWidth="1"/>
    <col min="3841" max="3841" width="4.5" customWidth="1"/>
    <col min="3842" max="3842" width="24.375" customWidth="1"/>
    <col min="3843" max="3843" width="28.25" customWidth="1"/>
    <col min="3844" max="3844" width="0" hidden="1" customWidth="1"/>
    <col min="3845" max="3846" width="10.375" customWidth="1"/>
    <col min="3847" max="3847" width="10" customWidth="1"/>
    <col min="3848" max="3848" width="18.75" customWidth="1"/>
    <col min="3849" max="3849" width="22.5" customWidth="1"/>
    <col min="3850" max="3850" width="21.25" customWidth="1"/>
    <col min="3851" max="3851" width="11.125" customWidth="1"/>
    <col min="3852" max="3852" width="22.375" customWidth="1"/>
    <col min="3853" max="3853" width="21.25" customWidth="1"/>
    <col min="3854" max="3854" width="11.25" customWidth="1"/>
    <col min="3855" max="3855" width="0" hidden="1" customWidth="1"/>
    <col min="4097" max="4097" width="4.5" customWidth="1"/>
    <col min="4098" max="4098" width="24.375" customWidth="1"/>
    <col min="4099" max="4099" width="28.25" customWidth="1"/>
    <col min="4100" max="4100" width="0" hidden="1" customWidth="1"/>
    <col min="4101" max="4102" width="10.375" customWidth="1"/>
    <col min="4103" max="4103" width="10" customWidth="1"/>
    <col min="4104" max="4104" width="18.75" customWidth="1"/>
    <col min="4105" max="4105" width="22.5" customWidth="1"/>
    <col min="4106" max="4106" width="21.25" customWidth="1"/>
    <col min="4107" max="4107" width="11.125" customWidth="1"/>
    <col min="4108" max="4108" width="22.375" customWidth="1"/>
    <col min="4109" max="4109" width="21.25" customWidth="1"/>
    <col min="4110" max="4110" width="11.25" customWidth="1"/>
    <col min="4111" max="4111" width="0" hidden="1" customWidth="1"/>
    <col min="4353" max="4353" width="4.5" customWidth="1"/>
    <col min="4354" max="4354" width="24.375" customWidth="1"/>
    <col min="4355" max="4355" width="28.25" customWidth="1"/>
    <col min="4356" max="4356" width="0" hidden="1" customWidth="1"/>
    <col min="4357" max="4358" width="10.375" customWidth="1"/>
    <col min="4359" max="4359" width="10" customWidth="1"/>
    <col min="4360" max="4360" width="18.75" customWidth="1"/>
    <col min="4361" max="4361" width="22.5" customWidth="1"/>
    <col min="4362" max="4362" width="21.25" customWidth="1"/>
    <col min="4363" max="4363" width="11.125" customWidth="1"/>
    <col min="4364" max="4364" width="22.375" customWidth="1"/>
    <col min="4365" max="4365" width="21.25" customWidth="1"/>
    <col min="4366" max="4366" width="11.25" customWidth="1"/>
    <col min="4367" max="4367" width="0" hidden="1" customWidth="1"/>
    <col min="4609" max="4609" width="4.5" customWidth="1"/>
    <col min="4610" max="4610" width="24.375" customWidth="1"/>
    <col min="4611" max="4611" width="28.25" customWidth="1"/>
    <col min="4612" max="4612" width="0" hidden="1" customWidth="1"/>
    <col min="4613" max="4614" width="10.375" customWidth="1"/>
    <col min="4615" max="4615" width="10" customWidth="1"/>
    <col min="4616" max="4616" width="18.75" customWidth="1"/>
    <col min="4617" max="4617" width="22.5" customWidth="1"/>
    <col min="4618" max="4618" width="21.25" customWidth="1"/>
    <col min="4619" max="4619" width="11.125" customWidth="1"/>
    <col min="4620" max="4620" width="22.375" customWidth="1"/>
    <col min="4621" max="4621" width="21.25" customWidth="1"/>
    <col min="4622" max="4622" width="11.25" customWidth="1"/>
    <col min="4623" max="4623" width="0" hidden="1" customWidth="1"/>
    <col min="4865" max="4865" width="4.5" customWidth="1"/>
    <col min="4866" max="4866" width="24.375" customWidth="1"/>
    <col min="4867" max="4867" width="28.25" customWidth="1"/>
    <col min="4868" max="4868" width="0" hidden="1" customWidth="1"/>
    <col min="4869" max="4870" width="10.375" customWidth="1"/>
    <col min="4871" max="4871" width="10" customWidth="1"/>
    <col min="4872" max="4872" width="18.75" customWidth="1"/>
    <col min="4873" max="4873" width="22.5" customWidth="1"/>
    <col min="4874" max="4874" width="21.25" customWidth="1"/>
    <col min="4875" max="4875" width="11.125" customWidth="1"/>
    <col min="4876" max="4876" width="22.375" customWidth="1"/>
    <col min="4877" max="4877" width="21.25" customWidth="1"/>
    <col min="4878" max="4878" width="11.25" customWidth="1"/>
    <col min="4879" max="4879" width="0" hidden="1" customWidth="1"/>
    <col min="5121" max="5121" width="4.5" customWidth="1"/>
    <col min="5122" max="5122" width="24.375" customWidth="1"/>
    <col min="5123" max="5123" width="28.25" customWidth="1"/>
    <col min="5124" max="5124" width="0" hidden="1" customWidth="1"/>
    <col min="5125" max="5126" width="10.375" customWidth="1"/>
    <col min="5127" max="5127" width="10" customWidth="1"/>
    <col min="5128" max="5128" width="18.75" customWidth="1"/>
    <col min="5129" max="5129" width="22.5" customWidth="1"/>
    <col min="5130" max="5130" width="21.25" customWidth="1"/>
    <col min="5131" max="5131" width="11.125" customWidth="1"/>
    <col min="5132" max="5132" width="22.375" customWidth="1"/>
    <col min="5133" max="5133" width="21.25" customWidth="1"/>
    <col min="5134" max="5134" width="11.25" customWidth="1"/>
    <col min="5135" max="5135" width="0" hidden="1" customWidth="1"/>
    <col min="5377" max="5377" width="4.5" customWidth="1"/>
    <col min="5378" max="5378" width="24.375" customWidth="1"/>
    <col min="5379" max="5379" width="28.25" customWidth="1"/>
    <col min="5380" max="5380" width="0" hidden="1" customWidth="1"/>
    <col min="5381" max="5382" width="10.375" customWidth="1"/>
    <col min="5383" max="5383" width="10" customWidth="1"/>
    <col min="5384" max="5384" width="18.75" customWidth="1"/>
    <col min="5385" max="5385" width="22.5" customWidth="1"/>
    <col min="5386" max="5386" width="21.25" customWidth="1"/>
    <col min="5387" max="5387" width="11.125" customWidth="1"/>
    <col min="5388" max="5388" width="22.375" customWidth="1"/>
    <col min="5389" max="5389" width="21.25" customWidth="1"/>
    <col min="5390" max="5390" width="11.25" customWidth="1"/>
    <col min="5391" max="5391" width="0" hidden="1" customWidth="1"/>
    <col min="5633" max="5633" width="4.5" customWidth="1"/>
    <col min="5634" max="5634" width="24.375" customWidth="1"/>
    <col min="5635" max="5635" width="28.25" customWidth="1"/>
    <col min="5636" max="5636" width="0" hidden="1" customWidth="1"/>
    <col min="5637" max="5638" width="10.375" customWidth="1"/>
    <col min="5639" max="5639" width="10" customWidth="1"/>
    <col min="5640" max="5640" width="18.75" customWidth="1"/>
    <col min="5641" max="5641" width="22.5" customWidth="1"/>
    <col min="5642" max="5642" width="21.25" customWidth="1"/>
    <col min="5643" max="5643" width="11.125" customWidth="1"/>
    <col min="5644" max="5644" width="22.375" customWidth="1"/>
    <col min="5645" max="5645" width="21.25" customWidth="1"/>
    <col min="5646" max="5646" width="11.25" customWidth="1"/>
    <col min="5647" max="5647" width="0" hidden="1" customWidth="1"/>
    <col min="5889" max="5889" width="4.5" customWidth="1"/>
    <col min="5890" max="5890" width="24.375" customWidth="1"/>
    <col min="5891" max="5891" width="28.25" customWidth="1"/>
    <col min="5892" max="5892" width="0" hidden="1" customWidth="1"/>
    <col min="5893" max="5894" width="10.375" customWidth="1"/>
    <col min="5895" max="5895" width="10" customWidth="1"/>
    <col min="5896" max="5896" width="18.75" customWidth="1"/>
    <col min="5897" max="5897" width="22.5" customWidth="1"/>
    <col min="5898" max="5898" width="21.25" customWidth="1"/>
    <col min="5899" max="5899" width="11.125" customWidth="1"/>
    <col min="5900" max="5900" width="22.375" customWidth="1"/>
    <col min="5901" max="5901" width="21.25" customWidth="1"/>
    <col min="5902" max="5902" width="11.25" customWidth="1"/>
    <col min="5903" max="5903" width="0" hidden="1" customWidth="1"/>
    <col min="6145" max="6145" width="4.5" customWidth="1"/>
    <col min="6146" max="6146" width="24.375" customWidth="1"/>
    <col min="6147" max="6147" width="28.25" customWidth="1"/>
    <col min="6148" max="6148" width="0" hidden="1" customWidth="1"/>
    <col min="6149" max="6150" width="10.375" customWidth="1"/>
    <col min="6151" max="6151" width="10" customWidth="1"/>
    <col min="6152" max="6152" width="18.75" customWidth="1"/>
    <col min="6153" max="6153" width="22.5" customWidth="1"/>
    <col min="6154" max="6154" width="21.25" customWidth="1"/>
    <col min="6155" max="6155" width="11.125" customWidth="1"/>
    <col min="6156" max="6156" width="22.375" customWidth="1"/>
    <col min="6157" max="6157" width="21.25" customWidth="1"/>
    <col min="6158" max="6158" width="11.25" customWidth="1"/>
    <col min="6159" max="6159" width="0" hidden="1" customWidth="1"/>
    <col min="6401" max="6401" width="4.5" customWidth="1"/>
    <col min="6402" max="6402" width="24.375" customWidth="1"/>
    <col min="6403" max="6403" width="28.25" customWidth="1"/>
    <col min="6404" max="6404" width="0" hidden="1" customWidth="1"/>
    <col min="6405" max="6406" width="10.375" customWidth="1"/>
    <col min="6407" max="6407" width="10" customWidth="1"/>
    <col min="6408" max="6408" width="18.75" customWidth="1"/>
    <col min="6409" max="6409" width="22.5" customWidth="1"/>
    <col min="6410" max="6410" width="21.25" customWidth="1"/>
    <col min="6411" max="6411" width="11.125" customWidth="1"/>
    <col min="6412" max="6412" width="22.375" customWidth="1"/>
    <col min="6413" max="6413" width="21.25" customWidth="1"/>
    <col min="6414" max="6414" width="11.25" customWidth="1"/>
    <col min="6415" max="6415" width="0" hidden="1" customWidth="1"/>
    <col min="6657" max="6657" width="4.5" customWidth="1"/>
    <col min="6658" max="6658" width="24.375" customWidth="1"/>
    <col min="6659" max="6659" width="28.25" customWidth="1"/>
    <col min="6660" max="6660" width="0" hidden="1" customWidth="1"/>
    <col min="6661" max="6662" width="10.375" customWidth="1"/>
    <col min="6663" max="6663" width="10" customWidth="1"/>
    <col min="6664" max="6664" width="18.75" customWidth="1"/>
    <col min="6665" max="6665" width="22.5" customWidth="1"/>
    <col min="6666" max="6666" width="21.25" customWidth="1"/>
    <col min="6667" max="6667" width="11.125" customWidth="1"/>
    <col min="6668" max="6668" width="22.375" customWidth="1"/>
    <col min="6669" max="6669" width="21.25" customWidth="1"/>
    <col min="6670" max="6670" width="11.25" customWidth="1"/>
    <col min="6671" max="6671" width="0" hidden="1" customWidth="1"/>
    <col min="6913" max="6913" width="4.5" customWidth="1"/>
    <col min="6914" max="6914" width="24.375" customWidth="1"/>
    <col min="6915" max="6915" width="28.25" customWidth="1"/>
    <col min="6916" max="6916" width="0" hidden="1" customWidth="1"/>
    <col min="6917" max="6918" width="10.375" customWidth="1"/>
    <col min="6919" max="6919" width="10" customWidth="1"/>
    <col min="6920" max="6920" width="18.75" customWidth="1"/>
    <col min="6921" max="6921" width="22.5" customWidth="1"/>
    <col min="6922" max="6922" width="21.25" customWidth="1"/>
    <col min="6923" max="6923" width="11.125" customWidth="1"/>
    <col min="6924" max="6924" width="22.375" customWidth="1"/>
    <col min="6925" max="6925" width="21.25" customWidth="1"/>
    <col min="6926" max="6926" width="11.25" customWidth="1"/>
    <col min="6927" max="6927" width="0" hidden="1" customWidth="1"/>
    <col min="7169" max="7169" width="4.5" customWidth="1"/>
    <col min="7170" max="7170" width="24.375" customWidth="1"/>
    <col min="7171" max="7171" width="28.25" customWidth="1"/>
    <col min="7172" max="7172" width="0" hidden="1" customWidth="1"/>
    <col min="7173" max="7174" width="10.375" customWidth="1"/>
    <col min="7175" max="7175" width="10" customWidth="1"/>
    <col min="7176" max="7176" width="18.75" customWidth="1"/>
    <col min="7177" max="7177" width="22.5" customWidth="1"/>
    <col min="7178" max="7178" width="21.25" customWidth="1"/>
    <col min="7179" max="7179" width="11.125" customWidth="1"/>
    <col min="7180" max="7180" width="22.375" customWidth="1"/>
    <col min="7181" max="7181" width="21.25" customWidth="1"/>
    <col min="7182" max="7182" width="11.25" customWidth="1"/>
    <col min="7183" max="7183" width="0" hidden="1" customWidth="1"/>
    <col min="7425" max="7425" width="4.5" customWidth="1"/>
    <col min="7426" max="7426" width="24.375" customWidth="1"/>
    <col min="7427" max="7427" width="28.25" customWidth="1"/>
    <col min="7428" max="7428" width="0" hidden="1" customWidth="1"/>
    <col min="7429" max="7430" width="10.375" customWidth="1"/>
    <col min="7431" max="7431" width="10" customWidth="1"/>
    <col min="7432" max="7432" width="18.75" customWidth="1"/>
    <col min="7433" max="7433" width="22.5" customWidth="1"/>
    <col min="7434" max="7434" width="21.25" customWidth="1"/>
    <col min="7435" max="7435" width="11.125" customWidth="1"/>
    <col min="7436" max="7436" width="22.375" customWidth="1"/>
    <col min="7437" max="7437" width="21.25" customWidth="1"/>
    <col min="7438" max="7438" width="11.25" customWidth="1"/>
    <col min="7439" max="7439" width="0" hidden="1" customWidth="1"/>
    <col min="7681" max="7681" width="4.5" customWidth="1"/>
    <col min="7682" max="7682" width="24.375" customWidth="1"/>
    <col min="7683" max="7683" width="28.25" customWidth="1"/>
    <col min="7684" max="7684" width="0" hidden="1" customWidth="1"/>
    <col min="7685" max="7686" width="10.375" customWidth="1"/>
    <col min="7687" max="7687" width="10" customWidth="1"/>
    <col min="7688" max="7688" width="18.75" customWidth="1"/>
    <col min="7689" max="7689" width="22.5" customWidth="1"/>
    <col min="7690" max="7690" width="21.25" customWidth="1"/>
    <col min="7691" max="7691" width="11.125" customWidth="1"/>
    <col min="7692" max="7692" width="22.375" customWidth="1"/>
    <col min="7693" max="7693" width="21.25" customWidth="1"/>
    <col min="7694" max="7694" width="11.25" customWidth="1"/>
    <col min="7695" max="7695" width="0" hidden="1" customWidth="1"/>
    <col min="7937" max="7937" width="4.5" customWidth="1"/>
    <col min="7938" max="7938" width="24.375" customWidth="1"/>
    <col min="7939" max="7939" width="28.25" customWidth="1"/>
    <col min="7940" max="7940" width="0" hidden="1" customWidth="1"/>
    <col min="7941" max="7942" width="10.375" customWidth="1"/>
    <col min="7943" max="7943" width="10" customWidth="1"/>
    <col min="7944" max="7944" width="18.75" customWidth="1"/>
    <col min="7945" max="7945" width="22.5" customWidth="1"/>
    <col min="7946" max="7946" width="21.25" customWidth="1"/>
    <col min="7947" max="7947" width="11.125" customWidth="1"/>
    <col min="7948" max="7948" width="22.375" customWidth="1"/>
    <col min="7949" max="7949" width="21.25" customWidth="1"/>
    <col min="7950" max="7950" width="11.25" customWidth="1"/>
    <col min="7951" max="7951" width="0" hidden="1" customWidth="1"/>
    <col min="8193" max="8193" width="4.5" customWidth="1"/>
    <col min="8194" max="8194" width="24.375" customWidth="1"/>
    <col min="8195" max="8195" width="28.25" customWidth="1"/>
    <col min="8196" max="8196" width="0" hidden="1" customWidth="1"/>
    <col min="8197" max="8198" width="10.375" customWidth="1"/>
    <col min="8199" max="8199" width="10" customWidth="1"/>
    <col min="8200" max="8200" width="18.75" customWidth="1"/>
    <col min="8201" max="8201" width="22.5" customWidth="1"/>
    <col min="8202" max="8202" width="21.25" customWidth="1"/>
    <col min="8203" max="8203" width="11.125" customWidth="1"/>
    <col min="8204" max="8204" width="22.375" customWidth="1"/>
    <col min="8205" max="8205" width="21.25" customWidth="1"/>
    <col min="8206" max="8206" width="11.25" customWidth="1"/>
    <col min="8207" max="8207" width="0" hidden="1" customWidth="1"/>
    <col min="8449" max="8449" width="4.5" customWidth="1"/>
    <col min="8450" max="8450" width="24.375" customWidth="1"/>
    <col min="8451" max="8451" width="28.25" customWidth="1"/>
    <col min="8452" max="8452" width="0" hidden="1" customWidth="1"/>
    <col min="8453" max="8454" width="10.375" customWidth="1"/>
    <col min="8455" max="8455" width="10" customWidth="1"/>
    <col min="8456" max="8456" width="18.75" customWidth="1"/>
    <col min="8457" max="8457" width="22.5" customWidth="1"/>
    <col min="8458" max="8458" width="21.25" customWidth="1"/>
    <col min="8459" max="8459" width="11.125" customWidth="1"/>
    <col min="8460" max="8460" width="22.375" customWidth="1"/>
    <col min="8461" max="8461" width="21.25" customWidth="1"/>
    <col min="8462" max="8462" width="11.25" customWidth="1"/>
    <col min="8463" max="8463" width="0" hidden="1" customWidth="1"/>
    <col min="8705" max="8705" width="4.5" customWidth="1"/>
    <col min="8706" max="8706" width="24.375" customWidth="1"/>
    <col min="8707" max="8707" width="28.25" customWidth="1"/>
    <col min="8708" max="8708" width="0" hidden="1" customWidth="1"/>
    <col min="8709" max="8710" width="10.375" customWidth="1"/>
    <col min="8711" max="8711" width="10" customWidth="1"/>
    <col min="8712" max="8712" width="18.75" customWidth="1"/>
    <col min="8713" max="8713" width="22.5" customWidth="1"/>
    <col min="8714" max="8714" width="21.25" customWidth="1"/>
    <col min="8715" max="8715" width="11.125" customWidth="1"/>
    <col min="8716" max="8716" width="22.375" customWidth="1"/>
    <col min="8717" max="8717" width="21.25" customWidth="1"/>
    <col min="8718" max="8718" width="11.25" customWidth="1"/>
    <col min="8719" max="8719" width="0" hidden="1" customWidth="1"/>
    <col min="8961" max="8961" width="4.5" customWidth="1"/>
    <col min="8962" max="8962" width="24.375" customWidth="1"/>
    <col min="8963" max="8963" width="28.25" customWidth="1"/>
    <col min="8964" max="8964" width="0" hidden="1" customWidth="1"/>
    <col min="8965" max="8966" width="10.375" customWidth="1"/>
    <col min="8967" max="8967" width="10" customWidth="1"/>
    <col min="8968" max="8968" width="18.75" customWidth="1"/>
    <col min="8969" max="8969" width="22.5" customWidth="1"/>
    <col min="8970" max="8970" width="21.25" customWidth="1"/>
    <col min="8971" max="8971" width="11.125" customWidth="1"/>
    <col min="8972" max="8972" width="22.375" customWidth="1"/>
    <col min="8973" max="8973" width="21.25" customWidth="1"/>
    <col min="8974" max="8974" width="11.25" customWidth="1"/>
    <col min="8975" max="8975" width="0" hidden="1" customWidth="1"/>
    <col min="9217" max="9217" width="4.5" customWidth="1"/>
    <col min="9218" max="9218" width="24.375" customWidth="1"/>
    <col min="9219" max="9219" width="28.25" customWidth="1"/>
    <col min="9220" max="9220" width="0" hidden="1" customWidth="1"/>
    <col min="9221" max="9222" width="10.375" customWidth="1"/>
    <col min="9223" max="9223" width="10" customWidth="1"/>
    <col min="9224" max="9224" width="18.75" customWidth="1"/>
    <col min="9225" max="9225" width="22.5" customWidth="1"/>
    <col min="9226" max="9226" width="21.25" customWidth="1"/>
    <col min="9227" max="9227" width="11.125" customWidth="1"/>
    <col min="9228" max="9228" width="22.375" customWidth="1"/>
    <col min="9229" max="9229" width="21.25" customWidth="1"/>
    <col min="9230" max="9230" width="11.25" customWidth="1"/>
    <col min="9231" max="9231" width="0" hidden="1" customWidth="1"/>
    <col min="9473" max="9473" width="4.5" customWidth="1"/>
    <col min="9474" max="9474" width="24.375" customWidth="1"/>
    <col min="9475" max="9475" width="28.25" customWidth="1"/>
    <col min="9476" max="9476" width="0" hidden="1" customWidth="1"/>
    <col min="9477" max="9478" width="10.375" customWidth="1"/>
    <col min="9479" max="9479" width="10" customWidth="1"/>
    <col min="9480" max="9480" width="18.75" customWidth="1"/>
    <col min="9481" max="9481" width="22.5" customWidth="1"/>
    <col min="9482" max="9482" width="21.25" customWidth="1"/>
    <col min="9483" max="9483" width="11.125" customWidth="1"/>
    <col min="9484" max="9484" width="22.375" customWidth="1"/>
    <col min="9485" max="9485" width="21.25" customWidth="1"/>
    <col min="9486" max="9486" width="11.25" customWidth="1"/>
    <col min="9487" max="9487" width="0" hidden="1" customWidth="1"/>
    <col min="9729" max="9729" width="4.5" customWidth="1"/>
    <col min="9730" max="9730" width="24.375" customWidth="1"/>
    <col min="9731" max="9731" width="28.25" customWidth="1"/>
    <col min="9732" max="9732" width="0" hidden="1" customWidth="1"/>
    <col min="9733" max="9734" width="10.375" customWidth="1"/>
    <col min="9735" max="9735" width="10" customWidth="1"/>
    <col min="9736" max="9736" width="18.75" customWidth="1"/>
    <col min="9737" max="9737" width="22.5" customWidth="1"/>
    <col min="9738" max="9738" width="21.25" customWidth="1"/>
    <col min="9739" max="9739" width="11.125" customWidth="1"/>
    <col min="9740" max="9740" width="22.375" customWidth="1"/>
    <col min="9741" max="9741" width="21.25" customWidth="1"/>
    <col min="9742" max="9742" width="11.25" customWidth="1"/>
    <col min="9743" max="9743" width="0" hidden="1" customWidth="1"/>
    <col min="9985" max="9985" width="4.5" customWidth="1"/>
    <col min="9986" max="9986" width="24.375" customWidth="1"/>
    <col min="9987" max="9987" width="28.25" customWidth="1"/>
    <col min="9988" max="9988" width="0" hidden="1" customWidth="1"/>
    <col min="9989" max="9990" width="10.375" customWidth="1"/>
    <col min="9991" max="9991" width="10" customWidth="1"/>
    <col min="9992" max="9992" width="18.75" customWidth="1"/>
    <col min="9993" max="9993" width="22.5" customWidth="1"/>
    <col min="9994" max="9994" width="21.25" customWidth="1"/>
    <col min="9995" max="9995" width="11.125" customWidth="1"/>
    <col min="9996" max="9996" width="22.375" customWidth="1"/>
    <col min="9997" max="9997" width="21.25" customWidth="1"/>
    <col min="9998" max="9998" width="11.25" customWidth="1"/>
    <col min="9999" max="9999" width="0" hidden="1" customWidth="1"/>
    <col min="10241" max="10241" width="4.5" customWidth="1"/>
    <col min="10242" max="10242" width="24.375" customWidth="1"/>
    <col min="10243" max="10243" width="28.25" customWidth="1"/>
    <col min="10244" max="10244" width="0" hidden="1" customWidth="1"/>
    <col min="10245" max="10246" width="10.375" customWidth="1"/>
    <col min="10247" max="10247" width="10" customWidth="1"/>
    <col min="10248" max="10248" width="18.75" customWidth="1"/>
    <col min="10249" max="10249" width="22.5" customWidth="1"/>
    <col min="10250" max="10250" width="21.25" customWidth="1"/>
    <col min="10251" max="10251" width="11.125" customWidth="1"/>
    <col min="10252" max="10252" width="22.375" customWidth="1"/>
    <col min="10253" max="10253" width="21.25" customWidth="1"/>
    <col min="10254" max="10254" width="11.25" customWidth="1"/>
    <col min="10255" max="10255" width="0" hidden="1" customWidth="1"/>
    <col min="10497" max="10497" width="4.5" customWidth="1"/>
    <col min="10498" max="10498" width="24.375" customWidth="1"/>
    <col min="10499" max="10499" width="28.25" customWidth="1"/>
    <col min="10500" max="10500" width="0" hidden="1" customWidth="1"/>
    <col min="10501" max="10502" width="10.375" customWidth="1"/>
    <col min="10503" max="10503" width="10" customWidth="1"/>
    <col min="10504" max="10504" width="18.75" customWidth="1"/>
    <col min="10505" max="10505" width="22.5" customWidth="1"/>
    <col min="10506" max="10506" width="21.25" customWidth="1"/>
    <col min="10507" max="10507" width="11.125" customWidth="1"/>
    <col min="10508" max="10508" width="22.375" customWidth="1"/>
    <col min="10509" max="10509" width="21.25" customWidth="1"/>
    <col min="10510" max="10510" width="11.25" customWidth="1"/>
    <col min="10511" max="10511" width="0" hidden="1" customWidth="1"/>
    <col min="10753" max="10753" width="4.5" customWidth="1"/>
    <col min="10754" max="10754" width="24.375" customWidth="1"/>
    <col min="10755" max="10755" width="28.25" customWidth="1"/>
    <col min="10756" max="10756" width="0" hidden="1" customWidth="1"/>
    <col min="10757" max="10758" width="10.375" customWidth="1"/>
    <col min="10759" max="10759" width="10" customWidth="1"/>
    <col min="10760" max="10760" width="18.75" customWidth="1"/>
    <col min="10761" max="10761" width="22.5" customWidth="1"/>
    <col min="10762" max="10762" width="21.25" customWidth="1"/>
    <col min="10763" max="10763" width="11.125" customWidth="1"/>
    <col min="10764" max="10764" width="22.375" customWidth="1"/>
    <col min="10765" max="10765" width="21.25" customWidth="1"/>
    <col min="10766" max="10766" width="11.25" customWidth="1"/>
    <col min="10767" max="10767" width="0" hidden="1" customWidth="1"/>
    <col min="11009" max="11009" width="4.5" customWidth="1"/>
    <col min="11010" max="11010" width="24.375" customWidth="1"/>
    <col min="11011" max="11011" width="28.25" customWidth="1"/>
    <col min="11012" max="11012" width="0" hidden="1" customWidth="1"/>
    <col min="11013" max="11014" width="10.375" customWidth="1"/>
    <col min="11015" max="11015" width="10" customWidth="1"/>
    <col min="11016" max="11016" width="18.75" customWidth="1"/>
    <col min="11017" max="11017" width="22.5" customWidth="1"/>
    <col min="11018" max="11018" width="21.25" customWidth="1"/>
    <col min="11019" max="11019" width="11.125" customWidth="1"/>
    <col min="11020" max="11020" width="22.375" customWidth="1"/>
    <col min="11021" max="11021" width="21.25" customWidth="1"/>
    <col min="11022" max="11022" width="11.25" customWidth="1"/>
    <col min="11023" max="11023" width="0" hidden="1" customWidth="1"/>
    <col min="11265" max="11265" width="4.5" customWidth="1"/>
    <col min="11266" max="11266" width="24.375" customWidth="1"/>
    <col min="11267" max="11267" width="28.25" customWidth="1"/>
    <col min="11268" max="11268" width="0" hidden="1" customWidth="1"/>
    <col min="11269" max="11270" width="10.375" customWidth="1"/>
    <col min="11271" max="11271" width="10" customWidth="1"/>
    <col min="11272" max="11272" width="18.75" customWidth="1"/>
    <col min="11273" max="11273" width="22.5" customWidth="1"/>
    <col min="11274" max="11274" width="21.25" customWidth="1"/>
    <col min="11275" max="11275" width="11.125" customWidth="1"/>
    <col min="11276" max="11276" width="22.375" customWidth="1"/>
    <col min="11277" max="11277" width="21.25" customWidth="1"/>
    <col min="11278" max="11278" width="11.25" customWidth="1"/>
    <col min="11279" max="11279" width="0" hidden="1" customWidth="1"/>
    <col min="11521" max="11521" width="4.5" customWidth="1"/>
    <col min="11522" max="11522" width="24.375" customWidth="1"/>
    <col min="11523" max="11523" width="28.25" customWidth="1"/>
    <col min="11524" max="11524" width="0" hidden="1" customWidth="1"/>
    <col min="11525" max="11526" width="10.375" customWidth="1"/>
    <col min="11527" max="11527" width="10" customWidth="1"/>
    <col min="11528" max="11528" width="18.75" customWidth="1"/>
    <col min="11529" max="11529" width="22.5" customWidth="1"/>
    <col min="11530" max="11530" width="21.25" customWidth="1"/>
    <col min="11531" max="11531" width="11.125" customWidth="1"/>
    <col min="11532" max="11532" width="22.375" customWidth="1"/>
    <col min="11533" max="11533" width="21.25" customWidth="1"/>
    <col min="11534" max="11534" width="11.25" customWidth="1"/>
    <col min="11535" max="11535" width="0" hidden="1" customWidth="1"/>
    <col min="11777" max="11777" width="4.5" customWidth="1"/>
    <col min="11778" max="11778" width="24.375" customWidth="1"/>
    <col min="11779" max="11779" width="28.25" customWidth="1"/>
    <col min="11780" max="11780" width="0" hidden="1" customWidth="1"/>
    <col min="11781" max="11782" width="10.375" customWidth="1"/>
    <col min="11783" max="11783" width="10" customWidth="1"/>
    <col min="11784" max="11784" width="18.75" customWidth="1"/>
    <col min="11785" max="11785" width="22.5" customWidth="1"/>
    <col min="11786" max="11786" width="21.25" customWidth="1"/>
    <col min="11787" max="11787" width="11.125" customWidth="1"/>
    <col min="11788" max="11788" width="22.375" customWidth="1"/>
    <col min="11789" max="11789" width="21.25" customWidth="1"/>
    <col min="11790" max="11790" width="11.25" customWidth="1"/>
    <col min="11791" max="11791" width="0" hidden="1" customWidth="1"/>
    <col min="12033" max="12033" width="4.5" customWidth="1"/>
    <col min="12034" max="12034" width="24.375" customWidth="1"/>
    <col min="12035" max="12035" width="28.25" customWidth="1"/>
    <col min="12036" max="12036" width="0" hidden="1" customWidth="1"/>
    <col min="12037" max="12038" width="10.375" customWidth="1"/>
    <col min="12039" max="12039" width="10" customWidth="1"/>
    <col min="12040" max="12040" width="18.75" customWidth="1"/>
    <col min="12041" max="12041" width="22.5" customWidth="1"/>
    <col min="12042" max="12042" width="21.25" customWidth="1"/>
    <col min="12043" max="12043" width="11.125" customWidth="1"/>
    <col min="12044" max="12044" width="22.375" customWidth="1"/>
    <col min="12045" max="12045" width="21.25" customWidth="1"/>
    <col min="12046" max="12046" width="11.25" customWidth="1"/>
    <col min="12047" max="12047" width="0" hidden="1" customWidth="1"/>
    <col min="12289" max="12289" width="4.5" customWidth="1"/>
    <col min="12290" max="12290" width="24.375" customWidth="1"/>
    <col min="12291" max="12291" width="28.25" customWidth="1"/>
    <col min="12292" max="12292" width="0" hidden="1" customWidth="1"/>
    <col min="12293" max="12294" width="10.375" customWidth="1"/>
    <col min="12295" max="12295" width="10" customWidth="1"/>
    <col min="12296" max="12296" width="18.75" customWidth="1"/>
    <col min="12297" max="12297" width="22.5" customWidth="1"/>
    <col min="12298" max="12298" width="21.25" customWidth="1"/>
    <col min="12299" max="12299" width="11.125" customWidth="1"/>
    <col min="12300" max="12300" width="22.375" customWidth="1"/>
    <col min="12301" max="12301" width="21.25" customWidth="1"/>
    <col min="12302" max="12302" width="11.25" customWidth="1"/>
    <col min="12303" max="12303" width="0" hidden="1" customWidth="1"/>
    <col min="12545" max="12545" width="4.5" customWidth="1"/>
    <col min="12546" max="12546" width="24.375" customWidth="1"/>
    <col min="12547" max="12547" width="28.25" customWidth="1"/>
    <col min="12548" max="12548" width="0" hidden="1" customWidth="1"/>
    <col min="12549" max="12550" width="10.375" customWidth="1"/>
    <col min="12551" max="12551" width="10" customWidth="1"/>
    <col min="12552" max="12552" width="18.75" customWidth="1"/>
    <col min="12553" max="12553" width="22.5" customWidth="1"/>
    <col min="12554" max="12554" width="21.25" customWidth="1"/>
    <col min="12555" max="12555" width="11.125" customWidth="1"/>
    <col min="12556" max="12556" width="22.375" customWidth="1"/>
    <col min="12557" max="12557" width="21.25" customWidth="1"/>
    <col min="12558" max="12558" width="11.25" customWidth="1"/>
    <col min="12559" max="12559" width="0" hidden="1" customWidth="1"/>
    <col min="12801" max="12801" width="4.5" customWidth="1"/>
    <col min="12802" max="12802" width="24.375" customWidth="1"/>
    <col min="12803" max="12803" width="28.25" customWidth="1"/>
    <col min="12804" max="12804" width="0" hidden="1" customWidth="1"/>
    <col min="12805" max="12806" width="10.375" customWidth="1"/>
    <col min="12807" max="12807" width="10" customWidth="1"/>
    <col min="12808" max="12808" width="18.75" customWidth="1"/>
    <col min="12809" max="12809" width="22.5" customWidth="1"/>
    <col min="12810" max="12810" width="21.25" customWidth="1"/>
    <col min="12811" max="12811" width="11.125" customWidth="1"/>
    <col min="12812" max="12812" width="22.375" customWidth="1"/>
    <col min="12813" max="12813" width="21.25" customWidth="1"/>
    <col min="12814" max="12814" width="11.25" customWidth="1"/>
    <col min="12815" max="12815" width="0" hidden="1" customWidth="1"/>
    <col min="13057" max="13057" width="4.5" customWidth="1"/>
    <col min="13058" max="13058" width="24.375" customWidth="1"/>
    <col min="13059" max="13059" width="28.25" customWidth="1"/>
    <col min="13060" max="13060" width="0" hidden="1" customWidth="1"/>
    <col min="13061" max="13062" width="10.375" customWidth="1"/>
    <col min="13063" max="13063" width="10" customWidth="1"/>
    <col min="13064" max="13064" width="18.75" customWidth="1"/>
    <col min="13065" max="13065" width="22.5" customWidth="1"/>
    <col min="13066" max="13066" width="21.25" customWidth="1"/>
    <col min="13067" max="13067" width="11.125" customWidth="1"/>
    <col min="13068" max="13068" width="22.375" customWidth="1"/>
    <col min="13069" max="13069" width="21.25" customWidth="1"/>
    <col min="13070" max="13070" width="11.25" customWidth="1"/>
    <col min="13071" max="13071" width="0" hidden="1" customWidth="1"/>
    <col min="13313" max="13313" width="4.5" customWidth="1"/>
    <col min="13314" max="13314" width="24.375" customWidth="1"/>
    <col min="13315" max="13315" width="28.25" customWidth="1"/>
    <col min="13316" max="13316" width="0" hidden="1" customWidth="1"/>
    <col min="13317" max="13318" width="10.375" customWidth="1"/>
    <col min="13319" max="13319" width="10" customWidth="1"/>
    <col min="13320" max="13320" width="18.75" customWidth="1"/>
    <col min="13321" max="13321" width="22.5" customWidth="1"/>
    <col min="13322" max="13322" width="21.25" customWidth="1"/>
    <col min="13323" max="13323" width="11.125" customWidth="1"/>
    <col min="13324" max="13324" width="22.375" customWidth="1"/>
    <col min="13325" max="13325" width="21.25" customWidth="1"/>
    <col min="13326" max="13326" width="11.25" customWidth="1"/>
    <col min="13327" max="13327" width="0" hidden="1" customWidth="1"/>
    <col min="13569" max="13569" width="4.5" customWidth="1"/>
    <col min="13570" max="13570" width="24.375" customWidth="1"/>
    <col min="13571" max="13571" width="28.25" customWidth="1"/>
    <col min="13572" max="13572" width="0" hidden="1" customWidth="1"/>
    <col min="13573" max="13574" width="10.375" customWidth="1"/>
    <col min="13575" max="13575" width="10" customWidth="1"/>
    <col min="13576" max="13576" width="18.75" customWidth="1"/>
    <col min="13577" max="13577" width="22.5" customWidth="1"/>
    <col min="13578" max="13578" width="21.25" customWidth="1"/>
    <col min="13579" max="13579" width="11.125" customWidth="1"/>
    <col min="13580" max="13580" width="22.375" customWidth="1"/>
    <col min="13581" max="13581" width="21.25" customWidth="1"/>
    <col min="13582" max="13582" width="11.25" customWidth="1"/>
    <col min="13583" max="13583" width="0" hidden="1" customWidth="1"/>
    <col min="13825" max="13825" width="4.5" customWidth="1"/>
    <col min="13826" max="13826" width="24.375" customWidth="1"/>
    <col min="13827" max="13827" width="28.25" customWidth="1"/>
    <col min="13828" max="13828" width="0" hidden="1" customWidth="1"/>
    <col min="13829" max="13830" width="10.375" customWidth="1"/>
    <col min="13831" max="13831" width="10" customWidth="1"/>
    <col min="13832" max="13832" width="18.75" customWidth="1"/>
    <col min="13833" max="13833" width="22.5" customWidth="1"/>
    <col min="13834" max="13834" width="21.25" customWidth="1"/>
    <col min="13835" max="13835" width="11.125" customWidth="1"/>
    <col min="13836" max="13836" width="22.375" customWidth="1"/>
    <col min="13837" max="13837" width="21.25" customWidth="1"/>
    <col min="13838" max="13838" width="11.25" customWidth="1"/>
    <col min="13839" max="13839" width="0" hidden="1" customWidth="1"/>
    <col min="14081" max="14081" width="4.5" customWidth="1"/>
    <col min="14082" max="14082" width="24.375" customWidth="1"/>
    <col min="14083" max="14083" width="28.25" customWidth="1"/>
    <col min="14084" max="14084" width="0" hidden="1" customWidth="1"/>
    <col min="14085" max="14086" width="10.375" customWidth="1"/>
    <col min="14087" max="14087" width="10" customWidth="1"/>
    <col min="14088" max="14088" width="18.75" customWidth="1"/>
    <col min="14089" max="14089" width="22.5" customWidth="1"/>
    <col min="14090" max="14090" width="21.25" customWidth="1"/>
    <col min="14091" max="14091" width="11.125" customWidth="1"/>
    <col min="14092" max="14092" width="22.375" customWidth="1"/>
    <col min="14093" max="14093" width="21.25" customWidth="1"/>
    <col min="14094" max="14094" width="11.25" customWidth="1"/>
    <col min="14095" max="14095" width="0" hidden="1" customWidth="1"/>
    <col min="14337" max="14337" width="4.5" customWidth="1"/>
    <col min="14338" max="14338" width="24.375" customWidth="1"/>
    <col min="14339" max="14339" width="28.25" customWidth="1"/>
    <col min="14340" max="14340" width="0" hidden="1" customWidth="1"/>
    <col min="14341" max="14342" width="10.375" customWidth="1"/>
    <col min="14343" max="14343" width="10" customWidth="1"/>
    <col min="14344" max="14344" width="18.75" customWidth="1"/>
    <col min="14345" max="14345" width="22.5" customWidth="1"/>
    <col min="14346" max="14346" width="21.25" customWidth="1"/>
    <col min="14347" max="14347" width="11.125" customWidth="1"/>
    <col min="14348" max="14348" width="22.375" customWidth="1"/>
    <col min="14349" max="14349" width="21.25" customWidth="1"/>
    <col min="14350" max="14350" width="11.25" customWidth="1"/>
    <col min="14351" max="14351" width="0" hidden="1" customWidth="1"/>
    <col min="14593" max="14593" width="4.5" customWidth="1"/>
    <col min="14594" max="14594" width="24.375" customWidth="1"/>
    <col min="14595" max="14595" width="28.25" customWidth="1"/>
    <col min="14596" max="14596" width="0" hidden="1" customWidth="1"/>
    <col min="14597" max="14598" width="10.375" customWidth="1"/>
    <col min="14599" max="14599" width="10" customWidth="1"/>
    <col min="14600" max="14600" width="18.75" customWidth="1"/>
    <col min="14601" max="14601" width="22.5" customWidth="1"/>
    <col min="14602" max="14602" width="21.25" customWidth="1"/>
    <col min="14603" max="14603" width="11.125" customWidth="1"/>
    <col min="14604" max="14604" width="22.375" customWidth="1"/>
    <col min="14605" max="14605" width="21.25" customWidth="1"/>
    <col min="14606" max="14606" width="11.25" customWidth="1"/>
    <col min="14607" max="14607" width="0" hidden="1" customWidth="1"/>
    <col min="14849" max="14849" width="4.5" customWidth="1"/>
    <col min="14850" max="14850" width="24.375" customWidth="1"/>
    <col min="14851" max="14851" width="28.25" customWidth="1"/>
    <col min="14852" max="14852" width="0" hidden="1" customWidth="1"/>
    <col min="14853" max="14854" width="10.375" customWidth="1"/>
    <col min="14855" max="14855" width="10" customWidth="1"/>
    <col min="14856" max="14856" width="18.75" customWidth="1"/>
    <col min="14857" max="14857" width="22.5" customWidth="1"/>
    <col min="14858" max="14858" width="21.25" customWidth="1"/>
    <col min="14859" max="14859" width="11.125" customWidth="1"/>
    <col min="14860" max="14860" width="22.375" customWidth="1"/>
    <col min="14861" max="14861" width="21.25" customWidth="1"/>
    <col min="14862" max="14862" width="11.25" customWidth="1"/>
    <col min="14863" max="14863" width="0" hidden="1" customWidth="1"/>
    <col min="15105" max="15105" width="4.5" customWidth="1"/>
    <col min="15106" max="15106" width="24.375" customWidth="1"/>
    <col min="15107" max="15107" width="28.25" customWidth="1"/>
    <col min="15108" max="15108" width="0" hidden="1" customWidth="1"/>
    <col min="15109" max="15110" width="10.375" customWidth="1"/>
    <col min="15111" max="15111" width="10" customWidth="1"/>
    <col min="15112" max="15112" width="18.75" customWidth="1"/>
    <col min="15113" max="15113" width="22.5" customWidth="1"/>
    <col min="15114" max="15114" width="21.25" customWidth="1"/>
    <col min="15115" max="15115" width="11.125" customWidth="1"/>
    <col min="15116" max="15116" width="22.375" customWidth="1"/>
    <col min="15117" max="15117" width="21.25" customWidth="1"/>
    <col min="15118" max="15118" width="11.25" customWidth="1"/>
    <col min="15119" max="15119" width="0" hidden="1" customWidth="1"/>
    <col min="15361" max="15361" width="4.5" customWidth="1"/>
    <col min="15362" max="15362" width="24.375" customWidth="1"/>
    <col min="15363" max="15363" width="28.25" customWidth="1"/>
    <col min="15364" max="15364" width="0" hidden="1" customWidth="1"/>
    <col min="15365" max="15366" width="10.375" customWidth="1"/>
    <col min="15367" max="15367" width="10" customWidth="1"/>
    <col min="15368" max="15368" width="18.75" customWidth="1"/>
    <col min="15369" max="15369" width="22.5" customWidth="1"/>
    <col min="15370" max="15370" width="21.25" customWidth="1"/>
    <col min="15371" max="15371" width="11.125" customWidth="1"/>
    <col min="15372" max="15372" width="22.375" customWidth="1"/>
    <col min="15373" max="15373" width="21.25" customWidth="1"/>
    <col min="15374" max="15374" width="11.25" customWidth="1"/>
    <col min="15375" max="15375" width="0" hidden="1" customWidth="1"/>
    <col min="15617" max="15617" width="4.5" customWidth="1"/>
    <col min="15618" max="15618" width="24.375" customWidth="1"/>
    <col min="15619" max="15619" width="28.25" customWidth="1"/>
    <col min="15620" max="15620" width="0" hidden="1" customWidth="1"/>
    <col min="15621" max="15622" width="10.375" customWidth="1"/>
    <col min="15623" max="15623" width="10" customWidth="1"/>
    <col min="15624" max="15624" width="18.75" customWidth="1"/>
    <col min="15625" max="15625" width="22.5" customWidth="1"/>
    <col min="15626" max="15626" width="21.25" customWidth="1"/>
    <col min="15627" max="15627" width="11.125" customWidth="1"/>
    <col min="15628" max="15628" width="22.375" customWidth="1"/>
    <col min="15629" max="15629" width="21.25" customWidth="1"/>
    <col min="15630" max="15630" width="11.25" customWidth="1"/>
    <col min="15631" max="15631" width="0" hidden="1" customWidth="1"/>
    <col min="15873" max="15873" width="4.5" customWidth="1"/>
    <col min="15874" max="15874" width="24.375" customWidth="1"/>
    <col min="15875" max="15875" width="28.25" customWidth="1"/>
    <col min="15876" max="15876" width="0" hidden="1" customWidth="1"/>
    <col min="15877" max="15878" width="10.375" customWidth="1"/>
    <col min="15879" max="15879" width="10" customWidth="1"/>
    <col min="15880" max="15880" width="18.75" customWidth="1"/>
    <col min="15881" max="15881" width="22.5" customWidth="1"/>
    <col min="15882" max="15882" width="21.25" customWidth="1"/>
    <col min="15883" max="15883" width="11.125" customWidth="1"/>
    <col min="15884" max="15884" width="22.375" customWidth="1"/>
    <col min="15885" max="15885" width="21.25" customWidth="1"/>
    <col min="15886" max="15886" width="11.25" customWidth="1"/>
    <col min="15887" max="15887" width="0" hidden="1" customWidth="1"/>
    <col min="16129" max="16129" width="4.5" customWidth="1"/>
    <col min="16130" max="16130" width="24.375" customWidth="1"/>
    <col min="16131" max="16131" width="28.25" customWidth="1"/>
    <col min="16132" max="16132" width="0" hidden="1" customWidth="1"/>
    <col min="16133" max="16134" width="10.375" customWidth="1"/>
    <col min="16135" max="16135" width="10" customWidth="1"/>
    <col min="16136" max="16136" width="18.75" customWidth="1"/>
    <col min="16137" max="16137" width="22.5" customWidth="1"/>
    <col min="16138" max="16138" width="21.25" customWidth="1"/>
    <col min="16139" max="16139" width="11.125" customWidth="1"/>
    <col min="16140" max="16140" width="22.375" customWidth="1"/>
    <col min="16141" max="16141" width="21.25" customWidth="1"/>
    <col min="16142" max="16142" width="11.25" customWidth="1"/>
    <col min="16143" max="16143" width="0" hidden="1" customWidth="1"/>
  </cols>
  <sheetData>
    <row r="1" spans="1:21" s="104" customFormat="1" ht="37.5" customHeight="1" x14ac:dyDescent="0.15">
      <c r="A1" s="103" t="s">
        <v>256</v>
      </c>
      <c r="B1" s="5"/>
      <c r="C1" s="103"/>
      <c r="D1" s="103"/>
      <c r="E1" s="256"/>
      <c r="F1" s="257"/>
      <c r="G1" s="257"/>
      <c r="H1" s="257"/>
      <c r="I1" s="257"/>
      <c r="J1" s="257"/>
      <c r="K1" s="257"/>
      <c r="L1" s="257"/>
      <c r="M1" s="257"/>
      <c r="N1" s="257"/>
      <c r="O1"/>
      <c r="P1"/>
      <c r="Q1"/>
      <c r="R1"/>
      <c r="S1"/>
      <c r="T1"/>
      <c r="U1"/>
    </row>
    <row r="2" spans="1:21" s="104" customFormat="1" ht="36" customHeight="1" x14ac:dyDescent="0.15">
      <c r="A2" s="231" t="s">
        <v>0</v>
      </c>
      <c r="B2" s="232"/>
      <c r="C2" s="232"/>
      <c r="D2" s="232"/>
      <c r="E2" s="232"/>
      <c r="F2" s="232"/>
      <c r="G2" s="232"/>
      <c r="H2" s="232"/>
      <c r="I2" s="232"/>
      <c r="J2" s="232"/>
      <c r="K2" s="232"/>
      <c r="L2" s="232"/>
      <c r="M2" s="232"/>
      <c r="N2" s="232"/>
      <c r="O2" s="257"/>
      <c r="P2"/>
      <c r="Q2"/>
      <c r="R2"/>
      <c r="S2"/>
      <c r="T2"/>
      <c r="U2"/>
    </row>
    <row r="3" spans="1:21" s="104" customFormat="1" ht="18.75" customHeight="1" x14ac:dyDescent="0.15">
      <c r="A3" s="103"/>
      <c r="B3" s="5"/>
      <c r="C3" s="103"/>
      <c r="D3" s="103"/>
      <c r="G3" s="103"/>
      <c r="H3" s="103"/>
      <c r="I3" s="5"/>
      <c r="J3" s="103"/>
      <c r="K3" s="103"/>
      <c r="L3" s="5"/>
      <c r="M3" s="103"/>
      <c r="N3" s="103"/>
      <c r="O3"/>
      <c r="P3"/>
      <c r="Q3"/>
      <c r="R3"/>
      <c r="S3"/>
      <c r="T3"/>
      <c r="U3"/>
    </row>
    <row r="4" spans="1:21" s="104" customFormat="1" ht="23.25" customHeight="1" x14ac:dyDescent="0.15">
      <c r="A4" s="105"/>
      <c r="B4" s="106"/>
      <c r="C4" s="105"/>
      <c r="D4" s="105"/>
      <c r="G4" s="105"/>
      <c r="H4" s="105"/>
      <c r="I4" s="106"/>
      <c r="J4" s="105"/>
      <c r="K4" s="105"/>
      <c r="L4" s="107"/>
      <c r="M4" s="107"/>
      <c r="N4" s="108"/>
      <c r="O4" s="102"/>
      <c r="P4"/>
      <c r="Q4"/>
      <c r="R4"/>
      <c r="S4"/>
      <c r="T4"/>
      <c r="U4"/>
    </row>
    <row r="5" spans="1:21" s="104" customFormat="1" ht="31.5" customHeight="1" x14ac:dyDescent="0.15">
      <c r="A5" s="105"/>
      <c r="B5" s="106"/>
      <c r="C5" s="105"/>
      <c r="D5" s="105"/>
      <c r="G5" s="105"/>
      <c r="H5" s="105"/>
      <c r="I5" s="106"/>
      <c r="J5" s="105"/>
      <c r="K5" s="105"/>
      <c r="L5" s="106"/>
      <c r="M5" s="109"/>
      <c r="N5" s="105"/>
      <c r="O5" s="105"/>
      <c r="P5"/>
      <c r="Q5"/>
      <c r="R5"/>
      <c r="S5"/>
      <c r="T5"/>
      <c r="U5"/>
    </row>
    <row r="6" spans="1:21" ht="31.5" customHeight="1" thickBot="1" x14ac:dyDescent="0.2">
      <c r="A6" s="105"/>
      <c r="B6" s="105"/>
      <c r="C6" s="105"/>
      <c r="D6" s="105"/>
      <c r="E6" s="258"/>
      <c r="F6" s="259"/>
      <c r="G6" s="105"/>
      <c r="H6" s="105"/>
      <c r="I6" s="105"/>
      <c r="J6" s="105"/>
      <c r="K6" s="105"/>
      <c r="L6" s="105"/>
      <c r="M6" s="109"/>
      <c r="N6" s="105"/>
      <c r="O6" s="105"/>
    </row>
    <row r="7" spans="1:21" ht="33.75" customHeight="1" thickBot="1" x14ac:dyDescent="0.3">
      <c r="A7" s="260" t="s">
        <v>168</v>
      </c>
      <c r="B7" s="261"/>
      <c r="C7" s="261"/>
      <c r="D7" s="110"/>
      <c r="E7" s="262" t="s">
        <v>257</v>
      </c>
      <c r="F7" s="263"/>
      <c r="G7" s="111"/>
      <c r="H7" s="111"/>
      <c r="I7" s="111"/>
      <c r="J7" s="111"/>
      <c r="K7" s="112"/>
      <c r="L7" s="111"/>
      <c r="M7" s="111"/>
    </row>
    <row r="8" spans="1:21" ht="18.75" customHeight="1" x14ac:dyDescent="0.15">
      <c r="A8" s="264"/>
      <c r="B8" s="265"/>
      <c r="C8" s="266"/>
      <c r="D8" s="244" t="s">
        <v>13</v>
      </c>
      <c r="E8" s="270" t="s">
        <v>258</v>
      </c>
      <c r="F8" s="273" t="s">
        <v>259</v>
      </c>
      <c r="G8" s="113" t="s">
        <v>260</v>
      </c>
      <c r="H8" s="114" t="s">
        <v>261</v>
      </c>
      <c r="I8" s="276" t="s">
        <v>262</v>
      </c>
      <c r="J8" s="277"/>
      <c r="K8" s="278"/>
      <c r="L8" s="241" t="s">
        <v>263</v>
      </c>
      <c r="M8" s="242"/>
      <c r="N8" s="243"/>
      <c r="O8" s="244" t="s">
        <v>13</v>
      </c>
    </row>
    <row r="9" spans="1:21" ht="18.75" customHeight="1" x14ac:dyDescent="0.15">
      <c r="A9" s="267"/>
      <c r="B9" s="268"/>
      <c r="C9" s="269"/>
      <c r="D9" s="245"/>
      <c r="E9" s="271"/>
      <c r="F9" s="274"/>
      <c r="G9" s="12" t="s">
        <v>264</v>
      </c>
      <c r="H9" s="115" t="s">
        <v>265</v>
      </c>
      <c r="I9" s="247" t="s">
        <v>266</v>
      </c>
      <c r="J9" s="248"/>
      <c r="K9" s="249"/>
      <c r="L9" s="250" t="s">
        <v>267</v>
      </c>
      <c r="M9" s="251"/>
      <c r="N9" s="252"/>
      <c r="O9" s="245"/>
    </row>
    <row r="10" spans="1:21" ht="18.75" customHeight="1" thickBot="1" x14ac:dyDescent="0.2">
      <c r="A10" s="116"/>
      <c r="B10" s="117" t="s">
        <v>8</v>
      </c>
      <c r="C10" s="118" t="s">
        <v>268</v>
      </c>
      <c r="D10" s="246"/>
      <c r="E10" s="272"/>
      <c r="F10" s="275"/>
      <c r="G10" s="119" t="s">
        <v>259</v>
      </c>
      <c r="H10" s="120" t="s">
        <v>269</v>
      </c>
      <c r="I10" s="121" t="s">
        <v>8</v>
      </c>
      <c r="J10" s="118" t="s">
        <v>268</v>
      </c>
      <c r="K10" s="122" t="s">
        <v>269</v>
      </c>
      <c r="L10" s="121" t="s">
        <v>8</v>
      </c>
      <c r="M10" s="120" t="s">
        <v>268</v>
      </c>
      <c r="N10" s="122" t="s">
        <v>269</v>
      </c>
      <c r="O10" s="246"/>
    </row>
    <row r="11" spans="1:21" ht="14.25" x14ac:dyDescent="0.15">
      <c r="A11" s="253" t="s">
        <v>63</v>
      </c>
      <c r="B11" s="123" t="s">
        <v>270</v>
      </c>
      <c r="C11" s="123" t="s">
        <v>271</v>
      </c>
      <c r="D11" s="123"/>
      <c r="E11" s="49"/>
      <c r="F11" s="49"/>
      <c r="G11" s="123"/>
      <c r="H11" s="124" t="s">
        <v>272</v>
      </c>
      <c r="I11" s="123" t="s">
        <v>270</v>
      </c>
      <c r="J11" s="123" t="s">
        <v>271</v>
      </c>
      <c r="K11" s="124" t="s">
        <v>273</v>
      </c>
      <c r="L11" s="123" t="s">
        <v>274</v>
      </c>
      <c r="M11" s="123" t="s">
        <v>271</v>
      </c>
      <c r="N11" s="124">
        <v>30</v>
      </c>
      <c r="O11" s="125"/>
    </row>
    <row r="12" spans="1:21" ht="14.25" x14ac:dyDescent="0.15">
      <c r="A12" s="254"/>
      <c r="B12" s="126"/>
      <c r="C12" s="126"/>
      <c r="D12" s="126"/>
      <c r="E12" s="55"/>
      <c r="F12" s="55"/>
      <c r="G12" s="126"/>
      <c r="H12" s="127"/>
      <c r="I12" s="126"/>
      <c r="J12" s="126"/>
      <c r="K12" s="127"/>
      <c r="L12" s="126"/>
      <c r="M12" s="126"/>
      <c r="N12" s="127"/>
      <c r="O12" s="128"/>
    </row>
    <row r="13" spans="1:21" ht="14.25" x14ac:dyDescent="0.15">
      <c r="A13" s="254"/>
      <c r="B13" s="129" t="s">
        <v>317</v>
      </c>
      <c r="C13" s="129" t="s">
        <v>67</v>
      </c>
      <c r="D13" s="129" t="s">
        <v>68</v>
      </c>
      <c r="E13" s="61"/>
      <c r="F13" s="61"/>
      <c r="G13" s="129"/>
      <c r="H13" s="133">
        <v>5</v>
      </c>
      <c r="I13" s="129" t="s">
        <v>317</v>
      </c>
      <c r="J13" s="140" t="s">
        <v>285</v>
      </c>
      <c r="K13" s="133">
        <v>5</v>
      </c>
      <c r="L13" s="129" t="s">
        <v>318</v>
      </c>
      <c r="M13" s="129" t="s">
        <v>37</v>
      </c>
      <c r="N13" s="133">
        <v>10</v>
      </c>
      <c r="O13" s="132"/>
    </row>
    <row r="14" spans="1:21" ht="14.25" x14ac:dyDescent="0.15">
      <c r="A14" s="254"/>
      <c r="B14" s="129"/>
      <c r="C14" s="129" t="s">
        <v>70</v>
      </c>
      <c r="D14" s="129"/>
      <c r="E14" s="61" t="s">
        <v>71</v>
      </c>
      <c r="F14" s="61"/>
      <c r="G14" s="129"/>
      <c r="H14" s="134">
        <v>0.13</v>
      </c>
      <c r="I14" s="129"/>
      <c r="J14" s="129" t="s">
        <v>288</v>
      </c>
      <c r="K14" s="134">
        <v>0.13</v>
      </c>
      <c r="L14" s="126"/>
      <c r="M14" s="126"/>
      <c r="N14" s="127"/>
      <c r="O14" s="128"/>
    </row>
    <row r="15" spans="1:21" ht="14.25" x14ac:dyDescent="0.15">
      <c r="A15" s="254"/>
      <c r="B15" s="129"/>
      <c r="C15" s="129" t="s">
        <v>37</v>
      </c>
      <c r="D15" s="129"/>
      <c r="E15" s="61"/>
      <c r="F15" s="61"/>
      <c r="G15" s="129"/>
      <c r="H15" s="133">
        <v>10</v>
      </c>
      <c r="I15" s="129"/>
      <c r="J15" s="129" t="s">
        <v>37</v>
      </c>
      <c r="K15" s="133">
        <v>10</v>
      </c>
      <c r="L15" s="129" t="s">
        <v>319</v>
      </c>
      <c r="M15" s="129" t="s">
        <v>69</v>
      </c>
      <c r="N15" s="133">
        <v>10</v>
      </c>
      <c r="O15" s="132"/>
    </row>
    <row r="16" spans="1:21" ht="14.25" x14ac:dyDescent="0.15">
      <c r="A16" s="254"/>
      <c r="B16" s="129"/>
      <c r="C16" s="129"/>
      <c r="D16" s="129"/>
      <c r="E16" s="61"/>
      <c r="F16" s="61"/>
      <c r="G16" s="129" t="s">
        <v>54</v>
      </c>
      <c r="H16" s="133" t="s">
        <v>278</v>
      </c>
      <c r="I16" s="129"/>
      <c r="J16" s="129"/>
      <c r="K16" s="133"/>
      <c r="L16" s="129"/>
      <c r="M16" s="129" t="s">
        <v>51</v>
      </c>
      <c r="N16" s="133">
        <v>5</v>
      </c>
      <c r="O16" s="132"/>
    </row>
    <row r="17" spans="1:15" ht="14.25" x14ac:dyDescent="0.15">
      <c r="A17" s="254"/>
      <c r="B17" s="129"/>
      <c r="C17" s="129"/>
      <c r="D17" s="129"/>
      <c r="E17" s="61"/>
      <c r="F17" s="61"/>
      <c r="G17" s="129" t="s">
        <v>41</v>
      </c>
      <c r="H17" s="133" t="s">
        <v>282</v>
      </c>
      <c r="I17" s="129"/>
      <c r="J17" s="129"/>
      <c r="K17" s="133"/>
      <c r="L17" s="126"/>
      <c r="M17" s="126"/>
      <c r="N17" s="127"/>
      <c r="O17" s="128"/>
    </row>
    <row r="18" spans="1:15" ht="14.25" x14ac:dyDescent="0.15">
      <c r="A18" s="254"/>
      <c r="B18" s="129"/>
      <c r="C18" s="129"/>
      <c r="D18" s="129"/>
      <c r="E18" s="61"/>
      <c r="F18" s="61" t="s">
        <v>35</v>
      </c>
      <c r="G18" s="129" t="s">
        <v>44</v>
      </c>
      <c r="H18" s="133" t="s">
        <v>282</v>
      </c>
      <c r="I18" s="129"/>
      <c r="J18" s="129"/>
      <c r="K18" s="133"/>
      <c r="L18" s="129" t="s">
        <v>320</v>
      </c>
      <c r="M18" s="129" t="s">
        <v>140</v>
      </c>
      <c r="N18" s="133">
        <v>5</v>
      </c>
      <c r="O18" s="132"/>
    </row>
    <row r="19" spans="1:15" ht="14.25" x14ac:dyDescent="0.15">
      <c r="A19" s="254"/>
      <c r="B19" s="126"/>
      <c r="C19" s="126"/>
      <c r="D19" s="126"/>
      <c r="E19" s="55"/>
      <c r="F19" s="55"/>
      <c r="G19" s="126"/>
      <c r="H19" s="127"/>
      <c r="I19" s="126"/>
      <c r="J19" s="126"/>
      <c r="K19" s="127"/>
      <c r="L19" s="129"/>
      <c r="M19" s="129" t="s">
        <v>125</v>
      </c>
      <c r="N19" s="133">
        <v>5</v>
      </c>
      <c r="O19" s="132"/>
    </row>
    <row r="20" spans="1:15" ht="14.25" x14ac:dyDescent="0.15">
      <c r="A20" s="254"/>
      <c r="B20" s="129" t="s">
        <v>321</v>
      </c>
      <c r="C20" s="129" t="s">
        <v>69</v>
      </c>
      <c r="D20" s="129"/>
      <c r="E20" s="61"/>
      <c r="F20" s="61"/>
      <c r="G20" s="129"/>
      <c r="H20" s="133">
        <v>20</v>
      </c>
      <c r="I20" s="129" t="s">
        <v>321</v>
      </c>
      <c r="J20" s="129" t="s">
        <v>69</v>
      </c>
      <c r="K20" s="133">
        <v>10</v>
      </c>
      <c r="L20" s="126"/>
      <c r="M20" s="126"/>
      <c r="N20" s="127"/>
      <c r="O20" s="128"/>
    </row>
    <row r="21" spans="1:15" ht="14.25" x14ac:dyDescent="0.15">
      <c r="A21" s="254"/>
      <c r="B21" s="129"/>
      <c r="C21" s="129" t="s">
        <v>131</v>
      </c>
      <c r="D21" s="129"/>
      <c r="E21" s="61"/>
      <c r="F21" s="61"/>
      <c r="G21" s="129"/>
      <c r="H21" s="133">
        <v>5</v>
      </c>
      <c r="I21" s="129"/>
      <c r="J21" s="129" t="s">
        <v>131</v>
      </c>
      <c r="K21" s="133">
        <v>5</v>
      </c>
      <c r="L21" s="129" t="s">
        <v>294</v>
      </c>
      <c r="M21" s="129" t="s">
        <v>81</v>
      </c>
      <c r="N21" s="143">
        <v>0.08</v>
      </c>
      <c r="O21" s="132"/>
    </row>
    <row r="22" spans="1:15" ht="14.25" x14ac:dyDescent="0.15">
      <c r="A22" s="254"/>
      <c r="B22" s="129"/>
      <c r="C22" s="129" t="s">
        <v>51</v>
      </c>
      <c r="D22" s="129"/>
      <c r="E22" s="61"/>
      <c r="F22" s="61"/>
      <c r="G22" s="129"/>
      <c r="H22" s="133">
        <v>5</v>
      </c>
      <c r="I22" s="129"/>
      <c r="J22" s="129" t="s">
        <v>51</v>
      </c>
      <c r="K22" s="133">
        <v>5</v>
      </c>
      <c r="L22" s="129"/>
      <c r="M22" s="129"/>
      <c r="N22" s="133"/>
      <c r="O22" s="132"/>
    </row>
    <row r="23" spans="1:15" ht="14.25" x14ac:dyDescent="0.15">
      <c r="A23" s="254"/>
      <c r="B23" s="126"/>
      <c r="C23" s="126"/>
      <c r="D23" s="126"/>
      <c r="E23" s="55"/>
      <c r="F23" s="135"/>
      <c r="G23" s="126"/>
      <c r="H23" s="127"/>
      <c r="I23" s="126"/>
      <c r="J23" s="126"/>
      <c r="K23" s="127"/>
      <c r="L23" s="129"/>
      <c r="M23" s="129"/>
      <c r="N23" s="133"/>
      <c r="O23" s="132"/>
    </row>
    <row r="24" spans="1:15" ht="14.25" x14ac:dyDescent="0.15">
      <c r="A24" s="254"/>
      <c r="B24" s="129" t="s">
        <v>132</v>
      </c>
      <c r="C24" s="129" t="s">
        <v>140</v>
      </c>
      <c r="D24" s="129"/>
      <c r="E24" s="61"/>
      <c r="F24" s="61"/>
      <c r="G24" s="129"/>
      <c r="H24" s="133">
        <v>10</v>
      </c>
      <c r="I24" s="129" t="s">
        <v>132</v>
      </c>
      <c r="J24" s="129" t="s">
        <v>140</v>
      </c>
      <c r="K24" s="133">
        <v>5</v>
      </c>
      <c r="L24" s="129"/>
      <c r="M24" s="129"/>
      <c r="N24" s="133"/>
      <c r="O24" s="132"/>
    </row>
    <row r="25" spans="1:15" ht="14.25" x14ac:dyDescent="0.15">
      <c r="A25" s="254"/>
      <c r="B25" s="129"/>
      <c r="C25" s="129" t="s">
        <v>125</v>
      </c>
      <c r="D25" s="129"/>
      <c r="E25" s="61"/>
      <c r="F25" s="61"/>
      <c r="G25" s="129"/>
      <c r="H25" s="133">
        <v>5</v>
      </c>
      <c r="I25" s="129"/>
      <c r="J25" s="129" t="s">
        <v>125</v>
      </c>
      <c r="K25" s="133">
        <v>5</v>
      </c>
      <c r="L25" s="129"/>
      <c r="M25" s="129"/>
      <c r="N25" s="133"/>
      <c r="O25" s="132"/>
    </row>
    <row r="26" spans="1:15" ht="14.25" x14ac:dyDescent="0.15">
      <c r="A26" s="254"/>
      <c r="B26" s="129"/>
      <c r="C26" s="129"/>
      <c r="D26" s="129"/>
      <c r="E26" s="61"/>
      <c r="F26" s="61"/>
      <c r="G26" s="129" t="s">
        <v>103</v>
      </c>
      <c r="H26" s="133" t="s">
        <v>278</v>
      </c>
      <c r="I26" s="129"/>
      <c r="J26" s="129"/>
      <c r="K26" s="133"/>
      <c r="L26" s="129"/>
      <c r="M26" s="129"/>
      <c r="N26" s="133"/>
      <c r="O26" s="132"/>
    </row>
    <row r="27" spans="1:15" ht="14.25" x14ac:dyDescent="0.15">
      <c r="A27" s="254"/>
      <c r="B27" s="126"/>
      <c r="C27" s="126"/>
      <c r="D27" s="126"/>
      <c r="E27" s="55"/>
      <c r="F27" s="55"/>
      <c r="G27" s="126"/>
      <c r="H27" s="127"/>
      <c r="I27" s="126"/>
      <c r="J27" s="126"/>
      <c r="K27" s="127"/>
      <c r="L27" s="129"/>
      <c r="M27" s="129"/>
      <c r="N27" s="133"/>
      <c r="O27" s="132"/>
    </row>
    <row r="28" spans="1:15" ht="14.25" x14ac:dyDescent="0.15">
      <c r="A28" s="254"/>
      <c r="B28" s="129" t="s">
        <v>80</v>
      </c>
      <c r="C28" s="129" t="s">
        <v>81</v>
      </c>
      <c r="D28" s="129"/>
      <c r="E28" s="61"/>
      <c r="F28" s="61"/>
      <c r="G28" s="129"/>
      <c r="H28" s="142">
        <v>0.1</v>
      </c>
      <c r="I28" s="129" t="s">
        <v>80</v>
      </c>
      <c r="J28" s="129" t="s">
        <v>81</v>
      </c>
      <c r="K28" s="142">
        <v>0.1</v>
      </c>
      <c r="L28" s="129"/>
      <c r="M28" s="129"/>
      <c r="N28" s="133"/>
      <c r="O28" s="132"/>
    </row>
    <row r="29" spans="1:15" ht="15" thickBot="1" x14ac:dyDescent="0.2">
      <c r="A29" s="255"/>
      <c r="B29" s="136"/>
      <c r="C29" s="136"/>
      <c r="D29" s="136"/>
      <c r="E29" s="68"/>
      <c r="F29" s="68"/>
      <c r="G29" s="136"/>
      <c r="H29" s="137"/>
      <c r="I29" s="136"/>
      <c r="J29" s="136"/>
      <c r="K29" s="137"/>
      <c r="L29" s="136"/>
      <c r="M29" s="136"/>
      <c r="N29" s="137"/>
      <c r="O29" s="138"/>
    </row>
    <row r="30" spans="1:15" ht="14.25" x14ac:dyDescent="0.15">
      <c r="B30" s="106"/>
      <c r="C30" s="106"/>
      <c r="D30" s="106"/>
      <c r="G30" s="106"/>
      <c r="H30" s="139"/>
      <c r="I30" s="106"/>
      <c r="J30" s="106"/>
      <c r="K30" s="139"/>
      <c r="L30" s="106"/>
      <c r="M30" s="106"/>
      <c r="N30" s="139"/>
    </row>
    <row r="31" spans="1:15" ht="14.25" x14ac:dyDescent="0.15">
      <c r="B31" s="106"/>
      <c r="C31" s="106"/>
      <c r="D31" s="106"/>
      <c r="G31" s="106"/>
      <c r="H31" s="139"/>
      <c r="I31" s="106"/>
      <c r="J31" s="106"/>
      <c r="K31" s="139"/>
      <c r="L31" s="106"/>
      <c r="M31" s="106"/>
      <c r="N31" s="139"/>
    </row>
    <row r="32" spans="1:15" ht="14.25" x14ac:dyDescent="0.15">
      <c r="B32" s="106"/>
      <c r="C32" s="106"/>
      <c r="D32" s="106"/>
      <c r="G32" s="106"/>
      <c r="H32" s="139"/>
      <c r="I32" s="106"/>
      <c r="J32" s="106"/>
      <c r="K32" s="139"/>
      <c r="L32" s="106"/>
      <c r="M32" s="106"/>
      <c r="N32" s="139"/>
    </row>
    <row r="33" spans="2:14" ht="14.25" x14ac:dyDescent="0.15">
      <c r="B33" s="106"/>
      <c r="C33" s="106"/>
      <c r="D33" s="106"/>
      <c r="G33" s="106"/>
      <c r="H33" s="139"/>
      <c r="I33" s="106"/>
      <c r="J33" s="106"/>
      <c r="K33" s="139"/>
      <c r="L33" s="106"/>
      <c r="M33" s="106"/>
      <c r="N33" s="139"/>
    </row>
    <row r="34" spans="2:14" ht="14.25" x14ac:dyDescent="0.15">
      <c r="B34" s="106"/>
      <c r="C34" s="106"/>
      <c r="D34" s="106"/>
      <c r="G34" s="106"/>
      <c r="H34" s="139"/>
      <c r="I34" s="106"/>
      <c r="J34" s="106"/>
      <c r="K34" s="139"/>
      <c r="L34" s="106"/>
      <c r="M34" s="106"/>
      <c r="N34" s="139"/>
    </row>
    <row r="35" spans="2:14" ht="14.25" x14ac:dyDescent="0.15">
      <c r="B35" s="106"/>
      <c r="C35" s="106"/>
      <c r="D35" s="106"/>
      <c r="G35" s="106"/>
      <c r="H35" s="139"/>
      <c r="I35" s="106"/>
      <c r="J35" s="106"/>
      <c r="K35" s="139"/>
      <c r="L35" s="106"/>
      <c r="M35" s="106"/>
      <c r="N35" s="139"/>
    </row>
    <row r="36" spans="2:14" ht="14.25" x14ac:dyDescent="0.15">
      <c r="B36" s="106"/>
      <c r="C36" s="106"/>
      <c r="D36" s="106"/>
      <c r="G36" s="106"/>
      <c r="H36" s="139"/>
      <c r="I36" s="106"/>
      <c r="J36" s="106"/>
      <c r="K36" s="139"/>
      <c r="L36" s="106"/>
      <c r="M36" s="106"/>
      <c r="N36" s="139"/>
    </row>
    <row r="37" spans="2:14" ht="14.25" x14ac:dyDescent="0.15">
      <c r="B37" s="106"/>
      <c r="C37" s="106"/>
      <c r="D37" s="106"/>
      <c r="G37" s="106"/>
      <c r="H37" s="139"/>
      <c r="I37" s="106"/>
      <c r="J37" s="106"/>
      <c r="K37" s="139"/>
      <c r="L37" s="106"/>
      <c r="M37" s="106"/>
      <c r="N37" s="139"/>
    </row>
    <row r="38" spans="2:14" ht="14.25" x14ac:dyDescent="0.15">
      <c r="B38" s="106"/>
      <c r="C38" s="106"/>
      <c r="D38" s="106"/>
      <c r="G38" s="106"/>
      <c r="H38" s="139"/>
      <c r="I38" s="106"/>
      <c r="J38" s="106"/>
      <c r="K38" s="139"/>
      <c r="L38" s="106"/>
      <c r="M38" s="106"/>
      <c r="N38" s="139"/>
    </row>
    <row r="39" spans="2:14" ht="14.25" x14ac:dyDescent="0.15">
      <c r="B39" s="106"/>
      <c r="C39" s="106"/>
      <c r="D39" s="106"/>
      <c r="G39" s="106"/>
      <c r="H39" s="139"/>
      <c r="I39" s="106"/>
      <c r="J39" s="106"/>
      <c r="K39" s="139"/>
      <c r="L39" s="106"/>
      <c r="M39" s="106"/>
      <c r="N39" s="139"/>
    </row>
    <row r="40" spans="2:14" ht="14.25" x14ac:dyDescent="0.15">
      <c r="B40" s="106"/>
      <c r="C40" s="106"/>
      <c r="D40" s="106"/>
      <c r="G40" s="106"/>
      <c r="H40" s="139"/>
      <c r="I40" s="106"/>
      <c r="J40" s="106"/>
      <c r="K40" s="139"/>
      <c r="L40" s="106"/>
      <c r="M40" s="106"/>
      <c r="N40" s="139"/>
    </row>
    <row r="41" spans="2:14" ht="14.25" x14ac:dyDescent="0.15">
      <c r="B41" s="106"/>
      <c r="C41" s="106"/>
      <c r="D41" s="106"/>
      <c r="G41" s="106"/>
      <c r="H41" s="139"/>
      <c r="I41" s="106"/>
      <c r="J41" s="106"/>
      <c r="K41" s="139"/>
      <c r="L41" s="106"/>
      <c r="M41" s="106"/>
      <c r="N41" s="139"/>
    </row>
    <row r="42" spans="2:14" ht="14.25" x14ac:dyDescent="0.15">
      <c r="B42" s="106"/>
      <c r="C42" s="106"/>
      <c r="D42" s="106"/>
      <c r="G42" s="106"/>
      <c r="H42" s="139"/>
      <c r="I42" s="106"/>
      <c r="J42" s="106"/>
      <c r="K42" s="139"/>
      <c r="L42" s="106"/>
      <c r="M42" s="106"/>
      <c r="N42" s="139"/>
    </row>
    <row r="43" spans="2:14" ht="14.25" x14ac:dyDescent="0.15">
      <c r="B43" s="106"/>
      <c r="C43" s="106"/>
      <c r="D43" s="106"/>
      <c r="G43" s="106"/>
      <c r="H43" s="139"/>
      <c r="I43" s="106"/>
      <c r="J43" s="106"/>
      <c r="K43" s="139"/>
      <c r="L43" s="106"/>
      <c r="M43" s="106"/>
      <c r="N43" s="139"/>
    </row>
    <row r="44" spans="2:14" ht="14.25" x14ac:dyDescent="0.15">
      <c r="B44" s="106"/>
      <c r="C44" s="106"/>
      <c r="D44" s="106"/>
      <c r="G44" s="106"/>
      <c r="H44" s="139"/>
      <c r="I44" s="106"/>
      <c r="J44" s="106"/>
      <c r="K44" s="139"/>
      <c r="L44" s="106"/>
      <c r="M44" s="106"/>
      <c r="N44" s="139"/>
    </row>
    <row r="45" spans="2:14" ht="14.25" x14ac:dyDescent="0.15">
      <c r="B45" s="106"/>
      <c r="C45" s="106"/>
      <c r="D45" s="106"/>
      <c r="G45" s="106"/>
      <c r="H45" s="139"/>
      <c r="I45" s="106"/>
      <c r="J45" s="106"/>
      <c r="K45" s="139"/>
      <c r="L45" s="106"/>
      <c r="M45" s="106"/>
      <c r="N45" s="139"/>
    </row>
    <row r="46" spans="2:14" ht="14.25" x14ac:dyDescent="0.15">
      <c r="B46" s="106"/>
      <c r="C46" s="106"/>
      <c r="D46" s="106"/>
      <c r="G46" s="106"/>
      <c r="H46" s="139"/>
      <c r="I46" s="106"/>
      <c r="J46" s="106"/>
      <c r="K46" s="139"/>
      <c r="L46" s="106"/>
      <c r="M46" s="106"/>
      <c r="N46" s="139"/>
    </row>
    <row r="47" spans="2:14" ht="14.25" x14ac:dyDescent="0.15">
      <c r="B47" s="106"/>
      <c r="C47" s="106"/>
      <c r="D47" s="106"/>
      <c r="G47" s="106"/>
      <c r="H47" s="139"/>
      <c r="I47" s="106"/>
      <c r="J47" s="106"/>
      <c r="K47" s="139"/>
      <c r="L47" s="106"/>
      <c r="M47" s="106"/>
      <c r="N47" s="139"/>
    </row>
    <row r="48" spans="2:14" ht="14.25" x14ac:dyDescent="0.15">
      <c r="B48" s="106"/>
      <c r="C48" s="106"/>
      <c r="D48" s="106"/>
      <c r="G48" s="106"/>
      <c r="H48" s="139"/>
      <c r="I48" s="106"/>
      <c r="J48" s="106"/>
      <c r="K48" s="139"/>
      <c r="L48" s="106"/>
      <c r="M48" s="106"/>
      <c r="N48" s="139"/>
    </row>
    <row r="49" spans="2:14" ht="14.25" x14ac:dyDescent="0.15">
      <c r="B49" s="106"/>
      <c r="C49" s="106"/>
      <c r="D49" s="106"/>
      <c r="G49" s="106"/>
      <c r="H49" s="139"/>
      <c r="I49" s="106"/>
      <c r="J49" s="106"/>
      <c r="K49" s="139"/>
      <c r="L49" s="106"/>
      <c r="M49" s="106"/>
      <c r="N49" s="139"/>
    </row>
    <row r="50" spans="2:14" ht="14.25" x14ac:dyDescent="0.15">
      <c r="B50" s="106"/>
      <c r="C50" s="106"/>
      <c r="D50" s="106"/>
      <c r="G50" s="106"/>
      <c r="H50" s="139"/>
      <c r="I50" s="106"/>
      <c r="J50" s="106"/>
      <c r="K50" s="139"/>
      <c r="L50" s="106"/>
      <c r="M50" s="106"/>
      <c r="N50" s="139"/>
    </row>
    <row r="51" spans="2:14" ht="14.25" x14ac:dyDescent="0.15">
      <c r="B51" s="106"/>
      <c r="C51" s="106"/>
      <c r="D51" s="106"/>
      <c r="G51" s="106"/>
      <c r="H51" s="139"/>
      <c r="I51" s="106"/>
      <c r="J51" s="106"/>
      <c r="K51" s="139"/>
      <c r="L51" s="106"/>
      <c r="M51" s="106"/>
      <c r="N51" s="139"/>
    </row>
    <row r="52" spans="2:14" ht="14.25" x14ac:dyDescent="0.15">
      <c r="B52" s="106"/>
      <c r="C52" s="106"/>
      <c r="D52" s="106"/>
      <c r="G52" s="106"/>
      <c r="H52" s="139"/>
      <c r="I52" s="106"/>
      <c r="J52" s="106"/>
      <c r="K52" s="139"/>
      <c r="L52" s="106"/>
      <c r="M52" s="106"/>
      <c r="N52" s="139"/>
    </row>
    <row r="53" spans="2:14" ht="14.25" x14ac:dyDescent="0.15">
      <c r="B53" s="106"/>
      <c r="C53" s="106"/>
      <c r="D53" s="106"/>
      <c r="G53" s="106"/>
      <c r="H53" s="139"/>
      <c r="I53" s="106"/>
      <c r="J53" s="106"/>
      <c r="K53" s="139"/>
      <c r="L53" s="106"/>
      <c r="M53" s="106"/>
      <c r="N53" s="139"/>
    </row>
    <row r="54" spans="2:14" ht="14.25" x14ac:dyDescent="0.15">
      <c r="B54" s="106"/>
      <c r="C54" s="106"/>
      <c r="D54" s="106"/>
      <c r="G54" s="106"/>
      <c r="H54" s="139"/>
      <c r="I54" s="106"/>
      <c r="J54" s="106"/>
      <c r="K54" s="139"/>
      <c r="L54" s="106"/>
      <c r="M54" s="106"/>
      <c r="N54" s="139"/>
    </row>
    <row r="55" spans="2:14" ht="14.25" x14ac:dyDescent="0.15">
      <c r="B55" s="106"/>
      <c r="C55" s="106"/>
      <c r="D55" s="106"/>
      <c r="G55" s="106"/>
      <c r="H55" s="139"/>
      <c r="I55" s="106"/>
      <c r="J55" s="106"/>
      <c r="K55" s="139"/>
      <c r="L55" s="106"/>
      <c r="M55" s="106"/>
      <c r="N55" s="139"/>
    </row>
    <row r="56" spans="2:14" ht="14.25" x14ac:dyDescent="0.15">
      <c r="B56" s="106"/>
      <c r="C56" s="106"/>
      <c r="D56" s="106"/>
      <c r="G56" s="106"/>
      <c r="H56" s="139"/>
      <c r="I56" s="106"/>
      <c r="J56" s="106"/>
      <c r="K56" s="139"/>
      <c r="L56" s="106"/>
      <c r="M56" s="106"/>
      <c r="N56" s="139"/>
    </row>
    <row r="57" spans="2:14" ht="14.25" x14ac:dyDescent="0.15">
      <c r="B57" s="106"/>
      <c r="C57" s="106"/>
      <c r="D57" s="106"/>
      <c r="G57" s="106"/>
      <c r="H57" s="139"/>
      <c r="I57" s="106"/>
      <c r="J57" s="106"/>
      <c r="K57" s="139"/>
      <c r="L57" s="106"/>
      <c r="M57" s="106"/>
      <c r="N57" s="139"/>
    </row>
    <row r="58" spans="2:14" ht="14.25" x14ac:dyDescent="0.15">
      <c r="B58" s="106"/>
      <c r="C58" s="106"/>
      <c r="D58" s="106"/>
      <c r="G58" s="106"/>
      <c r="H58" s="139"/>
      <c r="I58" s="106"/>
      <c r="J58" s="106"/>
      <c r="K58" s="139"/>
      <c r="L58" s="106"/>
      <c r="M58" s="106"/>
      <c r="N58" s="139"/>
    </row>
    <row r="59" spans="2:14" ht="14.25" x14ac:dyDescent="0.15">
      <c r="B59" s="106"/>
      <c r="C59" s="106"/>
      <c r="D59" s="106"/>
      <c r="G59" s="106"/>
      <c r="H59" s="139"/>
      <c r="I59" s="106"/>
      <c r="J59" s="106"/>
      <c r="K59" s="139"/>
      <c r="L59" s="106"/>
      <c r="M59" s="106"/>
      <c r="N59" s="139"/>
    </row>
    <row r="60" spans="2:14" ht="14.25" x14ac:dyDescent="0.15">
      <c r="B60" s="106"/>
      <c r="C60" s="106"/>
      <c r="D60" s="106"/>
      <c r="G60" s="106"/>
      <c r="H60" s="139"/>
      <c r="I60" s="106"/>
      <c r="J60" s="106"/>
      <c r="K60" s="139"/>
      <c r="L60" s="106"/>
      <c r="M60" s="106"/>
      <c r="N60" s="139"/>
    </row>
    <row r="61" spans="2:14" ht="14.25" x14ac:dyDescent="0.15">
      <c r="B61" s="106"/>
      <c r="C61" s="106"/>
      <c r="D61" s="106"/>
      <c r="G61" s="106"/>
      <c r="H61" s="139"/>
      <c r="I61" s="106"/>
      <c r="J61" s="106"/>
      <c r="K61" s="139"/>
      <c r="L61" s="106"/>
      <c r="M61" s="106"/>
      <c r="N61" s="139"/>
    </row>
    <row r="62" spans="2:14" ht="14.25" x14ac:dyDescent="0.15">
      <c r="B62" s="106"/>
      <c r="C62" s="106"/>
      <c r="D62" s="106"/>
      <c r="G62" s="106"/>
      <c r="H62" s="139"/>
      <c r="I62" s="106"/>
      <c r="J62" s="106"/>
      <c r="K62" s="139"/>
      <c r="L62" s="106"/>
      <c r="M62" s="106"/>
      <c r="N62" s="139"/>
    </row>
    <row r="63" spans="2:14" ht="14.25" x14ac:dyDescent="0.15">
      <c r="B63" s="106"/>
      <c r="C63" s="106"/>
      <c r="D63" s="106"/>
      <c r="G63" s="106"/>
      <c r="H63" s="139"/>
      <c r="I63" s="106"/>
      <c r="J63" s="106"/>
      <c r="K63" s="139"/>
      <c r="L63" s="106"/>
      <c r="M63" s="106"/>
      <c r="N63" s="139"/>
    </row>
    <row r="64" spans="2:14" ht="14.25" x14ac:dyDescent="0.15">
      <c r="B64" s="106"/>
      <c r="C64" s="106"/>
      <c r="D64" s="106"/>
      <c r="G64" s="106"/>
      <c r="H64" s="139"/>
      <c r="I64" s="106"/>
      <c r="J64" s="106"/>
      <c r="K64" s="139"/>
      <c r="L64" s="106"/>
      <c r="M64" s="106"/>
      <c r="N64" s="139"/>
    </row>
  </sheetData>
  <mergeCells count="15">
    <mergeCell ref="E1:N1"/>
    <mergeCell ref="A2:O2"/>
    <mergeCell ref="E6:F6"/>
    <mergeCell ref="A7:C7"/>
    <mergeCell ref="E7:F7"/>
    <mergeCell ref="L8:N8"/>
    <mergeCell ref="O8:O10"/>
    <mergeCell ref="I9:K9"/>
    <mergeCell ref="L9:N9"/>
    <mergeCell ref="A11:A29"/>
    <mergeCell ref="A8:C9"/>
    <mergeCell ref="D8:D10"/>
    <mergeCell ref="E8:E10"/>
    <mergeCell ref="F8:F10"/>
    <mergeCell ref="I8:K8"/>
  </mergeCells>
  <phoneticPr fontId="2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pageSetUpPr fitToPage="1"/>
  </sheetPr>
  <dimension ref="A1:AB25"/>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31"/>
      <c r="I1" s="231"/>
      <c r="J1" s="232"/>
      <c r="K1" s="232"/>
      <c r="L1" s="232"/>
      <c r="M1" s="232"/>
      <c r="N1" s="232"/>
      <c r="O1" s="232"/>
      <c r="P1" s="2"/>
      <c r="Q1" s="2"/>
      <c r="R1" s="4"/>
      <c r="S1" s="4"/>
      <c r="T1" s="3"/>
      <c r="U1" s="3"/>
    </row>
    <row r="2" spans="1:21" ht="36.75" customHeight="1" x14ac:dyDescent="0.15">
      <c r="A2" s="231" t="s">
        <v>0</v>
      </c>
      <c r="B2" s="231"/>
      <c r="C2" s="232"/>
      <c r="D2" s="232"/>
      <c r="E2" s="232"/>
      <c r="F2" s="232"/>
      <c r="G2" s="232"/>
      <c r="H2" s="232"/>
      <c r="I2" s="232"/>
      <c r="J2" s="232"/>
      <c r="K2" s="232"/>
      <c r="L2" s="232"/>
      <c r="M2" s="232"/>
      <c r="N2" s="232"/>
      <c r="O2" s="232"/>
      <c r="P2" s="232"/>
      <c r="Q2" s="232"/>
      <c r="R2" s="232"/>
      <c r="S2" s="232"/>
      <c r="T2" s="232"/>
      <c r="U2" s="3"/>
    </row>
    <row r="3" spans="1:21" ht="18.75" customHeight="1" x14ac:dyDescent="0.15">
      <c r="A3" s="5"/>
      <c r="B3" s="5"/>
      <c r="C3" s="2"/>
      <c r="D3" s="3"/>
      <c r="E3" s="6"/>
      <c r="F3" s="2"/>
      <c r="G3" s="2"/>
      <c r="H3" s="2"/>
      <c r="I3" s="3"/>
      <c r="J3" s="2"/>
      <c r="K3" s="7"/>
      <c r="L3" s="7"/>
      <c r="M3" s="7"/>
      <c r="N3" s="7"/>
      <c r="O3" s="2"/>
      <c r="P3" s="8"/>
      <c r="Q3" s="233" t="s">
        <v>1</v>
      </c>
      <c r="R3" s="234"/>
      <c r="S3" s="234"/>
      <c r="T3" s="235"/>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36" t="s">
        <v>169</v>
      </c>
      <c r="B8" s="237"/>
      <c r="C8" s="237"/>
      <c r="D8" s="237"/>
      <c r="E8" s="237"/>
      <c r="F8" s="237"/>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38" t="s">
        <v>63</v>
      </c>
      <c r="B10" s="80" t="s">
        <v>24</v>
      </c>
      <c r="C10" s="48"/>
      <c r="D10" s="49"/>
      <c r="E10" s="50"/>
      <c r="F10" s="51"/>
      <c r="G10" s="84"/>
      <c r="H10" s="88"/>
      <c r="I10" s="49"/>
      <c r="J10" s="51"/>
      <c r="K10" s="51"/>
      <c r="L10" s="51"/>
      <c r="M10" s="51"/>
      <c r="N10" s="92"/>
      <c r="O10" s="80"/>
      <c r="P10" s="52" t="s">
        <v>24</v>
      </c>
      <c r="Q10" s="49"/>
      <c r="R10" s="53">
        <v>110</v>
      </c>
      <c r="S10" s="50">
        <f>ROUNDUP(R10*0.75,2)</f>
        <v>82.5</v>
      </c>
      <c r="T10" s="76">
        <f>ROUNDUP((R5*R10)+(R6*S10)+(R7*(R10*2)),2)</f>
        <v>0</v>
      </c>
    </row>
    <row r="11" spans="1:21" ht="18.75" customHeight="1" x14ac:dyDescent="0.15">
      <c r="A11" s="239"/>
      <c r="B11" s="81"/>
      <c r="C11" s="54"/>
      <c r="D11" s="55"/>
      <c r="E11" s="56"/>
      <c r="F11" s="57"/>
      <c r="G11" s="85"/>
      <c r="H11" s="89"/>
      <c r="I11" s="55"/>
      <c r="J11" s="57"/>
      <c r="K11" s="57"/>
      <c r="L11" s="57"/>
      <c r="M11" s="57"/>
      <c r="N11" s="93"/>
      <c r="O11" s="81"/>
      <c r="P11" s="58"/>
      <c r="Q11" s="55"/>
      <c r="R11" s="59"/>
      <c r="S11" s="56"/>
      <c r="T11" s="77"/>
    </row>
    <row r="12" spans="1:21" ht="18.75" customHeight="1" x14ac:dyDescent="0.15">
      <c r="A12" s="239"/>
      <c r="B12" s="82" t="s">
        <v>159</v>
      </c>
      <c r="C12" s="60" t="s">
        <v>108</v>
      </c>
      <c r="D12" s="61"/>
      <c r="E12" s="62">
        <v>40</v>
      </c>
      <c r="F12" s="63" t="s">
        <v>38</v>
      </c>
      <c r="G12" s="86"/>
      <c r="H12" s="90" t="s">
        <v>108</v>
      </c>
      <c r="I12" s="61"/>
      <c r="J12" s="63">
        <f>ROUNDUP(E12*0.75,2)</f>
        <v>30</v>
      </c>
      <c r="K12" s="63" t="s">
        <v>38</v>
      </c>
      <c r="L12" s="63"/>
      <c r="M12" s="63">
        <f>ROUNDUP((R5*E12)+(R6*J12)+(R7*(E12*2)),2)</f>
        <v>0</v>
      </c>
      <c r="N12" s="94"/>
      <c r="O12" s="82" t="s">
        <v>160</v>
      </c>
      <c r="P12" s="64" t="s">
        <v>43</v>
      </c>
      <c r="Q12" s="61"/>
      <c r="R12" s="65">
        <v>0.5</v>
      </c>
      <c r="S12" s="62">
        <f t="shared" ref="S12:S17" si="0">ROUNDUP(R12*0.75,2)</f>
        <v>0.38</v>
      </c>
      <c r="T12" s="78">
        <f>ROUNDUP((R5*R12)+(R6*S12)+(R7*(R12*2)),2)</f>
        <v>0</v>
      </c>
    </row>
    <row r="13" spans="1:21" ht="18.75" customHeight="1" x14ac:dyDescent="0.15">
      <c r="A13" s="239"/>
      <c r="B13" s="82"/>
      <c r="C13" s="60" t="s">
        <v>114</v>
      </c>
      <c r="D13" s="61"/>
      <c r="E13" s="62">
        <v>50</v>
      </c>
      <c r="F13" s="63" t="s">
        <v>38</v>
      </c>
      <c r="G13" s="86"/>
      <c r="H13" s="90" t="s">
        <v>114</v>
      </c>
      <c r="I13" s="61"/>
      <c r="J13" s="63">
        <f>ROUNDUP(E13*0.75,2)</f>
        <v>37.5</v>
      </c>
      <c r="K13" s="63" t="s">
        <v>38</v>
      </c>
      <c r="L13" s="63"/>
      <c r="M13" s="63">
        <f>ROUNDUP((R5*E13)+(R6*J13)+(R7*(E13*2)),2)</f>
        <v>0</v>
      </c>
      <c r="N13" s="94">
        <f>ROUND(M13+(M13*10/100),2)</f>
        <v>0</v>
      </c>
      <c r="O13" s="82" t="s">
        <v>161</v>
      </c>
      <c r="P13" s="64" t="s">
        <v>36</v>
      </c>
      <c r="Q13" s="61"/>
      <c r="R13" s="65">
        <v>2</v>
      </c>
      <c r="S13" s="62">
        <f t="shared" si="0"/>
        <v>1.5</v>
      </c>
      <c r="T13" s="78">
        <f>ROUNDUP((R5*R13)+(R6*S13)+(R7*(R13*2)),2)</f>
        <v>0</v>
      </c>
    </row>
    <row r="14" spans="1:21" ht="18.75" customHeight="1" x14ac:dyDescent="0.15">
      <c r="A14" s="239"/>
      <c r="B14" s="82"/>
      <c r="C14" s="60" t="s">
        <v>37</v>
      </c>
      <c r="D14" s="61"/>
      <c r="E14" s="62">
        <v>20</v>
      </c>
      <c r="F14" s="63" t="s">
        <v>38</v>
      </c>
      <c r="G14" s="86"/>
      <c r="H14" s="90" t="s">
        <v>37</v>
      </c>
      <c r="I14" s="61"/>
      <c r="J14" s="63">
        <f>ROUNDUP(E14*0.75,2)</f>
        <v>15</v>
      </c>
      <c r="K14" s="63" t="s">
        <v>38</v>
      </c>
      <c r="L14" s="63"/>
      <c r="M14" s="63">
        <f>ROUNDUP((R5*E14)+(R6*J14)+(R7*(E14*2)),2)</f>
        <v>0</v>
      </c>
      <c r="N14" s="94">
        <f>ROUND(M14+(M14*6/100),2)</f>
        <v>0</v>
      </c>
      <c r="O14" s="82" t="s">
        <v>30</v>
      </c>
      <c r="P14" s="64" t="s">
        <v>54</v>
      </c>
      <c r="Q14" s="61"/>
      <c r="R14" s="65">
        <v>30</v>
      </c>
      <c r="S14" s="62">
        <f t="shared" si="0"/>
        <v>22.5</v>
      </c>
      <c r="T14" s="78">
        <f>ROUNDUP((R5*R14)+(R6*S14)+(R7*(R14*2)),2)</f>
        <v>0</v>
      </c>
    </row>
    <row r="15" spans="1:21" ht="18.75" customHeight="1" x14ac:dyDescent="0.15">
      <c r="A15" s="239"/>
      <c r="B15" s="82"/>
      <c r="C15" s="60" t="s">
        <v>51</v>
      </c>
      <c r="D15" s="61"/>
      <c r="E15" s="62">
        <v>10</v>
      </c>
      <c r="F15" s="63" t="s">
        <v>38</v>
      </c>
      <c r="G15" s="86"/>
      <c r="H15" s="90" t="s">
        <v>51</v>
      </c>
      <c r="I15" s="61"/>
      <c r="J15" s="63">
        <f>ROUNDUP(E15*0.75,2)</f>
        <v>7.5</v>
      </c>
      <c r="K15" s="63" t="s">
        <v>38</v>
      </c>
      <c r="L15" s="63"/>
      <c r="M15" s="63">
        <f>ROUNDUP((R5*E15)+(R6*J15)+(R7*(E15*2)),2)</f>
        <v>0</v>
      </c>
      <c r="N15" s="94">
        <f>ROUND(M15+(M15*10/100),2)</f>
        <v>0</v>
      </c>
      <c r="O15" s="82"/>
      <c r="P15" s="64" t="s">
        <v>41</v>
      </c>
      <c r="Q15" s="61"/>
      <c r="R15" s="65">
        <v>2</v>
      </c>
      <c r="S15" s="62">
        <f t="shared" si="0"/>
        <v>1.5</v>
      </c>
      <c r="T15" s="78">
        <f>ROUNDUP((R5*R15)+(R6*S15)+(R7*(R15*2)),2)</f>
        <v>0</v>
      </c>
    </row>
    <row r="16" spans="1:21" ht="18.75" customHeight="1" x14ac:dyDescent="0.15">
      <c r="A16" s="239"/>
      <c r="B16" s="82"/>
      <c r="C16" s="60"/>
      <c r="D16" s="61"/>
      <c r="E16" s="62"/>
      <c r="F16" s="63"/>
      <c r="G16" s="86"/>
      <c r="H16" s="90"/>
      <c r="I16" s="61"/>
      <c r="J16" s="63"/>
      <c r="K16" s="63"/>
      <c r="L16" s="63"/>
      <c r="M16" s="63"/>
      <c r="N16" s="94"/>
      <c r="O16" s="82"/>
      <c r="P16" s="64" t="s">
        <v>53</v>
      </c>
      <c r="Q16" s="61"/>
      <c r="R16" s="65">
        <v>1</v>
      </c>
      <c r="S16" s="62">
        <f t="shared" si="0"/>
        <v>0.75</v>
      </c>
      <c r="T16" s="78">
        <f>ROUNDUP((R5*R16)+(R6*S16)+(R7*(R16*2)),2)</f>
        <v>0</v>
      </c>
    </row>
    <row r="17" spans="1:20" ht="18.75" customHeight="1" x14ac:dyDescent="0.15">
      <c r="A17" s="239"/>
      <c r="B17" s="82"/>
      <c r="C17" s="60"/>
      <c r="D17" s="61"/>
      <c r="E17" s="62"/>
      <c r="F17" s="63"/>
      <c r="G17" s="86"/>
      <c r="H17" s="90"/>
      <c r="I17" s="61"/>
      <c r="J17" s="63"/>
      <c r="K17" s="63"/>
      <c r="L17" s="63"/>
      <c r="M17" s="63"/>
      <c r="N17" s="94"/>
      <c r="O17" s="82"/>
      <c r="P17" s="64" t="s">
        <v>44</v>
      </c>
      <c r="Q17" s="61" t="s">
        <v>35</v>
      </c>
      <c r="R17" s="65">
        <v>3</v>
      </c>
      <c r="S17" s="62">
        <f t="shared" si="0"/>
        <v>2.25</v>
      </c>
      <c r="T17" s="78">
        <f>ROUNDUP((R5*R17)+(R6*S17)+(R7*(R17*2)),2)</f>
        <v>0</v>
      </c>
    </row>
    <row r="18" spans="1:20" ht="18.75" customHeight="1" x14ac:dyDescent="0.15">
      <c r="A18" s="239"/>
      <c r="B18" s="81"/>
      <c r="C18" s="54"/>
      <c r="D18" s="55"/>
      <c r="E18" s="56"/>
      <c r="F18" s="57"/>
      <c r="G18" s="85"/>
      <c r="H18" s="89"/>
      <c r="I18" s="55"/>
      <c r="J18" s="57"/>
      <c r="K18" s="57"/>
      <c r="L18" s="57"/>
      <c r="M18" s="57"/>
      <c r="N18" s="93"/>
      <c r="O18" s="81"/>
      <c r="P18" s="58"/>
      <c r="Q18" s="55"/>
      <c r="R18" s="59"/>
      <c r="S18" s="56"/>
      <c r="T18" s="77"/>
    </row>
    <row r="19" spans="1:20" ht="18.75" customHeight="1" x14ac:dyDescent="0.15">
      <c r="A19" s="239"/>
      <c r="B19" s="82" t="s">
        <v>162</v>
      </c>
      <c r="C19" s="60" t="s">
        <v>107</v>
      </c>
      <c r="D19" s="61"/>
      <c r="E19" s="62">
        <v>30</v>
      </c>
      <c r="F19" s="63" t="s">
        <v>38</v>
      </c>
      <c r="G19" s="86"/>
      <c r="H19" s="90" t="s">
        <v>107</v>
      </c>
      <c r="I19" s="61"/>
      <c r="J19" s="63">
        <f>ROUNDUP(E19*0.75,2)</f>
        <v>22.5</v>
      </c>
      <c r="K19" s="63" t="s">
        <v>38</v>
      </c>
      <c r="L19" s="63"/>
      <c r="M19" s="63">
        <f>ROUNDUP((R5*E19)+(R6*J19)+(R7*(E19*2)),2)</f>
        <v>0</v>
      </c>
      <c r="N19" s="94">
        <f>M19</f>
        <v>0</v>
      </c>
      <c r="O19" s="99" t="s">
        <v>177</v>
      </c>
      <c r="P19" s="64" t="s">
        <v>54</v>
      </c>
      <c r="Q19" s="61"/>
      <c r="R19" s="65">
        <v>3</v>
      </c>
      <c r="S19" s="62">
        <f>ROUNDUP(R19*0.75,2)</f>
        <v>2.25</v>
      </c>
      <c r="T19" s="78">
        <f>ROUNDUP((R5*R19)+(R6*S19)+(R7*(R19*2)),2)</f>
        <v>0</v>
      </c>
    </row>
    <row r="20" spans="1:20" ht="18.75" customHeight="1" x14ac:dyDescent="0.15">
      <c r="A20" s="239"/>
      <c r="B20" s="82"/>
      <c r="C20" s="60" t="s">
        <v>138</v>
      </c>
      <c r="D20" s="61"/>
      <c r="E20" s="62">
        <v>20</v>
      </c>
      <c r="F20" s="63" t="s">
        <v>38</v>
      </c>
      <c r="G20" s="86"/>
      <c r="H20" s="90" t="s">
        <v>138</v>
      </c>
      <c r="I20" s="61"/>
      <c r="J20" s="63">
        <f>ROUNDUP(E20*0.75,2)</f>
        <v>15</v>
      </c>
      <c r="K20" s="63" t="s">
        <v>38</v>
      </c>
      <c r="L20" s="63"/>
      <c r="M20" s="63">
        <f>ROUNDUP((R5*E20)+(R6*J20)+(R7*(E20*2)),2)</f>
        <v>0</v>
      </c>
      <c r="N20" s="94">
        <f>ROUND(M20+(M20*3/100),2)</f>
        <v>0</v>
      </c>
      <c r="O20" s="82" t="s">
        <v>163</v>
      </c>
      <c r="P20" s="64" t="s">
        <v>44</v>
      </c>
      <c r="Q20" s="61" t="s">
        <v>35</v>
      </c>
      <c r="R20" s="65">
        <v>1</v>
      </c>
      <c r="S20" s="62">
        <f>ROUNDUP(R20*0.75,2)</f>
        <v>0.75</v>
      </c>
      <c r="T20" s="78">
        <f>ROUNDUP((R5*R20)+(R6*S20)+(R7*(R20*2)),2)</f>
        <v>0</v>
      </c>
    </row>
    <row r="21" spans="1:20" ht="18.75" customHeight="1" x14ac:dyDescent="0.15">
      <c r="A21" s="239"/>
      <c r="B21" s="82"/>
      <c r="C21" s="60"/>
      <c r="D21" s="61"/>
      <c r="E21" s="62"/>
      <c r="F21" s="63"/>
      <c r="G21" s="86"/>
      <c r="H21" s="90"/>
      <c r="I21" s="61"/>
      <c r="J21" s="63"/>
      <c r="K21" s="63"/>
      <c r="L21" s="63"/>
      <c r="M21" s="63"/>
      <c r="N21" s="94"/>
      <c r="O21" s="82" t="s">
        <v>30</v>
      </c>
      <c r="P21" s="64" t="s">
        <v>41</v>
      </c>
      <c r="Q21" s="61"/>
      <c r="R21" s="65">
        <v>1</v>
      </c>
      <c r="S21" s="62">
        <f>ROUNDUP(R21*0.75,2)</f>
        <v>0.75</v>
      </c>
      <c r="T21" s="78">
        <f>ROUNDUP((R5*R21)+(R6*S21)+(R7*(R21*2)),2)</f>
        <v>0</v>
      </c>
    </row>
    <row r="22" spans="1:20" ht="18.75" customHeight="1" x14ac:dyDescent="0.15">
      <c r="A22" s="239"/>
      <c r="B22" s="81"/>
      <c r="C22" s="54"/>
      <c r="D22" s="55"/>
      <c r="E22" s="56"/>
      <c r="F22" s="57"/>
      <c r="G22" s="85"/>
      <c r="H22" s="89"/>
      <c r="I22" s="55"/>
      <c r="J22" s="57"/>
      <c r="K22" s="57"/>
      <c r="L22" s="57"/>
      <c r="M22" s="57"/>
      <c r="N22" s="93"/>
      <c r="O22" s="81"/>
      <c r="P22" s="58"/>
      <c r="Q22" s="55"/>
      <c r="R22" s="59"/>
      <c r="S22" s="56"/>
      <c r="T22" s="77"/>
    </row>
    <row r="23" spans="1:20" ht="18.75" customHeight="1" x14ac:dyDescent="0.15">
      <c r="A23" s="239"/>
      <c r="B23" s="82" t="s">
        <v>55</v>
      </c>
      <c r="C23" s="60" t="s">
        <v>119</v>
      </c>
      <c r="D23" s="61"/>
      <c r="E23" s="75">
        <v>0.1</v>
      </c>
      <c r="F23" s="63" t="s">
        <v>120</v>
      </c>
      <c r="G23" s="86"/>
      <c r="H23" s="90" t="s">
        <v>119</v>
      </c>
      <c r="I23" s="61"/>
      <c r="J23" s="63">
        <f>ROUNDUP(E23*0.75,2)</f>
        <v>0.08</v>
      </c>
      <c r="K23" s="63" t="s">
        <v>120</v>
      </c>
      <c r="L23" s="63"/>
      <c r="M23" s="63">
        <f>ROUNDUP((R5*E23)+(R6*J23)+(R7*(E23*2)),2)</f>
        <v>0</v>
      </c>
      <c r="N23" s="94">
        <f>M23</f>
        <v>0</v>
      </c>
      <c r="O23" s="82" t="s">
        <v>30</v>
      </c>
      <c r="P23" s="64" t="s">
        <v>54</v>
      </c>
      <c r="Q23" s="61"/>
      <c r="R23" s="65">
        <v>100</v>
      </c>
      <c r="S23" s="62">
        <f>ROUNDUP(R23*0.75,2)</f>
        <v>75</v>
      </c>
      <c r="T23" s="78">
        <f>ROUNDUP((R5*R23)+(R6*S23)+(R7*(R23*2)),2)</f>
        <v>0</v>
      </c>
    </row>
    <row r="24" spans="1:20" ht="18.75" customHeight="1" x14ac:dyDescent="0.15">
      <c r="A24" s="239"/>
      <c r="B24" s="82"/>
      <c r="C24" s="60" t="s">
        <v>126</v>
      </c>
      <c r="D24" s="61" t="s">
        <v>35</v>
      </c>
      <c r="E24" s="75">
        <v>0.1</v>
      </c>
      <c r="F24" s="63" t="s">
        <v>74</v>
      </c>
      <c r="G24" s="86"/>
      <c r="H24" s="90" t="s">
        <v>126</v>
      </c>
      <c r="I24" s="61" t="s">
        <v>35</v>
      </c>
      <c r="J24" s="63">
        <f>ROUNDUP(E24*0.75,2)</f>
        <v>0.08</v>
      </c>
      <c r="K24" s="63" t="s">
        <v>74</v>
      </c>
      <c r="L24" s="63"/>
      <c r="M24" s="63">
        <f>ROUNDUP((R5*E24)+(R6*J24)+(R7*(E24*2)),2)</f>
        <v>0</v>
      </c>
      <c r="N24" s="94">
        <f>M24</f>
        <v>0</v>
      </c>
      <c r="O24" s="82"/>
      <c r="P24" s="64" t="s">
        <v>58</v>
      </c>
      <c r="Q24" s="61"/>
      <c r="R24" s="65">
        <v>3</v>
      </c>
      <c r="S24" s="62">
        <f>ROUNDUP(R24*0.75,2)</f>
        <v>2.25</v>
      </c>
      <c r="T24" s="78">
        <f>ROUNDUP((R5*R24)+(R6*S24)+(R7*(R24*2)),2)</f>
        <v>0</v>
      </c>
    </row>
    <row r="25" spans="1:20" ht="18.75" customHeight="1" thickBot="1" x14ac:dyDescent="0.2">
      <c r="A25" s="240"/>
      <c r="B25" s="83"/>
      <c r="C25" s="67"/>
      <c r="D25" s="68"/>
      <c r="E25" s="69"/>
      <c r="F25" s="70"/>
      <c r="G25" s="87"/>
      <c r="H25" s="91"/>
      <c r="I25" s="68"/>
      <c r="J25" s="70"/>
      <c r="K25" s="70"/>
      <c r="L25" s="70"/>
      <c r="M25" s="70"/>
      <c r="N25" s="95"/>
      <c r="O25" s="83"/>
      <c r="P25" s="71"/>
      <c r="Q25" s="68"/>
      <c r="R25" s="72"/>
      <c r="S25" s="69"/>
      <c r="T25" s="79"/>
    </row>
  </sheetData>
  <mergeCells count="5">
    <mergeCell ref="H1:O1"/>
    <mergeCell ref="A2:T2"/>
    <mergeCell ref="Q3:T3"/>
    <mergeCell ref="A8:F8"/>
    <mergeCell ref="A10:A25"/>
  </mergeCells>
  <phoneticPr fontId="18"/>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8907D-813A-4B0F-832F-932554BD39E4}">
  <sheetPr>
    <pageSetUpPr fitToPage="1"/>
  </sheetPr>
  <dimension ref="A1:U64"/>
  <sheetViews>
    <sheetView showZeros="0" zoomScale="60" zoomScaleNormal="60" zoomScaleSheetLayoutView="90" workbookViewId="0"/>
  </sheetViews>
  <sheetFormatPr defaultRowHeight="13.5" x14ac:dyDescent="0.15"/>
  <cols>
    <col min="1" max="1" width="4.5" style="104" customWidth="1"/>
    <col min="2" max="2" width="24.375" style="104" customWidth="1"/>
    <col min="3" max="3" width="28.25" style="104" customWidth="1"/>
    <col min="4" max="4" width="12.5" style="104" hidden="1" customWidth="1"/>
    <col min="5" max="6" width="10.375" style="35" customWidth="1"/>
    <col min="7" max="7" width="10" style="104" customWidth="1"/>
    <col min="8" max="8" width="18.75" style="104" customWidth="1"/>
    <col min="9" max="9" width="22.5" style="104" customWidth="1"/>
    <col min="10" max="10" width="21.25" style="104" customWidth="1"/>
    <col min="11" max="11" width="11.125" style="104" customWidth="1"/>
    <col min="12" max="12" width="22.375" style="104" customWidth="1"/>
    <col min="13" max="13" width="21.25" style="104" customWidth="1"/>
    <col min="14" max="14" width="11.25" style="104" customWidth="1"/>
    <col min="15" max="15" width="12.5" hidden="1" customWidth="1"/>
    <col min="257" max="257" width="4.5" customWidth="1"/>
    <col min="258" max="258" width="24.375" customWidth="1"/>
    <col min="259" max="259" width="28.25" customWidth="1"/>
    <col min="260" max="260" width="0" hidden="1" customWidth="1"/>
    <col min="261" max="262" width="10.375" customWidth="1"/>
    <col min="263" max="263" width="10" customWidth="1"/>
    <col min="264" max="264" width="18.75" customWidth="1"/>
    <col min="265" max="265" width="22.5" customWidth="1"/>
    <col min="266" max="266" width="21.25" customWidth="1"/>
    <col min="267" max="267" width="11.125" customWidth="1"/>
    <col min="268" max="268" width="22.375" customWidth="1"/>
    <col min="269" max="269" width="21.25" customWidth="1"/>
    <col min="270" max="270" width="11.25" customWidth="1"/>
    <col min="271" max="271" width="0" hidden="1" customWidth="1"/>
    <col min="513" max="513" width="4.5" customWidth="1"/>
    <col min="514" max="514" width="24.375" customWidth="1"/>
    <col min="515" max="515" width="28.25" customWidth="1"/>
    <col min="516" max="516" width="0" hidden="1" customWidth="1"/>
    <col min="517" max="518" width="10.375" customWidth="1"/>
    <col min="519" max="519" width="10" customWidth="1"/>
    <col min="520" max="520" width="18.75" customWidth="1"/>
    <col min="521" max="521" width="22.5" customWidth="1"/>
    <col min="522" max="522" width="21.25" customWidth="1"/>
    <col min="523" max="523" width="11.125" customWidth="1"/>
    <col min="524" max="524" width="22.375" customWidth="1"/>
    <col min="525" max="525" width="21.25" customWidth="1"/>
    <col min="526" max="526" width="11.25" customWidth="1"/>
    <col min="527" max="527" width="0" hidden="1" customWidth="1"/>
    <col min="769" max="769" width="4.5" customWidth="1"/>
    <col min="770" max="770" width="24.375" customWidth="1"/>
    <col min="771" max="771" width="28.25" customWidth="1"/>
    <col min="772" max="772" width="0" hidden="1" customWidth="1"/>
    <col min="773" max="774" width="10.375" customWidth="1"/>
    <col min="775" max="775" width="10" customWidth="1"/>
    <col min="776" max="776" width="18.75" customWidth="1"/>
    <col min="777" max="777" width="22.5" customWidth="1"/>
    <col min="778" max="778" width="21.25" customWidth="1"/>
    <col min="779" max="779" width="11.125" customWidth="1"/>
    <col min="780" max="780" width="22.375" customWidth="1"/>
    <col min="781" max="781" width="21.25" customWidth="1"/>
    <col min="782" max="782" width="11.25" customWidth="1"/>
    <col min="783" max="783" width="0" hidden="1" customWidth="1"/>
    <col min="1025" max="1025" width="4.5" customWidth="1"/>
    <col min="1026" max="1026" width="24.375" customWidth="1"/>
    <col min="1027" max="1027" width="28.25" customWidth="1"/>
    <col min="1028" max="1028" width="0" hidden="1" customWidth="1"/>
    <col min="1029" max="1030" width="10.375" customWidth="1"/>
    <col min="1031" max="1031" width="10" customWidth="1"/>
    <col min="1032" max="1032" width="18.75" customWidth="1"/>
    <col min="1033" max="1033" width="22.5" customWidth="1"/>
    <col min="1034" max="1034" width="21.25" customWidth="1"/>
    <col min="1035" max="1035" width="11.125" customWidth="1"/>
    <col min="1036" max="1036" width="22.375" customWidth="1"/>
    <col min="1037" max="1037" width="21.25" customWidth="1"/>
    <col min="1038" max="1038" width="11.25" customWidth="1"/>
    <col min="1039" max="1039" width="0" hidden="1" customWidth="1"/>
    <col min="1281" max="1281" width="4.5" customWidth="1"/>
    <col min="1282" max="1282" width="24.375" customWidth="1"/>
    <col min="1283" max="1283" width="28.25" customWidth="1"/>
    <col min="1284" max="1284" width="0" hidden="1" customWidth="1"/>
    <col min="1285" max="1286" width="10.375" customWidth="1"/>
    <col min="1287" max="1287" width="10" customWidth="1"/>
    <col min="1288" max="1288" width="18.75" customWidth="1"/>
    <col min="1289" max="1289" width="22.5" customWidth="1"/>
    <col min="1290" max="1290" width="21.25" customWidth="1"/>
    <col min="1291" max="1291" width="11.125" customWidth="1"/>
    <col min="1292" max="1292" width="22.375" customWidth="1"/>
    <col min="1293" max="1293" width="21.25" customWidth="1"/>
    <col min="1294" max="1294" width="11.25" customWidth="1"/>
    <col min="1295" max="1295" width="0" hidden="1" customWidth="1"/>
    <col min="1537" max="1537" width="4.5" customWidth="1"/>
    <col min="1538" max="1538" width="24.375" customWidth="1"/>
    <col min="1539" max="1539" width="28.25" customWidth="1"/>
    <col min="1540" max="1540" width="0" hidden="1" customWidth="1"/>
    <col min="1541" max="1542" width="10.375" customWidth="1"/>
    <col min="1543" max="1543" width="10" customWidth="1"/>
    <col min="1544" max="1544" width="18.75" customWidth="1"/>
    <col min="1545" max="1545" width="22.5" customWidth="1"/>
    <col min="1546" max="1546" width="21.25" customWidth="1"/>
    <col min="1547" max="1547" width="11.125" customWidth="1"/>
    <col min="1548" max="1548" width="22.375" customWidth="1"/>
    <col min="1549" max="1549" width="21.25" customWidth="1"/>
    <col min="1550" max="1550" width="11.25" customWidth="1"/>
    <col min="1551" max="1551" width="0" hidden="1" customWidth="1"/>
    <col min="1793" max="1793" width="4.5" customWidth="1"/>
    <col min="1794" max="1794" width="24.375" customWidth="1"/>
    <col min="1795" max="1795" width="28.25" customWidth="1"/>
    <col min="1796" max="1796" width="0" hidden="1" customWidth="1"/>
    <col min="1797" max="1798" width="10.375" customWidth="1"/>
    <col min="1799" max="1799" width="10" customWidth="1"/>
    <col min="1800" max="1800" width="18.75" customWidth="1"/>
    <col min="1801" max="1801" width="22.5" customWidth="1"/>
    <col min="1802" max="1802" width="21.25" customWidth="1"/>
    <col min="1803" max="1803" width="11.125" customWidth="1"/>
    <col min="1804" max="1804" width="22.375" customWidth="1"/>
    <col min="1805" max="1805" width="21.25" customWidth="1"/>
    <col min="1806" max="1806" width="11.25" customWidth="1"/>
    <col min="1807" max="1807" width="0" hidden="1" customWidth="1"/>
    <col min="2049" max="2049" width="4.5" customWidth="1"/>
    <col min="2050" max="2050" width="24.375" customWidth="1"/>
    <col min="2051" max="2051" width="28.25" customWidth="1"/>
    <col min="2052" max="2052" width="0" hidden="1" customWidth="1"/>
    <col min="2053" max="2054" width="10.375" customWidth="1"/>
    <col min="2055" max="2055" width="10" customWidth="1"/>
    <col min="2056" max="2056" width="18.75" customWidth="1"/>
    <col min="2057" max="2057" width="22.5" customWidth="1"/>
    <col min="2058" max="2058" width="21.25" customWidth="1"/>
    <col min="2059" max="2059" width="11.125" customWidth="1"/>
    <col min="2060" max="2060" width="22.375" customWidth="1"/>
    <col min="2061" max="2061" width="21.25" customWidth="1"/>
    <col min="2062" max="2062" width="11.25" customWidth="1"/>
    <col min="2063" max="2063" width="0" hidden="1" customWidth="1"/>
    <col min="2305" max="2305" width="4.5" customWidth="1"/>
    <col min="2306" max="2306" width="24.375" customWidth="1"/>
    <col min="2307" max="2307" width="28.25" customWidth="1"/>
    <col min="2308" max="2308" width="0" hidden="1" customWidth="1"/>
    <col min="2309" max="2310" width="10.375" customWidth="1"/>
    <col min="2311" max="2311" width="10" customWidth="1"/>
    <col min="2312" max="2312" width="18.75" customWidth="1"/>
    <col min="2313" max="2313" width="22.5" customWidth="1"/>
    <col min="2314" max="2314" width="21.25" customWidth="1"/>
    <col min="2315" max="2315" width="11.125" customWidth="1"/>
    <col min="2316" max="2316" width="22.375" customWidth="1"/>
    <col min="2317" max="2317" width="21.25" customWidth="1"/>
    <col min="2318" max="2318" width="11.25" customWidth="1"/>
    <col min="2319" max="2319" width="0" hidden="1" customWidth="1"/>
    <col min="2561" max="2561" width="4.5" customWidth="1"/>
    <col min="2562" max="2562" width="24.375" customWidth="1"/>
    <col min="2563" max="2563" width="28.25" customWidth="1"/>
    <col min="2564" max="2564" width="0" hidden="1" customWidth="1"/>
    <col min="2565" max="2566" width="10.375" customWidth="1"/>
    <col min="2567" max="2567" width="10" customWidth="1"/>
    <col min="2568" max="2568" width="18.75" customWidth="1"/>
    <col min="2569" max="2569" width="22.5" customWidth="1"/>
    <col min="2570" max="2570" width="21.25" customWidth="1"/>
    <col min="2571" max="2571" width="11.125" customWidth="1"/>
    <col min="2572" max="2572" width="22.375" customWidth="1"/>
    <col min="2573" max="2573" width="21.25" customWidth="1"/>
    <col min="2574" max="2574" width="11.25" customWidth="1"/>
    <col min="2575" max="2575" width="0" hidden="1" customWidth="1"/>
    <col min="2817" max="2817" width="4.5" customWidth="1"/>
    <col min="2818" max="2818" width="24.375" customWidth="1"/>
    <col min="2819" max="2819" width="28.25" customWidth="1"/>
    <col min="2820" max="2820" width="0" hidden="1" customWidth="1"/>
    <col min="2821" max="2822" width="10.375" customWidth="1"/>
    <col min="2823" max="2823" width="10" customWidth="1"/>
    <col min="2824" max="2824" width="18.75" customWidth="1"/>
    <col min="2825" max="2825" width="22.5" customWidth="1"/>
    <col min="2826" max="2826" width="21.25" customWidth="1"/>
    <col min="2827" max="2827" width="11.125" customWidth="1"/>
    <col min="2828" max="2828" width="22.375" customWidth="1"/>
    <col min="2829" max="2829" width="21.25" customWidth="1"/>
    <col min="2830" max="2830" width="11.25" customWidth="1"/>
    <col min="2831" max="2831" width="0" hidden="1" customWidth="1"/>
    <col min="3073" max="3073" width="4.5" customWidth="1"/>
    <col min="3074" max="3074" width="24.375" customWidth="1"/>
    <col min="3075" max="3075" width="28.25" customWidth="1"/>
    <col min="3076" max="3076" width="0" hidden="1" customWidth="1"/>
    <col min="3077" max="3078" width="10.375" customWidth="1"/>
    <col min="3079" max="3079" width="10" customWidth="1"/>
    <col min="3080" max="3080" width="18.75" customWidth="1"/>
    <col min="3081" max="3081" width="22.5" customWidth="1"/>
    <col min="3082" max="3082" width="21.25" customWidth="1"/>
    <col min="3083" max="3083" width="11.125" customWidth="1"/>
    <col min="3084" max="3084" width="22.375" customWidth="1"/>
    <col min="3085" max="3085" width="21.25" customWidth="1"/>
    <col min="3086" max="3086" width="11.25" customWidth="1"/>
    <col min="3087" max="3087" width="0" hidden="1" customWidth="1"/>
    <col min="3329" max="3329" width="4.5" customWidth="1"/>
    <col min="3330" max="3330" width="24.375" customWidth="1"/>
    <col min="3331" max="3331" width="28.25" customWidth="1"/>
    <col min="3332" max="3332" width="0" hidden="1" customWidth="1"/>
    <col min="3333" max="3334" width="10.375" customWidth="1"/>
    <col min="3335" max="3335" width="10" customWidth="1"/>
    <col min="3336" max="3336" width="18.75" customWidth="1"/>
    <col min="3337" max="3337" width="22.5" customWidth="1"/>
    <col min="3338" max="3338" width="21.25" customWidth="1"/>
    <col min="3339" max="3339" width="11.125" customWidth="1"/>
    <col min="3340" max="3340" width="22.375" customWidth="1"/>
    <col min="3341" max="3341" width="21.25" customWidth="1"/>
    <col min="3342" max="3342" width="11.25" customWidth="1"/>
    <col min="3343" max="3343" width="0" hidden="1" customWidth="1"/>
    <col min="3585" max="3585" width="4.5" customWidth="1"/>
    <col min="3586" max="3586" width="24.375" customWidth="1"/>
    <col min="3587" max="3587" width="28.25" customWidth="1"/>
    <col min="3588" max="3588" width="0" hidden="1" customWidth="1"/>
    <col min="3589" max="3590" width="10.375" customWidth="1"/>
    <col min="3591" max="3591" width="10" customWidth="1"/>
    <col min="3592" max="3592" width="18.75" customWidth="1"/>
    <col min="3593" max="3593" width="22.5" customWidth="1"/>
    <col min="3594" max="3594" width="21.25" customWidth="1"/>
    <col min="3595" max="3595" width="11.125" customWidth="1"/>
    <col min="3596" max="3596" width="22.375" customWidth="1"/>
    <col min="3597" max="3597" width="21.25" customWidth="1"/>
    <col min="3598" max="3598" width="11.25" customWidth="1"/>
    <col min="3599" max="3599" width="0" hidden="1" customWidth="1"/>
    <col min="3841" max="3841" width="4.5" customWidth="1"/>
    <col min="3842" max="3842" width="24.375" customWidth="1"/>
    <col min="3843" max="3843" width="28.25" customWidth="1"/>
    <col min="3844" max="3844" width="0" hidden="1" customWidth="1"/>
    <col min="3845" max="3846" width="10.375" customWidth="1"/>
    <col min="3847" max="3847" width="10" customWidth="1"/>
    <col min="3848" max="3848" width="18.75" customWidth="1"/>
    <col min="3849" max="3849" width="22.5" customWidth="1"/>
    <col min="3850" max="3850" width="21.25" customWidth="1"/>
    <col min="3851" max="3851" width="11.125" customWidth="1"/>
    <col min="3852" max="3852" width="22.375" customWidth="1"/>
    <col min="3853" max="3853" width="21.25" customWidth="1"/>
    <col min="3854" max="3854" width="11.25" customWidth="1"/>
    <col min="3855" max="3855" width="0" hidden="1" customWidth="1"/>
    <col min="4097" max="4097" width="4.5" customWidth="1"/>
    <col min="4098" max="4098" width="24.375" customWidth="1"/>
    <col min="4099" max="4099" width="28.25" customWidth="1"/>
    <col min="4100" max="4100" width="0" hidden="1" customWidth="1"/>
    <col min="4101" max="4102" width="10.375" customWidth="1"/>
    <col min="4103" max="4103" width="10" customWidth="1"/>
    <col min="4104" max="4104" width="18.75" customWidth="1"/>
    <col min="4105" max="4105" width="22.5" customWidth="1"/>
    <col min="4106" max="4106" width="21.25" customWidth="1"/>
    <col min="4107" max="4107" width="11.125" customWidth="1"/>
    <col min="4108" max="4108" width="22.375" customWidth="1"/>
    <col min="4109" max="4109" width="21.25" customWidth="1"/>
    <col min="4110" max="4110" width="11.25" customWidth="1"/>
    <col min="4111" max="4111" width="0" hidden="1" customWidth="1"/>
    <col min="4353" max="4353" width="4.5" customWidth="1"/>
    <col min="4354" max="4354" width="24.375" customWidth="1"/>
    <col min="4355" max="4355" width="28.25" customWidth="1"/>
    <col min="4356" max="4356" width="0" hidden="1" customWidth="1"/>
    <col min="4357" max="4358" width="10.375" customWidth="1"/>
    <col min="4359" max="4359" width="10" customWidth="1"/>
    <col min="4360" max="4360" width="18.75" customWidth="1"/>
    <col min="4361" max="4361" width="22.5" customWidth="1"/>
    <col min="4362" max="4362" width="21.25" customWidth="1"/>
    <col min="4363" max="4363" width="11.125" customWidth="1"/>
    <col min="4364" max="4364" width="22.375" customWidth="1"/>
    <col min="4365" max="4365" width="21.25" customWidth="1"/>
    <col min="4366" max="4366" width="11.25" customWidth="1"/>
    <col min="4367" max="4367" width="0" hidden="1" customWidth="1"/>
    <col min="4609" max="4609" width="4.5" customWidth="1"/>
    <col min="4610" max="4610" width="24.375" customWidth="1"/>
    <col min="4611" max="4611" width="28.25" customWidth="1"/>
    <col min="4612" max="4612" width="0" hidden="1" customWidth="1"/>
    <col min="4613" max="4614" width="10.375" customWidth="1"/>
    <col min="4615" max="4615" width="10" customWidth="1"/>
    <col min="4616" max="4616" width="18.75" customWidth="1"/>
    <col min="4617" max="4617" width="22.5" customWidth="1"/>
    <col min="4618" max="4618" width="21.25" customWidth="1"/>
    <col min="4619" max="4619" width="11.125" customWidth="1"/>
    <col min="4620" max="4620" width="22.375" customWidth="1"/>
    <col min="4621" max="4621" width="21.25" customWidth="1"/>
    <col min="4622" max="4622" width="11.25" customWidth="1"/>
    <col min="4623" max="4623" width="0" hidden="1" customWidth="1"/>
    <col min="4865" max="4865" width="4.5" customWidth="1"/>
    <col min="4866" max="4866" width="24.375" customWidth="1"/>
    <col min="4867" max="4867" width="28.25" customWidth="1"/>
    <col min="4868" max="4868" width="0" hidden="1" customWidth="1"/>
    <col min="4869" max="4870" width="10.375" customWidth="1"/>
    <col min="4871" max="4871" width="10" customWidth="1"/>
    <col min="4872" max="4872" width="18.75" customWidth="1"/>
    <col min="4873" max="4873" width="22.5" customWidth="1"/>
    <col min="4874" max="4874" width="21.25" customWidth="1"/>
    <col min="4875" max="4875" width="11.125" customWidth="1"/>
    <col min="4876" max="4876" width="22.375" customWidth="1"/>
    <col min="4877" max="4877" width="21.25" customWidth="1"/>
    <col min="4878" max="4878" width="11.25" customWidth="1"/>
    <col min="4879" max="4879" width="0" hidden="1" customWidth="1"/>
    <col min="5121" max="5121" width="4.5" customWidth="1"/>
    <col min="5122" max="5122" width="24.375" customWidth="1"/>
    <col min="5123" max="5123" width="28.25" customWidth="1"/>
    <col min="5124" max="5124" width="0" hidden="1" customWidth="1"/>
    <col min="5125" max="5126" width="10.375" customWidth="1"/>
    <col min="5127" max="5127" width="10" customWidth="1"/>
    <col min="5128" max="5128" width="18.75" customWidth="1"/>
    <col min="5129" max="5129" width="22.5" customWidth="1"/>
    <col min="5130" max="5130" width="21.25" customWidth="1"/>
    <col min="5131" max="5131" width="11.125" customWidth="1"/>
    <col min="5132" max="5132" width="22.375" customWidth="1"/>
    <col min="5133" max="5133" width="21.25" customWidth="1"/>
    <col min="5134" max="5134" width="11.25" customWidth="1"/>
    <col min="5135" max="5135" width="0" hidden="1" customWidth="1"/>
    <col min="5377" max="5377" width="4.5" customWidth="1"/>
    <col min="5378" max="5378" width="24.375" customWidth="1"/>
    <col min="5379" max="5379" width="28.25" customWidth="1"/>
    <col min="5380" max="5380" width="0" hidden="1" customWidth="1"/>
    <col min="5381" max="5382" width="10.375" customWidth="1"/>
    <col min="5383" max="5383" width="10" customWidth="1"/>
    <col min="5384" max="5384" width="18.75" customWidth="1"/>
    <col min="5385" max="5385" width="22.5" customWidth="1"/>
    <col min="5386" max="5386" width="21.25" customWidth="1"/>
    <col min="5387" max="5387" width="11.125" customWidth="1"/>
    <col min="5388" max="5388" width="22.375" customWidth="1"/>
    <col min="5389" max="5389" width="21.25" customWidth="1"/>
    <col min="5390" max="5390" width="11.25" customWidth="1"/>
    <col min="5391" max="5391" width="0" hidden="1" customWidth="1"/>
    <col min="5633" max="5633" width="4.5" customWidth="1"/>
    <col min="5634" max="5634" width="24.375" customWidth="1"/>
    <col min="5635" max="5635" width="28.25" customWidth="1"/>
    <col min="5636" max="5636" width="0" hidden="1" customWidth="1"/>
    <col min="5637" max="5638" width="10.375" customWidth="1"/>
    <col min="5639" max="5639" width="10" customWidth="1"/>
    <col min="5640" max="5640" width="18.75" customWidth="1"/>
    <col min="5641" max="5641" width="22.5" customWidth="1"/>
    <col min="5642" max="5642" width="21.25" customWidth="1"/>
    <col min="5643" max="5643" width="11.125" customWidth="1"/>
    <col min="5644" max="5644" width="22.375" customWidth="1"/>
    <col min="5645" max="5645" width="21.25" customWidth="1"/>
    <col min="5646" max="5646" width="11.25" customWidth="1"/>
    <col min="5647" max="5647" width="0" hidden="1" customWidth="1"/>
    <col min="5889" max="5889" width="4.5" customWidth="1"/>
    <col min="5890" max="5890" width="24.375" customWidth="1"/>
    <col min="5891" max="5891" width="28.25" customWidth="1"/>
    <col min="5892" max="5892" width="0" hidden="1" customWidth="1"/>
    <col min="5893" max="5894" width="10.375" customWidth="1"/>
    <col min="5895" max="5895" width="10" customWidth="1"/>
    <col min="5896" max="5896" width="18.75" customWidth="1"/>
    <col min="5897" max="5897" width="22.5" customWidth="1"/>
    <col min="5898" max="5898" width="21.25" customWidth="1"/>
    <col min="5899" max="5899" width="11.125" customWidth="1"/>
    <col min="5900" max="5900" width="22.375" customWidth="1"/>
    <col min="5901" max="5901" width="21.25" customWidth="1"/>
    <col min="5902" max="5902" width="11.25" customWidth="1"/>
    <col min="5903" max="5903" width="0" hidden="1" customWidth="1"/>
    <col min="6145" max="6145" width="4.5" customWidth="1"/>
    <col min="6146" max="6146" width="24.375" customWidth="1"/>
    <col min="6147" max="6147" width="28.25" customWidth="1"/>
    <col min="6148" max="6148" width="0" hidden="1" customWidth="1"/>
    <col min="6149" max="6150" width="10.375" customWidth="1"/>
    <col min="6151" max="6151" width="10" customWidth="1"/>
    <col min="6152" max="6152" width="18.75" customWidth="1"/>
    <col min="6153" max="6153" width="22.5" customWidth="1"/>
    <col min="6154" max="6154" width="21.25" customWidth="1"/>
    <col min="6155" max="6155" width="11.125" customWidth="1"/>
    <col min="6156" max="6156" width="22.375" customWidth="1"/>
    <col min="6157" max="6157" width="21.25" customWidth="1"/>
    <col min="6158" max="6158" width="11.25" customWidth="1"/>
    <col min="6159" max="6159" width="0" hidden="1" customWidth="1"/>
    <col min="6401" max="6401" width="4.5" customWidth="1"/>
    <col min="6402" max="6402" width="24.375" customWidth="1"/>
    <col min="6403" max="6403" width="28.25" customWidth="1"/>
    <col min="6404" max="6404" width="0" hidden="1" customWidth="1"/>
    <col min="6405" max="6406" width="10.375" customWidth="1"/>
    <col min="6407" max="6407" width="10" customWidth="1"/>
    <col min="6408" max="6408" width="18.75" customWidth="1"/>
    <col min="6409" max="6409" width="22.5" customWidth="1"/>
    <col min="6410" max="6410" width="21.25" customWidth="1"/>
    <col min="6411" max="6411" width="11.125" customWidth="1"/>
    <col min="6412" max="6412" width="22.375" customWidth="1"/>
    <col min="6413" max="6413" width="21.25" customWidth="1"/>
    <col min="6414" max="6414" width="11.25" customWidth="1"/>
    <col min="6415" max="6415" width="0" hidden="1" customWidth="1"/>
    <col min="6657" max="6657" width="4.5" customWidth="1"/>
    <col min="6658" max="6658" width="24.375" customWidth="1"/>
    <col min="6659" max="6659" width="28.25" customWidth="1"/>
    <col min="6660" max="6660" width="0" hidden="1" customWidth="1"/>
    <col min="6661" max="6662" width="10.375" customWidth="1"/>
    <col min="6663" max="6663" width="10" customWidth="1"/>
    <col min="6664" max="6664" width="18.75" customWidth="1"/>
    <col min="6665" max="6665" width="22.5" customWidth="1"/>
    <col min="6666" max="6666" width="21.25" customWidth="1"/>
    <col min="6667" max="6667" width="11.125" customWidth="1"/>
    <col min="6668" max="6668" width="22.375" customWidth="1"/>
    <col min="6669" max="6669" width="21.25" customWidth="1"/>
    <col min="6670" max="6670" width="11.25" customWidth="1"/>
    <col min="6671" max="6671" width="0" hidden="1" customWidth="1"/>
    <col min="6913" max="6913" width="4.5" customWidth="1"/>
    <col min="6914" max="6914" width="24.375" customWidth="1"/>
    <col min="6915" max="6915" width="28.25" customWidth="1"/>
    <col min="6916" max="6916" width="0" hidden="1" customWidth="1"/>
    <col min="6917" max="6918" width="10.375" customWidth="1"/>
    <col min="6919" max="6919" width="10" customWidth="1"/>
    <col min="6920" max="6920" width="18.75" customWidth="1"/>
    <col min="6921" max="6921" width="22.5" customWidth="1"/>
    <col min="6922" max="6922" width="21.25" customWidth="1"/>
    <col min="6923" max="6923" width="11.125" customWidth="1"/>
    <col min="6924" max="6924" width="22.375" customWidth="1"/>
    <col min="6925" max="6925" width="21.25" customWidth="1"/>
    <col min="6926" max="6926" width="11.25" customWidth="1"/>
    <col min="6927" max="6927" width="0" hidden="1" customWidth="1"/>
    <col min="7169" max="7169" width="4.5" customWidth="1"/>
    <col min="7170" max="7170" width="24.375" customWidth="1"/>
    <col min="7171" max="7171" width="28.25" customWidth="1"/>
    <col min="7172" max="7172" width="0" hidden="1" customWidth="1"/>
    <col min="7173" max="7174" width="10.375" customWidth="1"/>
    <col min="7175" max="7175" width="10" customWidth="1"/>
    <col min="7176" max="7176" width="18.75" customWidth="1"/>
    <col min="7177" max="7177" width="22.5" customWidth="1"/>
    <col min="7178" max="7178" width="21.25" customWidth="1"/>
    <col min="7179" max="7179" width="11.125" customWidth="1"/>
    <col min="7180" max="7180" width="22.375" customWidth="1"/>
    <col min="7181" max="7181" width="21.25" customWidth="1"/>
    <col min="7182" max="7182" width="11.25" customWidth="1"/>
    <col min="7183" max="7183" width="0" hidden="1" customWidth="1"/>
    <col min="7425" max="7425" width="4.5" customWidth="1"/>
    <col min="7426" max="7426" width="24.375" customWidth="1"/>
    <col min="7427" max="7427" width="28.25" customWidth="1"/>
    <col min="7428" max="7428" width="0" hidden="1" customWidth="1"/>
    <col min="7429" max="7430" width="10.375" customWidth="1"/>
    <col min="7431" max="7431" width="10" customWidth="1"/>
    <col min="7432" max="7432" width="18.75" customWidth="1"/>
    <col min="7433" max="7433" width="22.5" customWidth="1"/>
    <col min="7434" max="7434" width="21.25" customWidth="1"/>
    <col min="7435" max="7435" width="11.125" customWidth="1"/>
    <col min="7436" max="7436" width="22.375" customWidth="1"/>
    <col min="7437" max="7437" width="21.25" customWidth="1"/>
    <col min="7438" max="7438" width="11.25" customWidth="1"/>
    <col min="7439" max="7439" width="0" hidden="1" customWidth="1"/>
    <col min="7681" max="7681" width="4.5" customWidth="1"/>
    <col min="7682" max="7682" width="24.375" customWidth="1"/>
    <col min="7683" max="7683" width="28.25" customWidth="1"/>
    <col min="7684" max="7684" width="0" hidden="1" customWidth="1"/>
    <col min="7685" max="7686" width="10.375" customWidth="1"/>
    <col min="7687" max="7687" width="10" customWidth="1"/>
    <col min="7688" max="7688" width="18.75" customWidth="1"/>
    <col min="7689" max="7689" width="22.5" customWidth="1"/>
    <col min="7690" max="7690" width="21.25" customWidth="1"/>
    <col min="7691" max="7691" width="11.125" customWidth="1"/>
    <col min="7692" max="7692" width="22.375" customWidth="1"/>
    <col min="7693" max="7693" width="21.25" customWidth="1"/>
    <col min="7694" max="7694" width="11.25" customWidth="1"/>
    <col min="7695" max="7695" width="0" hidden="1" customWidth="1"/>
    <col min="7937" max="7937" width="4.5" customWidth="1"/>
    <col min="7938" max="7938" width="24.375" customWidth="1"/>
    <col min="7939" max="7939" width="28.25" customWidth="1"/>
    <col min="7940" max="7940" width="0" hidden="1" customWidth="1"/>
    <col min="7941" max="7942" width="10.375" customWidth="1"/>
    <col min="7943" max="7943" width="10" customWidth="1"/>
    <col min="7944" max="7944" width="18.75" customWidth="1"/>
    <col min="7945" max="7945" width="22.5" customWidth="1"/>
    <col min="7946" max="7946" width="21.25" customWidth="1"/>
    <col min="7947" max="7947" width="11.125" customWidth="1"/>
    <col min="7948" max="7948" width="22.375" customWidth="1"/>
    <col min="7949" max="7949" width="21.25" customWidth="1"/>
    <col min="7950" max="7950" width="11.25" customWidth="1"/>
    <col min="7951" max="7951" width="0" hidden="1" customWidth="1"/>
    <col min="8193" max="8193" width="4.5" customWidth="1"/>
    <col min="8194" max="8194" width="24.375" customWidth="1"/>
    <col min="8195" max="8195" width="28.25" customWidth="1"/>
    <col min="8196" max="8196" width="0" hidden="1" customWidth="1"/>
    <col min="8197" max="8198" width="10.375" customWidth="1"/>
    <col min="8199" max="8199" width="10" customWidth="1"/>
    <col min="8200" max="8200" width="18.75" customWidth="1"/>
    <col min="8201" max="8201" width="22.5" customWidth="1"/>
    <col min="8202" max="8202" width="21.25" customWidth="1"/>
    <col min="8203" max="8203" width="11.125" customWidth="1"/>
    <col min="8204" max="8204" width="22.375" customWidth="1"/>
    <col min="8205" max="8205" width="21.25" customWidth="1"/>
    <col min="8206" max="8206" width="11.25" customWidth="1"/>
    <col min="8207" max="8207" width="0" hidden="1" customWidth="1"/>
    <col min="8449" max="8449" width="4.5" customWidth="1"/>
    <col min="8450" max="8450" width="24.375" customWidth="1"/>
    <col min="8451" max="8451" width="28.25" customWidth="1"/>
    <col min="8452" max="8452" width="0" hidden="1" customWidth="1"/>
    <col min="8453" max="8454" width="10.375" customWidth="1"/>
    <col min="8455" max="8455" width="10" customWidth="1"/>
    <col min="8456" max="8456" width="18.75" customWidth="1"/>
    <col min="8457" max="8457" width="22.5" customWidth="1"/>
    <col min="8458" max="8458" width="21.25" customWidth="1"/>
    <col min="8459" max="8459" width="11.125" customWidth="1"/>
    <col min="8460" max="8460" width="22.375" customWidth="1"/>
    <col min="8461" max="8461" width="21.25" customWidth="1"/>
    <col min="8462" max="8462" width="11.25" customWidth="1"/>
    <col min="8463" max="8463" width="0" hidden="1" customWidth="1"/>
    <col min="8705" max="8705" width="4.5" customWidth="1"/>
    <col min="8706" max="8706" width="24.375" customWidth="1"/>
    <col min="8707" max="8707" width="28.25" customWidth="1"/>
    <col min="8708" max="8708" width="0" hidden="1" customWidth="1"/>
    <col min="8709" max="8710" width="10.375" customWidth="1"/>
    <col min="8711" max="8711" width="10" customWidth="1"/>
    <col min="8712" max="8712" width="18.75" customWidth="1"/>
    <col min="8713" max="8713" width="22.5" customWidth="1"/>
    <col min="8714" max="8714" width="21.25" customWidth="1"/>
    <col min="8715" max="8715" width="11.125" customWidth="1"/>
    <col min="8716" max="8716" width="22.375" customWidth="1"/>
    <col min="8717" max="8717" width="21.25" customWidth="1"/>
    <col min="8718" max="8718" width="11.25" customWidth="1"/>
    <col min="8719" max="8719" width="0" hidden="1" customWidth="1"/>
    <col min="8961" max="8961" width="4.5" customWidth="1"/>
    <col min="8962" max="8962" width="24.375" customWidth="1"/>
    <col min="8963" max="8963" width="28.25" customWidth="1"/>
    <col min="8964" max="8964" width="0" hidden="1" customWidth="1"/>
    <col min="8965" max="8966" width="10.375" customWidth="1"/>
    <col min="8967" max="8967" width="10" customWidth="1"/>
    <col min="8968" max="8968" width="18.75" customWidth="1"/>
    <col min="8969" max="8969" width="22.5" customWidth="1"/>
    <col min="8970" max="8970" width="21.25" customWidth="1"/>
    <col min="8971" max="8971" width="11.125" customWidth="1"/>
    <col min="8972" max="8972" width="22.375" customWidth="1"/>
    <col min="8973" max="8973" width="21.25" customWidth="1"/>
    <col min="8974" max="8974" width="11.25" customWidth="1"/>
    <col min="8975" max="8975" width="0" hidden="1" customWidth="1"/>
    <col min="9217" max="9217" width="4.5" customWidth="1"/>
    <col min="9218" max="9218" width="24.375" customWidth="1"/>
    <col min="9219" max="9219" width="28.25" customWidth="1"/>
    <col min="9220" max="9220" width="0" hidden="1" customWidth="1"/>
    <col min="9221" max="9222" width="10.375" customWidth="1"/>
    <col min="9223" max="9223" width="10" customWidth="1"/>
    <col min="9224" max="9224" width="18.75" customWidth="1"/>
    <col min="9225" max="9225" width="22.5" customWidth="1"/>
    <col min="9226" max="9226" width="21.25" customWidth="1"/>
    <col min="9227" max="9227" width="11.125" customWidth="1"/>
    <col min="9228" max="9228" width="22.375" customWidth="1"/>
    <col min="9229" max="9229" width="21.25" customWidth="1"/>
    <col min="9230" max="9230" width="11.25" customWidth="1"/>
    <col min="9231" max="9231" width="0" hidden="1" customWidth="1"/>
    <col min="9473" max="9473" width="4.5" customWidth="1"/>
    <col min="9474" max="9474" width="24.375" customWidth="1"/>
    <col min="9475" max="9475" width="28.25" customWidth="1"/>
    <col min="9476" max="9476" width="0" hidden="1" customWidth="1"/>
    <col min="9477" max="9478" width="10.375" customWidth="1"/>
    <col min="9479" max="9479" width="10" customWidth="1"/>
    <col min="9480" max="9480" width="18.75" customWidth="1"/>
    <col min="9481" max="9481" width="22.5" customWidth="1"/>
    <col min="9482" max="9482" width="21.25" customWidth="1"/>
    <col min="9483" max="9483" width="11.125" customWidth="1"/>
    <col min="9484" max="9484" width="22.375" customWidth="1"/>
    <col min="9485" max="9485" width="21.25" customWidth="1"/>
    <col min="9486" max="9486" width="11.25" customWidth="1"/>
    <col min="9487" max="9487" width="0" hidden="1" customWidth="1"/>
    <col min="9729" max="9729" width="4.5" customWidth="1"/>
    <col min="9730" max="9730" width="24.375" customWidth="1"/>
    <col min="9731" max="9731" width="28.25" customWidth="1"/>
    <col min="9732" max="9732" width="0" hidden="1" customWidth="1"/>
    <col min="9733" max="9734" width="10.375" customWidth="1"/>
    <col min="9735" max="9735" width="10" customWidth="1"/>
    <col min="9736" max="9736" width="18.75" customWidth="1"/>
    <col min="9737" max="9737" width="22.5" customWidth="1"/>
    <col min="9738" max="9738" width="21.25" customWidth="1"/>
    <col min="9739" max="9739" width="11.125" customWidth="1"/>
    <col min="9740" max="9740" width="22.375" customWidth="1"/>
    <col min="9741" max="9741" width="21.25" customWidth="1"/>
    <col min="9742" max="9742" width="11.25" customWidth="1"/>
    <col min="9743" max="9743" width="0" hidden="1" customWidth="1"/>
    <col min="9985" max="9985" width="4.5" customWidth="1"/>
    <col min="9986" max="9986" width="24.375" customWidth="1"/>
    <col min="9987" max="9987" width="28.25" customWidth="1"/>
    <col min="9988" max="9988" width="0" hidden="1" customWidth="1"/>
    <col min="9989" max="9990" width="10.375" customWidth="1"/>
    <col min="9991" max="9991" width="10" customWidth="1"/>
    <col min="9992" max="9992" width="18.75" customWidth="1"/>
    <col min="9993" max="9993" width="22.5" customWidth="1"/>
    <col min="9994" max="9994" width="21.25" customWidth="1"/>
    <col min="9995" max="9995" width="11.125" customWidth="1"/>
    <col min="9996" max="9996" width="22.375" customWidth="1"/>
    <col min="9997" max="9997" width="21.25" customWidth="1"/>
    <col min="9998" max="9998" width="11.25" customWidth="1"/>
    <col min="9999" max="9999" width="0" hidden="1" customWidth="1"/>
    <col min="10241" max="10241" width="4.5" customWidth="1"/>
    <col min="10242" max="10242" width="24.375" customWidth="1"/>
    <col min="10243" max="10243" width="28.25" customWidth="1"/>
    <col min="10244" max="10244" width="0" hidden="1" customWidth="1"/>
    <col min="10245" max="10246" width="10.375" customWidth="1"/>
    <col min="10247" max="10247" width="10" customWidth="1"/>
    <col min="10248" max="10248" width="18.75" customWidth="1"/>
    <col min="10249" max="10249" width="22.5" customWidth="1"/>
    <col min="10250" max="10250" width="21.25" customWidth="1"/>
    <col min="10251" max="10251" width="11.125" customWidth="1"/>
    <col min="10252" max="10252" width="22.375" customWidth="1"/>
    <col min="10253" max="10253" width="21.25" customWidth="1"/>
    <col min="10254" max="10254" width="11.25" customWidth="1"/>
    <col min="10255" max="10255" width="0" hidden="1" customWidth="1"/>
    <col min="10497" max="10497" width="4.5" customWidth="1"/>
    <col min="10498" max="10498" width="24.375" customWidth="1"/>
    <col min="10499" max="10499" width="28.25" customWidth="1"/>
    <col min="10500" max="10500" width="0" hidden="1" customWidth="1"/>
    <col min="10501" max="10502" width="10.375" customWidth="1"/>
    <col min="10503" max="10503" width="10" customWidth="1"/>
    <col min="10504" max="10504" width="18.75" customWidth="1"/>
    <col min="10505" max="10505" width="22.5" customWidth="1"/>
    <col min="10506" max="10506" width="21.25" customWidth="1"/>
    <col min="10507" max="10507" width="11.125" customWidth="1"/>
    <col min="10508" max="10508" width="22.375" customWidth="1"/>
    <col min="10509" max="10509" width="21.25" customWidth="1"/>
    <col min="10510" max="10510" width="11.25" customWidth="1"/>
    <col min="10511" max="10511" width="0" hidden="1" customWidth="1"/>
    <col min="10753" max="10753" width="4.5" customWidth="1"/>
    <col min="10754" max="10754" width="24.375" customWidth="1"/>
    <col min="10755" max="10755" width="28.25" customWidth="1"/>
    <col min="10756" max="10756" width="0" hidden="1" customWidth="1"/>
    <col min="10757" max="10758" width="10.375" customWidth="1"/>
    <col min="10759" max="10759" width="10" customWidth="1"/>
    <col min="10760" max="10760" width="18.75" customWidth="1"/>
    <col min="10761" max="10761" width="22.5" customWidth="1"/>
    <col min="10762" max="10762" width="21.25" customWidth="1"/>
    <col min="10763" max="10763" width="11.125" customWidth="1"/>
    <col min="10764" max="10764" width="22.375" customWidth="1"/>
    <col min="10765" max="10765" width="21.25" customWidth="1"/>
    <col min="10766" max="10766" width="11.25" customWidth="1"/>
    <col min="10767" max="10767" width="0" hidden="1" customWidth="1"/>
    <col min="11009" max="11009" width="4.5" customWidth="1"/>
    <col min="11010" max="11010" width="24.375" customWidth="1"/>
    <col min="11011" max="11011" width="28.25" customWidth="1"/>
    <col min="11012" max="11012" width="0" hidden="1" customWidth="1"/>
    <col min="11013" max="11014" width="10.375" customWidth="1"/>
    <col min="11015" max="11015" width="10" customWidth="1"/>
    <col min="11016" max="11016" width="18.75" customWidth="1"/>
    <col min="11017" max="11017" width="22.5" customWidth="1"/>
    <col min="11018" max="11018" width="21.25" customWidth="1"/>
    <col min="11019" max="11019" width="11.125" customWidth="1"/>
    <col min="11020" max="11020" width="22.375" customWidth="1"/>
    <col min="11021" max="11021" width="21.25" customWidth="1"/>
    <col min="11022" max="11022" width="11.25" customWidth="1"/>
    <col min="11023" max="11023" width="0" hidden="1" customWidth="1"/>
    <col min="11265" max="11265" width="4.5" customWidth="1"/>
    <col min="11266" max="11266" width="24.375" customWidth="1"/>
    <col min="11267" max="11267" width="28.25" customWidth="1"/>
    <col min="11268" max="11268" width="0" hidden="1" customWidth="1"/>
    <col min="11269" max="11270" width="10.375" customWidth="1"/>
    <col min="11271" max="11271" width="10" customWidth="1"/>
    <col min="11272" max="11272" width="18.75" customWidth="1"/>
    <col min="11273" max="11273" width="22.5" customWidth="1"/>
    <col min="11274" max="11274" width="21.25" customWidth="1"/>
    <col min="11275" max="11275" width="11.125" customWidth="1"/>
    <col min="11276" max="11276" width="22.375" customWidth="1"/>
    <col min="11277" max="11277" width="21.25" customWidth="1"/>
    <col min="11278" max="11278" width="11.25" customWidth="1"/>
    <col min="11279" max="11279" width="0" hidden="1" customWidth="1"/>
    <col min="11521" max="11521" width="4.5" customWidth="1"/>
    <col min="11522" max="11522" width="24.375" customWidth="1"/>
    <col min="11523" max="11523" width="28.25" customWidth="1"/>
    <col min="11524" max="11524" width="0" hidden="1" customWidth="1"/>
    <col min="11525" max="11526" width="10.375" customWidth="1"/>
    <col min="11527" max="11527" width="10" customWidth="1"/>
    <col min="11528" max="11528" width="18.75" customWidth="1"/>
    <col min="11529" max="11529" width="22.5" customWidth="1"/>
    <col min="11530" max="11530" width="21.25" customWidth="1"/>
    <col min="11531" max="11531" width="11.125" customWidth="1"/>
    <col min="11532" max="11532" width="22.375" customWidth="1"/>
    <col min="11533" max="11533" width="21.25" customWidth="1"/>
    <col min="11534" max="11534" width="11.25" customWidth="1"/>
    <col min="11535" max="11535" width="0" hidden="1" customWidth="1"/>
    <col min="11777" max="11777" width="4.5" customWidth="1"/>
    <col min="11778" max="11778" width="24.375" customWidth="1"/>
    <col min="11779" max="11779" width="28.25" customWidth="1"/>
    <col min="11780" max="11780" width="0" hidden="1" customWidth="1"/>
    <col min="11781" max="11782" width="10.375" customWidth="1"/>
    <col min="11783" max="11783" width="10" customWidth="1"/>
    <col min="11784" max="11784" width="18.75" customWidth="1"/>
    <col min="11785" max="11785" width="22.5" customWidth="1"/>
    <col min="11786" max="11786" width="21.25" customWidth="1"/>
    <col min="11787" max="11787" width="11.125" customWidth="1"/>
    <col min="11788" max="11788" width="22.375" customWidth="1"/>
    <col min="11789" max="11789" width="21.25" customWidth="1"/>
    <col min="11790" max="11790" width="11.25" customWidth="1"/>
    <col min="11791" max="11791" width="0" hidden="1" customWidth="1"/>
    <col min="12033" max="12033" width="4.5" customWidth="1"/>
    <col min="12034" max="12034" width="24.375" customWidth="1"/>
    <col min="12035" max="12035" width="28.25" customWidth="1"/>
    <col min="12036" max="12036" width="0" hidden="1" customWidth="1"/>
    <col min="12037" max="12038" width="10.375" customWidth="1"/>
    <col min="12039" max="12039" width="10" customWidth="1"/>
    <col min="12040" max="12040" width="18.75" customWidth="1"/>
    <col min="12041" max="12041" width="22.5" customWidth="1"/>
    <col min="12042" max="12042" width="21.25" customWidth="1"/>
    <col min="12043" max="12043" width="11.125" customWidth="1"/>
    <col min="12044" max="12044" width="22.375" customWidth="1"/>
    <col min="12045" max="12045" width="21.25" customWidth="1"/>
    <col min="12046" max="12046" width="11.25" customWidth="1"/>
    <col min="12047" max="12047" width="0" hidden="1" customWidth="1"/>
    <col min="12289" max="12289" width="4.5" customWidth="1"/>
    <col min="12290" max="12290" width="24.375" customWidth="1"/>
    <col min="12291" max="12291" width="28.25" customWidth="1"/>
    <col min="12292" max="12292" width="0" hidden="1" customWidth="1"/>
    <col min="12293" max="12294" width="10.375" customWidth="1"/>
    <col min="12295" max="12295" width="10" customWidth="1"/>
    <col min="12296" max="12296" width="18.75" customWidth="1"/>
    <col min="12297" max="12297" width="22.5" customWidth="1"/>
    <col min="12298" max="12298" width="21.25" customWidth="1"/>
    <col min="12299" max="12299" width="11.125" customWidth="1"/>
    <col min="12300" max="12300" width="22.375" customWidth="1"/>
    <col min="12301" max="12301" width="21.25" customWidth="1"/>
    <col min="12302" max="12302" width="11.25" customWidth="1"/>
    <col min="12303" max="12303" width="0" hidden="1" customWidth="1"/>
    <col min="12545" max="12545" width="4.5" customWidth="1"/>
    <col min="12546" max="12546" width="24.375" customWidth="1"/>
    <col min="12547" max="12547" width="28.25" customWidth="1"/>
    <col min="12548" max="12548" width="0" hidden="1" customWidth="1"/>
    <col min="12549" max="12550" width="10.375" customWidth="1"/>
    <col min="12551" max="12551" width="10" customWidth="1"/>
    <col min="12552" max="12552" width="18.75" customWidth="1"/>
    <col min="12553" max="12553" width="22.5" customWidth="1"/>
    <col min="12554" max="12554" width="21.25" customWidth="1"/>
    <col min="12555" max="12555" width="11.125" customWidth="1"/>
    <col min="12556" max="12556" width="22.375" customWidth="1"/>
    <col min="12557" max="12557" width="21.25" customWidth="1"/>
    <col min="12558" max="12558" width="11.25" customWidth="1"/>
    <col min="12559" max="12559" width="0" hidden="1" customWidth="1"/>
    <col min="12801" max="12801" width="4.5" customWidth="1"/>
    <col min="12802" max="12802" width="24.375" customWidth="1"/>
    <col min="12803" max="12803" width="28.25" customWidth="1"/>
    <col min="12804" max="12804" width="0" hidden="1" customWidth="1"/>
    <col min="12805" max="12806" width="10.375" customWidth="1"/>
    <col min="12807" max="12807" width="10" customWidth="1"/>
    <col min="12808" max="12808" width="18.75" customWidth="1"/>
    <col min="12809" max="12809" width="22.5" customWidth="1"/>
    <col min="12810" max="12810" width="21.25" customWidth="1"/>
    <col min="12811" max="12811" width="11.125" customWidth="1"/>
    <col min="12812" max="12812" width="22.375" customWidth="1"/>
    <col min="12813" max="12813" width="21.25" customWidth="1"/>
    <col min="12814" max="12814" width="11.25" customWidth="1"/>
    <col min="12815" max="12815" width="0" hidden="1" customWidth="1"/>
    <col min="13057" max="13057" width="4.5" customWidth="1"/>
    <col min="13058" max="13058" width="24.375" customWidth="1"/>
    <col min="13059" max="13059" width="28.25" customWidth="1"/>
    <col min="13060" max="13060" width="0" hidden="1" customWidth="1"/>
    <col min="13061" max="13062" width="10.375" customWidth="1"/>
    <col min="13063" max="13063" width="10" customWidth="1"/>
    <col min="13064" max="13064" width="18.75" customWidth="1"/>
    <col min="13065" max="13065" width="22.5" customWidth="1"/>
    <col min="13066" max="13066" width="21.25" customWidth="1"/>
    <col min="13067" max="13067" width="11.125" customWidth="1"/>
    <col min="13068" max="13068" width="22.375" customWidth="1"/>
    <col min="13069" max="13069" width="21.25" customWidth="1"/>
    <col min="13070" max="13070" width="11.25" customWidth="1"/>
    <col min="13071" max="13071" width="0" hidden="1" customWidth="1"/>
    <col min="13313" max="13313" width="4.5" customWidth="1"/>
    <col min="13314" max="13314" width="24.375" customWidth="1"/>
    <col min="13315" max="13315" width="28.25" customWidth="1"/>
    <col min="13316" max="13316" width="0" hidden="1" customWidth="1"/>
    <col min="13317" max="13318" width="10.375" customWidth="1"/>
    <col min="13319" max="13319" width="10" customWidth="1"/>
    <col min="13320" max="13320" width="18.75" customWidth="1"/>
    <col min="13321" max="13321" width="22.5" customWidth="1"/>
    <col min="13322" max="13322" width="21.25" customWidth="1"/>
    <col min="13323" max="13323" width="11.125" customWidth="1"/>
    <col min="13324" max="13324" width="22.375" customWidth="1"/>
    <col min="13325" max="13325" width="21.25" customWidth="1"/>
    <col min="13326" max="13326" width="11.25" customWidth="1"/>
    <col min="13327" max="13327" width="0" hidden="1" customWidth="1"/>
    <col min="13569" max="13569" width="4.5" customWidth="1"/>
    <col min="13570" max="13570" width="24.375" customWidth="1"/>
    <col min="13571" max="13571" width="28.25" customWidth="1"/>
    <col min="13572" max="13572" width="0" hidden="1" customWidth="1"/>
    <col min="13573" max="13574" width="10.375" customWidth="1"/>
    <col min="13575" max="13575" width="10" customWidth="1"/>
    <col min="13576" max="13576" width="18.75" customWidth="1"/>
    <col min="13577" max="13577" width="22.5" customWidth="1"/>
    <col min="13578" max="13578" width="21.25" customWidth="1"/>
    <col min="13579" max="13579" width="11.125" customWidth="1"/>
    <col min="13580" max="13580" width="22.375" customWidth="1"/>
    <col min="13581" max="13581" width="21.25" customWidth="1"/>
    <col min="13582" max="13582" width="11.25" customWidth="1"/>
    <col min="13583" max="13583" width="0" hidden="1" customWidth="1"/>
    <col min="13825" max="13825" width="4.5" customWidth="1"/>
    <col min="13826" max="13826" width="24.375" customWidth="1"/>
    <col min="13827" max="13827" width="28.25" customWidth="1"/>
    <col min="13828" max="13828" width="0" hidden="1" customWidth="1"/>
    <col min="13829" max="13830" width="10.375" customWidth="1"/>
    <col min="13831" max="13831" width="10" customWidth="1"/>
    <col min="13832" max="13832" width="18.75" customWidth="1"/>
    <col min="13833" max="13833" width="22.5" customWidth="1"/>
    <col min="13834" max="13834" width="21.25" customWidth="1"/>
    <col min="13835" max="13835" width="11.125" customWidth="1"/>
    <col min="13836" max="13836" width="22.375" customWidth="1"/>
    <col min="13837" max="13837" width="21.25" customWidth="1"/>
    <col min="13838" max="13838" width="11.25" customWidth="1"/>
    <col min="13839" max="13839" width="0" hidden="1" customWidth="1"/>
    <col min="14081" max="14081" width="4.5" customWidth="1"/>
    <col min="14082" max="14082" width="24.375" customWidth="1"/>
    <col min="14083" max="14083" width="28.25" customWidth="1"/>
    <col min="14084" max="14084" width="0" hidden="1" customWidth="1"/>
    <col min="14085" max="14086" width="10.375" customWidth="1"/>
    <col min="14087" max="14087" width="10" customWidth="1"/>
    <col min="14088" max="14088" width="18.75" customWidth="1"/>
    <col min="14089" max="14089" width="22.5" customWidth="1"/>
    <col min="14090" max="14090" width="21.25" customWidth="1"/>
    <col min="14091" max="14091" width="11.125" customWidth="1"/>
    <col min="14092" max="14092" width="22.375" customWidth="1"/>
    <col min="14093" max="14093" width="21.25" customWidth="1"/>
    <col min="14094" max="14094" width="11.25" customWidth="1"/>
    <col min="14095" max="14095" width="0" hidden="1" customWidth="1"/>
    <col min="14337" max="14337" width="4.5" customWidth="1"/>
    <col min="14338" max="14338" width="24.375" customWidth="1"/>
    <col min="14339" max="14339" width="28.25" customWidth="1"/>
    <col min="14340" max="14340" width="0" hidden="1" customWidth="1"/>
    <col min="14341" max="14342" width="10.375" customWidth="1"/>
    <col min="14343" max="14343" width="10" customWidth="1"/>
    <col min="14344" max="14344" width="18.75" customWidth="1"/>
    <col min="14345" max="14345" width="22.5" customWidth="1"/>
    <col min="14346" max="14346" width="21.25" customWidth="1"/>
    <col min="14347" max="14347" width="11.125" customWidth="1"/>
    <col min="14348" max="14348" width="22.375" customWidth="1"/>
    <col min="14349" max="14349" width="21.25" customWidth="1"/>
    <col min="14350" max="14350" width="11.25" customWidth="1"/>
    <col min="14351" max="14351" width="0" hidden="1" customWidth="1"/>
    <col min="14593" max="14593" width="4.5" customWidth="1"/>
    <col min="14594" max="14594" width="24.375" customWidth="1"/>
    <col min="14595" max="14595" width="28.25" customWidth="1"/>
    <col min="14596" max="14596" width="0" hidden="1" customWidth="1"/>
    <col min="14597" max="14598" width="10.375" customWidth="1"/>
    <col min="14599" max="14599" width="10" customWidth="1"/>
    <col min="14600" max="14600" width="18.75" customWidth="1"/>
    <col min="14601" max="14601" width="22.5" customWidth="1"/>
    <col min="14602" max="14602" width="21.25" customWidth="1"/>
    <col min="14603" max="14603" width="11.125" customWidth="1"/>
    <col min="14604" max="14604" width="22.375" customWidth="1"/>
    <col min="14605" max="14605" width="21.25" customWidth="1"/>
    <col min="14606" max="14606" width="11.25" customWidth="1"/>
    <col min="14607" max="14607" width="0" hidden="1" customWidth="1"/>
    <col min="14849" max="14849" width="4.5" customWidth="1"/>
    <col min="14850" max="14850" width="24.375" customWidth="1"/>
    <col min="14851" max="14851" width="28.25" customWidth="1"/>
    <col min="14852" max="14852" width="0" hidden="1" customWidth="1"/>
    <col min="14853" max="14854" width="10.375" customWidth="1"/>
    <col min="14855" max="14855" width="10" customWidth="1"/>
    <col min="14856" max="14856" width="18.75" customWidth="1"/>
    <col min="14857" max="14857" width="22.5" customWidth="1"/>
    <col min="14858" max="14858" width="21.25" customWidth="1"/>
    <col min="14859" max="14859" width="11.125" customWidth="1"/>
    <col min="14860" max="14860" width="22.375" customWidth="1"/>
    <col min="14861" max="14861" width="21.25" customWidth="1"/>
    <col min="14862" max="14862" width="11.25" customWidth="1"/>
    <col min="14863" max="14863" width="0" hidden="1" customWidth="1"/>
    <col min="15105" max="15105" width="4.5" customWidth="1"/>
    <col min="15106" max="15106" width="24.375" customWidth="1"/>
    <col min="15107" max="15107" width="28.25" customWidth="1"/>
    <col min="15108" max="15108" width="0" hidden="1" customWidth="1"/>
    <col min="15109" max="15110" width="10.375" customWidth="1"/>
    <col min="15111" max="15111" width="10" customWidth="1"/>
    <col min="15112" max="15112" width="18.75" customWidth="1"/>
    <col min="15113" max="15113" width="22.5" customWidth="1"/>
    <col min="15114" max="15114" width="21.25" customWidth="1"/>
    <col min="15115" max="15115" width="11.125" customWidth="1"/>
    <col min="15116" max="15116" width="22.375" customWidth="1"/>
    <col min="15117" max="15117" width="21.25" customWidth="1"/>
    <col min="15118" max="15118" width="11.25" customWidth="1"/>
    <col min="15119" max="15119" width="0" hidden="1" customWidth="1"/>
    <col min="15361" max="15361" width="4.5" customWidth="1"/>
    <col min="15362" max="15362" width="24.375" customWidth="1"/>
    <col min="15363" max="15363" width="28.25" customWidth="1"/>
    <col min="15364" max="15364" width="0" hidden="1" customWidth="1"/>
    <col min="15365" max="15366" width="10.375" customWidth="1"/>
    <col min="15367" max="15367" width="10" customWidth="1"/>
    <col min="15368" max="15368" width="18.75" customWidth="1"/>
    <col min="15369" max="15369" width="22.5" customWidth="1"/>
    <col min="15370" max="15370" width="21.25" customWidth="1"/>
    <col min="15371" max="15371" width="11.125" customWidth="1"/>
    <col min="15372" max="15372" width="22.375" customWidth="1"/>
    <col min="15373" max="15373" width="21.25" customWidth="1"/>
    <col min="15374" max="15374" width="11.25" customWidth="1"/>
    <col min="15375" max="15375" width="0" hidden="1" customWidth="1"/>
    <col min="15617" max="15617" width="4.5" customWidth="1"/>
    <col min="15618" max="15618" width="24.375" customWidth="1"/>
    <col min="15619" max="15619" width="28.25" customWidth="1"/>
    <col min="15620" max="15620" width="0" hidden="1" customWidth="1"/>
    <col min="15621" max="15622" width="10.375" customWidth="1"/>
    <col min="15623" max="15623" width="10" customWidth="1"/>
    <col min="15624" max="15624" width="18.75" customWidth="1"/>
    <col min="15625" max="15625" width="22.5" customWidth="1"/>
    <col min="15626" max="15626" width="21.25" customWidth="1"/>
    <col min="15627" max="15627" width="11.125" customWidth="1"/>
    <col min="15628" max="15628" width="22.375" customWidth="1"/>
    <col min="15629" max="15629" width="21.25" customWidth="1"/>
    <col min="15630" max="15630" width="11.25" customWidth="1"/>
    <col min="15631" max="15631" width="0" hidden="1" customWidth="1"/>
    <col min="15873" max="15873" width="4.5" customWidth="1"/>
    <col min="15874" max="15874" width="24.375" customWidth="1"/>
    <col min="15875" max="15875" width="28.25" customWidth="1"/>
    <col min="15876" max="15876" width="0" hidden="1" customWidth="1"/>
    <col min="15877" max="15878" width="10.375" customWidth="1"/>
    <col min="15879" max="15879" width="10" customWidth="1"/>
    <col min="15880" max="15880" width="18.75" customWidth="1"/>
    <col min="15881" max="15881" width="22.5" customWidth="1"/>
    <col min="15882" max="15882" width="21.25" customWidth="1"/>
    <col min="15883" max="15883" width="11.125" customWidth="1"/>
    <col min="15884" max="15884" width="22.375" customWidth="1"/>
    <col min="15885" max="15885" width="21.25" customWidth="1"/>
    <col min="15886" max="15886" width="11.25" customWidth="1"/>
    <col min="15887" max="15887" width="0" hidden="1" customWidth="1"/>
    <col min="16129" max="16129" width="4.5" customWidth="1"/>
    <col min="16130" max="16130" width="24.375" customWidth="1"/>
    <col min="16131" max="16131" width="28.25" customWidth="1"/>
    <col min="16132" max="16132" width="0" hidden="1" customWidth="1"/>
    <col min="16133" max="16134" width="10.375" customWidth="1"/>
    <col min="16135" max="16135" width="10" customWidth="1"/>
    <col min="16136" max="16136" width="18.75" customWidth="1"/>
    <col min="16137" max="16137" width="22.5" customWidth="1"/>
    <col min="16138" max="16138" width="21.25" customWidth="1"/>
    <col min="16139" max="16139" width="11.125" customWidth="1"/>
    <col min="16140" max="16140" width="22.375" customWidth="1"/>
    <col min="16141" max="16141" width="21.25" customWidth="1"/>
    <col min="16142" max="16142" width="11.25" customWidth="1"/>
    <col min="16143" max="16143" width="0" hidden="1" customWidth="1"/>
  </cols>
  <sheetData>
    <row r="1" spans="1:21" s="104" customFormat="1" ht="37.5" customHeight="1" x14ac:dyDescent="0.15">
      <c r="A1" s="103" t="s">
        <v>256</v>
      </c>
      <c r="B1" s="5"/>
      <c r="C1" s="103"/>
      <c r="D1" s="103"/>
      <c r="E1" s="256"/>
      <c r="F1" s="257"/>
      <c r="G1" s="257"/>
      <c r="H1" s="257"/>
      <c r="I1" s="257"/>
      <c r="J1" s="257"/>
      <c r="K1" s="257"/>
      <c r="L1" s="257"/>
      <c r="M1" s="257"/>
      <c r="N1" s="257"/>
      <c r="O1"/>
      <c r="P1"/>
      <c r="Q1"/>
      <c r="R1"/>
      <c r="S1"/>
      <c r="T1"/>
      <c r="U1"/>
    </row>
    <row r="2" spans="1:21" s="104" customFormat="1" ht="36" customHeight="1" x14ac:dyDescent="0.15">
      <c r="A2" s="231" t="s">
        <v>0</v>
      </c>
      <c r="B2" s="232"/>
      <c r="C2" s="232"/>
      <c r="D2" s="232"/>
      <c r="E2" s="232"/>
      <c r="F2" s="232"/>
      <c r="G2" s="232"/>
      <c r="H2" s="232"/>
      <c r="I2" s="232"/>
      <c r="J2" s="232"/>
      <c r="K2" s="232"/>
      <c r="L2" s="232"/>
      <c r="M2" s="232"/>
      <c r="N2" s="232"/>
      <c r="O2" s="257"/>
      <c r="P2"/>
      <c r="Q2"/>
      <c r="R2"/>
      <c r="S2"/>
      <c r="T2"/>
      <c r="U2"/>
    </row>
    <row r="3" spans="1:21" s="104" customFormat="1" ht="18.75" customHeight="1" x14ac:dyDescent="0.15">
      <c r="A3" s="103"/>
      <c r="B3" s="5"/>
      <c r="C3" s="103"/>
      <c r="D3" s="103"/>
      <c r="G3" s="103"/>
      <c r="H3" s="103"/>
      <c r="I3" s="5"/>
      <c r="J3" s="103"/>
      <c r="K3" s="103"/>
      <c r="L3" s="5"/>
      <c r="M3" s="103"/>
      <c r="N3" s="103"/>
      <c r="O3"/>
      <c r="P3"/>
      <c r="Q3"/>
      <c r="R3"/>
      <c r="S3"/>
      <c r="T3"/>
      <c r="U3"/>
    </row>
    <row r="4" spans="1:21" s="104" customFormat="1" ht="23.25" customHeight="1" x14ac:dyDescent="0.15">
      <c r="A4" s="105"/>
      <c r="B4" s="106"/>
      <c r="C4" s="105"/>
      <c r="D4" s="105"/>
      <c r="G4" s="105"/>
      <c r="H4" s="105"/>
      <c r="I4" s="106"/>
      <c r="J4" s="105"/>
      <c r="K4" s="105"/>
      <c r="L4" s="107"/>
      <c r="M4" s="107"/>
      <c r="N4" s="108"/>
      <c r="O4" s="102"/>
      <c r="P4"/>
      <c r="Q4"/>
      <c r="R4"/>
      <c r="S4"/>
      <c r="T4"/>
      <c r="U4"/>
    </row>
    <row r="5" spans="1:21" s="104" customFormat="1" ht="31.5" customHeight="1" x14ac:dyDescent="0.15">
      <c r="A5" s="105"/>
      <c r="B5" s="106"/>
      <c r="C5" s="105"/>
      <c r="D5" s="105"/>
      <c r="G5" s="105"/>
      <c r="H5" s="105"/>
      <c r="I5" s="106"/>
      <c r="J5" s="105"/>
      <c r="K5" s="105"/>
      <c r="L5" s="106"/>
      <c r="M5" s="109"/>
      <c r="N5" s="105"/>
      <c r="O5" s="105"/>
      <c r="P5"/>
      <c r="Q5"/>
      <c r="R5"/>
      <c r="S5"/>
      <c r="T5"/>
      <c r="U5"/>
    </row>
    <row r="6" spans="1:21" ht="31.5" customHeight="1" thickBot="1" x14ac:dyDescent="0.2">
      <c r="A6" s="105"/>
      <c r="B6" s="105"/>
      <c r="C6" s="105"/>
      <c r="D6" s="105"/>
      <c r="E6" s="258"/>
      <c r="F6" s="259"/>
      <c r="G6" s="105"/>
      <c r="H6" s="105"/>
      <c r="I6" s="105"/>
      <c r="J6" s="105"/>
      <c r="K6" s="105"/>
      <c r="L6" s="105"/>
      <c r="M6" s="109"/>
      <c r="N6" s="105"/>
      <c r="O6" s="105"/>
    </row>
    <row r="7" spans="1:21" ht="33.75" customHeight="1" thickBot="1" x14ac:dyDescent="0.3">
      <c r="A7" s="260" t="s">
        <v>169</v>
      </c>
      <c r="B7" s="261"/>
      <c r="C7" s="261"/>
      <c r="D7" s="110"/>
      <c r="E7" s="262" t="s">
        <v>257</v>
      </c>
      <c r="F7" s="263"/>
      <c r="G7" s="111"/>
      <c r="H7" s="111"/>
      <c r="I7" s="111"/>
      <c r="J7" s="111"/>
      <c r="K7" s="112"/>
      <c r="L7" s="111"/>
      <c r="M7" s="111"/>
    </row>
    <row r="8" spans="1:21" ht="18.75" customHeight="1" x14ac:dyDescent="0.15">
      <c r="A8" s="264"/>
      <c r="B8" s="265"/>
      <c r="C8" s="266"/>
      <c r="D8" s="244" t="s">
        <v>13</v>
      </c>
      <c r="E8" s="270" t="s">
        <v>258</v>
      </c>
      <c r="F8" s="273" t="s">
        <v>259</v>
      </c>
      <c r="G8" s="113" t="s">
        <v>260</v>
      </c>
      <c r="H8" s="114" t="s">
        <v>261</v>
      </c>
      <c r="I8" s="276" t="s">
        <v>262</v>
      </c>
      <c r="J8" s="277"/>
      <c r="K8" s="278"/>
      <c r="L8" s="241" t="s">
        <v>263</v>
      </c>
      <c r="M8" s="242"/>
      <c r="N8" s="243"/>
      <c r="O8" s="244" t="s">
        <v>13</v>
      </c>
    </row>
    <row r="9" spans="1:21" ht="18.75" customHeight="1" x14ac:dyDescent="0.15">
      <c r="A9" s="267"/>
      <c r="B9" s="268"/>
      <c r="C9" s="269"/>
      <c r="D9" s="245"/>
      <c r="E9" s="271"/>
      <c r="F9" s="274"/>
      <c r="G9" s="12" t="s">
        <v>264</v>
      </c>
      <c r="H9" s="115" t="s">
        <v>265</v>
      </c>
      <c r="I9" s="247" t="s">
        <v>266</v>
      </c>
      <c r="J9" s="248"/>
      <c r="K9" s="249"/>
      <c r="L9" s="250" t="s">
        <v>267</v>
      </c>
      <c r="M9" s="251"/>
      <c r="N9" s="252"/>
      <c r="O9" s="245"/>
    </row>
    <row r="10" spans="1:21" ht="18.75" customHeight="1" thickBot="1" x14ac:dyDescent="0.2">
      <c r="A10" s="116"/>
      <c r="B10" s="117" t="s">
        <v>8</v>
      </c>
      <c r="C10" s="118" t="s">
        <v>268</v>
      </c>
      <c r="D10" s="246"/>
      <c r="E10" s="272"/>
      <c r="F10" s="275"/>
      <c r="G10" s="119" t="s">
        <v>259</v>
      </c>
      <c r="H10" s="120" t="s">
        <v>269</v>
      </c>
      <c r="I10" s="121" t="s">
        <v>8</v>
      </c>
      <c r="J10" s="118" t="s">
        <v>268</v>
      </c>
      <c r="K10" s="122" t="s">
        <v>269</v>
      </c>
      <c r="L10" s="121" t="s">
        <v>8</v>
      </c>
      <c r="M10" s="120" t="s">
        <v>268</v>
      </c>
      <c r="N10" s="122" t="s">
        <v>269</v>
      </c>
      <c r="O10" s="246"/>
    </row>
    <row r="11" spans="1:21" ht="14.25" x14ac:dyDescent="0.15">
      <c r="A11" s="253" t="s">
        <v>63</v>
      </c>
      <c r="B11" s="123" t="s">
        <v>270</v>
      </c>
      <c r="C11" s="123" t="s">
        <v>271</v>
      </c>
      <c r="D11" s="123"/>
      <c r="E11" s="49"/>
      <c r="F11" s="49"/>
      <c r="G11" s="123"/>
      <c r="H11" s="124" t="s">
        <v>272</v>
      </c>
      <c r="I11" s="123" t="s">
        <v>270</v>
      </c>
      <c r="J11" s="123" t="s">
        <v>271</v>
      </c>
      <c r="K11" s="124" t="s">
        <v>273</v>
      </c>
      <c r="L11" s="123" t="s">
        <v>274</v>
      </c>
      <c r="M11" s="123" t="s">
        <v>271</v>
      </c>
      <c r="N11" s="124">
        <v>30</v>
      </c>
      <c r="O11" s="125"/>
    </row>
    <row r="12" spans="1:21" ht="14.25" x14ac:dyDescent="0.15">
      <c r="A12" s="254"/>
      <c r="B12" s="126"/>
      <c r="C12" s="126"/>
      <c r="D12" s="126"/>
      <c r="E12" s="55"/>
      <c r="F12" s="55"/>
      <c r="G12" s="126"/>
      <c r="H12" s="127"/>
      <c r="I12" s="126"/>
      <c r="J12" s="126"/>
      <c r="K12" s="127"/>
      <c r="L12" s="126"/>
      <c r="M12" s="126"/>
      <c r="N12" s="127"/>
      <c r="O12" s="128"/>
    </row>
    <row r="13" spans="1:21" ht="14.25" x14ac:dyDescent="0.15">
      <c r="A13" s="254"/>
      <c r="B13" s="129" t="s">
        <v>322</v>
      </c>
      <c r="C13" s="129" t="s">
        <v>108</v>
      </c>
      <c r="D13" s="129"/>
      <c r="E13" s="61"/>
      <c r="F13" s="61"/>
      <c r="G13" s="129"/>
      <c r="H13" s="133">
        <v>20</v>
      </c>
      <c r="I13" s="129" t="s">
        <v>323</v>
      </c>
      <c r="J13" s="140" t="s">
        <v>285</v>
      </c>
      <c r="K13" s="133">
        <v>15</v>
      </c>
      <c r="L13" s="129" t="s">
        <v>301</v>
      </c>
      <c r="M13" s="129" t="s">
        <v>114</v>
      </c>
      <c r="N13" s="133">
        <v>10</v>
      </c>
      <c r="O13" s="132"/>
    </row>
    <row r="14" spans="1:21" ht="14.25" x14ac:dyDescent="0.15">
      <c r="A14" s="254"/>
      <c r="B14" s="129"/>
      <c r="C14" s="129" t="s">
        <v>114</v>
      </c>
      <c r="D14" s="129"/>
      <c r="E14" s="61"/>
      <c r="F14" s="61"/>
      <c r="G14" s="129"/>
      <c r="H14" s="133">
        <v>20</v>
      </c>
      <c r="I14" s="129"/>
      <c r="J14" s="129" t="s">
        <v>114</v>
      </c>
      <c r="K14" s="133">
        <v>15</v>
      </c>
      <c r="L14" s="129"/>
      <c r="M14" s="129" t="s">
        <v>37</v>
      </c>
      <c r="N14" s="133">
        <v>5</v>
      </c>
      <c r="O14" s="132"/>
    </row>
    <row r="15" spans="1:21" ht="14.25" x14ac:dyDescent="0.15">
      <c r="A15" s="254"/>
      <c r="B15" s="129"/>
      <c r="C15" s="129" t="s">
        <v>37</v>
      </c>
      <c r="D15" s="129"/>
      <c r="E15" s="61"/>
      <c r="F15" s="61"/>
      <c r="G15" s="129"/>
      <c r="H15" s="133">
        <v>10</v>
      </c>
      <c r="I15" s="129"/>
      <c r="J15" s="129" t="s">
        <v>37</v>
      </c>
      <c r="K15" s="133">
        <v>5</v>
      </c>
      <c r="L15" s="129"/>
      <c r="M15" s="129" t="s">
        <v>51</v>
      </c>
      <c r="N15" s="133">
        <v>5</v>
      </c>
      <c r="O15" s="132"/>
    </row>
    <row r="16" spans="1:21" ht="14.25" x14ac:dyDescent="0.15">
      <c r="A16" s="254"/>
      <c r="B16" s="129"/>
      <c r="C16" s="129" t="s">
        <v>51</v>
      </c>
      <c r="D16" s="129"/>
      <c r="E16" s="61"/>
      <c r="F16" s="61"/>
      <c r="G16" s="129"/>
      <c r="H16" s="133">
        <v>5</v>
      </c>
      <c r="I16" s="129"/>
      <c r="J16" s="129" t="s">
        <v>51</v>
      </c>
      <c r="K16" s="133">
        <v>5</v>
      </c>
      <c r="L16" s="126"/>
      <c r="M16" s="126"/>
      <c r="N16" s="127"/>
      <c r="O16" s="128"/>
    </row>
    <row r="17" spans="1:15" ht="14.25" x14ac:dyDescent="0.15">
      <c r="A17" s="254"/>
      <c r="B17" s="129"/>
      <c r="C17" s="129"/>
      <c r="D17" s="129"/>
      <c r="E17" s="61"/>
      <c r="F17" s="61"/>
      <c r="G17" s="129" t="s">
        <v>54</v>
      </c>
      <c r="H17" s="133" t="s">
        <v>278</v>
      </c>
      <c r="I17" s="129"/>
      <c r="J17" s="129"/>
      <c r="K17" s="133"/>
      <c r="L17" s="129" t="s">
        <v>324</v>
      </c>
      <c r="M17" s="129" t="s">
        <v>107</v>
      </c>
      <c r="N17" s="133">
        <v>10</v>
      </c>
      <c r="O17" s="132"/>
    </row>
    <row r="18" spans="1:15" ht="14.25" x14ac:dyDescent="0.15">
      <c r="A18" s="254"/>
      <c r="B18" s="129"/>
      <c r="C18" s="129"/>
      <c r="D18" s="129"/>
      <c r="E18" s="61"/>
      <c r="F18" s="61"/>
      <c r="G18" s="129" t="s">
        <v>41</v>
      </c>
      <c r="H18" s="133" t="s">
        <v>282</v>
      </c>
      <c r="I18" s="129"/>
      <c r="J18" s="129"/>
      <c r="K18" s="133"/>
      <c r="L18" s="129"/>
      <c r="M18" s="129" t="s">
        <v>138</v>
      </c>
      <c r="N18" s="133">
        <v>5</v>
      </c>
      <c r="O18" s="132"/>
    </row>
    <row r="19" spans="1:15" ht="14.25" x14ac:dyDescent="0.15">
      <c r="A19" s="254"/>
      <c r="B19" s="129"/>
      <c r="C19" s="129"/>
      <c r="D19" s="129"/>
      <c r="E19" s="61"/>
      <c r="F19" s="61" t="s">
        <v>35</v>
      </c>
      <c r="G19" s="129" t="s">
        <v>44</v>
      </c>
      <c r="H19" s="133" t="s">
        <v>282</v>
      </c>
      <c r="I19" s="129"/>
      <c r="J19" s="129"/>
      <c r="K19" s="133"/>
      <c r="L19" s="126"/>
      <c r="M19" s="126"/>
      <c r="N19" s="127"/>
      <c r="O19" s="128"/>
    </row>
    <row r="20" spans="1:15" ht="14.25" x14ac:dyDescent="0.15">
      <c r="A20" s="254"/>
      <c r="B20" s="126"/>
      <c r="C20" s="126"/>
      <c r="D20" s="126"/>
      <c r="E20" s="55"/>
      <c r="F20" s="55"/>
      <c r="G20" s="126"/>
      <c r="H20" s="127"/>
      <c r="I20" s="126"/>
      <c r="J20" s="126"/>
      <c r="K20" s="127"/>
      <c r="L20" s="129" t="s">
        <v>307</v>
      </c>
      <c r="M20" s="129" t="s">
        <v>119</v>
      </c>
      <c r="N20" s="142">
        <v>0.1</v>
      </c>
      <c r="O20" s="132"/>
    </row>
    <row r="21" spans="1:15" ht="14.25" x14ac:dyDescent="0.15">
      <c r="A21" s="254"/>
      <c r="B21" s="129" t="s">
        <v>162</v>
      </c>
      <c r="C21" s="129" t="s">
        <v>107</v>
      </c>
      <c r="D21" s="129"/>
      <c r="E21" s="61"/>
      <c r="F21" s="61"/>
      <c r="G21" s="129"/>
      <c r="H21" s="133">
        <v>10</v>
      </c>
      <c r="I21" s="129" t="s">
        <v>162</v>
      </c>
      <c r="J21" s="129" t="s">
        <v>107</v>
      </c>
      <c r="K21" s="133">
        <v>10</v>
      </c>
      <c r="L21" s="129"/>
      <c r="M21" s="129"/>
      <c r="N21" s="133"/>
      <c r="O21" s="132"/>
    </row>
    <row r="22" spans="1:15" ht="14.25" x14ac:dyDescent="0.15">
      <c r="A22" s="254"/>
      <c r="B22" s="129"/>
      <c r="C22" s="129" t="s">
        <v>138</v>
      </c>
      <c r="D22" s="129"/>
      <c r="E22" s="61"/>
      <c r="F22" s="61"/>
      <c r="G22" s="129"/>
      <c r="H22" s="133">
        <v>10</v>
      </c>
      <c r="I22" s="129"/>
      <c r="J22" s="129" t="s">
        <v>138</v>
      </c>
      <c r="K22" s="133">
        <v>10</v>
      </c>
      <c r="L22" s="129"/>
      <c r="M22" s="129"/>
      <c r="N22" s="133"/>
      <c r="O22" s="132"/>
    </row>
    <row r="23" spans="1:15" ht="14.25" x14ac:dyDescent="0.15">
      <c r="A23" s="254"/>
      <c r="B23" s="126"/>
      <c r="C23" s="126"/>
      <c r="D23" s="126"/>
      <c r="E23" s="55"/>
      <c r="F23" s="135"/>
      <c r="G23" s="126"/>
      <c r="H23" s="127"/>
      <c r="I23" s="126"/>
      <c r="J23" s="126"/>
      <c r="K23" s="127"/>
      <c r="L23" s="129"/>
      <c r="M23" s="129"/>
      <c r="N23" s="133"/>
      <c r="O23" s="132"/>
    </row>
    <row r="24" spans="1:15" ht="14.25" x14ac:dyDescent="0.15">
      <c r="A24" s="254"/>
      <c r="B24" s="129" t="s">
        <v>55</v>
      </c>
      <c r="C24" s="129" t="s">
        <v>119</v>
      </c>
      <c r="D24" s="129"/>
      <c r="E24" s="61"/>
      <c r="F24" s="61"/>
      <c r="G24" s="129"/>
      <c r="H24" s="142">
        <v>0.1</v>
      </c>
      <c r="I24" s="129" t="s">
        <v>55</v>
      </c>
      <c r="J24" s="129" t="s">
        <v>119</v>
      </c>
      <c r="K24" s="142">
        <v>0.1</v>
      </c>
      <c r="L24" s="129"/>
      <c r="M24" s="129"/>
      <c r="N24" s="133"/>
      <c r="O24" s="132"/>
    </row>
    <row r="25" spans="1:15" ht="14.25" x14ac:dyDescent="0.15">
      <c r="A25" s="254"/>
      <c r="B25" s="129"/>
      <c r="C25" s="129" t="s">
        <v>126</v>
      </c>
      <c r="D25" s="129"/>
      <c r="E25" s="61" t="s">
        <v>35</v>
      </c>
      <c r="F25" s="61"/>
      <c r="G25" s="129"/>
      <c r="H25" s="144">
        <v>0.05</v>
      </c>
      <c r="I25" s="129"/>
      <c r="J25" s="129" t="s">
        <v>126</v>
      </c>
      <c r="K25" s="144">
        <v>0.05</v>
      </c>
      <c r="L25" s="129"/>
      <c r="M25" s="129"/>
      <c r="N25" s="133"/>
      <c r="O25" s="132"/>
    </row>
    <row r="26" spans="1:15" ht="14.25" x14ac:dyDescent="0.15">
      <c r="A26" s="254"/>
      <c r="B26" s="129"/>
      <c r="C26" s="129"/>
      <c r="D26" s="129"/>
      <c r="E26" s="61"/>
      <c r="F26" s="61"/>
      <c r="G26" s="129" t="s">
        <v>54</v>
      </c>
      <c r="H26" s="133" t="s">
        <v>278</v>
      </c>
      <c r="I26" s="129"/>
      <c r="J26" s="129"/>
      <c r="K26" s="133"/>
      <c r="L26" s="129"/>
      <c r="M26" s="129"/>
      <c r="N26" s="133"/>
      <c r="O26" s="132"/>
    </row>
    <row r="27" spans="1:15" ht="14.25" x14ac:dyDescent="0.15">
      <c r="A27" s="254"/>
      <c r="B27" s="129"/>
      <c r="C27" s="129"/>
      <c r="D27" s="129"/>
      <c r="E27" s="61"/>
      <c r="F27" s="61"/>
      <c r="G27" s="129" t="s">
        <v>58</v>
      </c>
      <c r="H27" s="133" t="s">
        <v>282</v>
      </c>
      <c r="I27" s="129"/>
      <c r="J27" s="129"/>
      <c r="K27" s="133"/>
      <c r="L27" s="129"/>
      <c r="M27" s="129"/>
      <c r="N27" s="133"/>
      <c r="O27" s="132"/>
    </row>
    <row r="28" spans="1:15" ht="15" thickBot="1" x14ac:dyDescent="0.2">
      <c r="A28" s="255"/>
      <c r="B28" s="136"/>
      <c r="C28" s="136"/>
      <c r="D28" s="136"/>
      <c r="E28" s="68"/>
      <c r="F28" s="68"/>
      <c r="G28" s="136"/>
      <c r="H28" s="137"/>
      <c r="I28" s="136"/>
      <c r="J28" s="136"/>
      <c r="K28" s="137"/>
      <c r="L28" s="136"/>
      <c r="M28" s="136"/>
      <c r="N28" s="137"/>
      <c r="O28" s="138"/>
    </row>
    <row r="29" spans="1:15" ht="14.25" x14ac:dyDescent="0.15">
      <c r="B29" s="106"/>
      <c r="C29" s="106"/>
      <c r="D29" s="106"/>
      <c r="G29" s="106"/>
      <c r="H29" s="139"/>
      <c r="I29" s="106"/>
      <c r="J29" s="106"/>
      <c r="K29" s="139"/>
      <c r="L29" s="106"/>
      <c r="M29" s="106"/>
      <c r="N29" s="139"/>
    </row>
    <row r="30" spans="1:15" ht="14.25" x14ac:dyDescent="0.15">
      <c r="B30" s="106"/>
      <c r="C30" s="106"/>
      <c r="D30" s="106"/>
      <c r="G30" s="106"/>
      <c r="H30" s="139"/>
      <c r="I30" s="106"/>
      <c r="J30" s="106"/>
      <c r="K30" s="139"/>
      <c r="L30" s="106"/>
      <c r="M30" s="106"/>
      <c r="N30" s="139"/>
    </row>
    <row r="31" spans="1:15" ht="14.25" x14ac:dyDescent="0.15">
      <c r="B31" s="106"/>
      <c r="C31" s="106"/>
      <c r="D31" s="106"/>
      <c r="G31" s="106"/>
      <c r="H31" s="139"/>
      <c r="I31" s="106"/>
      <c r="J31" s="106"/>
      <c r="K31" s="139"/>
      <c r="L31" s="106"/>
      <c r="M31" s="106"/>
      <c r="N31" s="139"/>
    </row>
    <row r="32" spans="1:15" ht="14.25" x14ac:dyDescent="0.15">
      <c r="B32" s="106"/>
      <c r="C32" s="106"/>
      <c r="D32" s="106"/>
      <c r="G32" s="106"/>
      <c r="H32" s="139"/>
      <c r="I32" s="106"/>
      <c r="J32" s="106"/>
      <c r="K32" s="139"/>
      <c r="L32" s="106"/>
      <c r="M32" s="106"/>
      <c r="N32" s="139"/>
    </row>
    <row r="33" spans="2:14" ht="14.25" x14ac:dyDescent="0.15">
      <c r="B33" s="106"/>
      <c r="C33" s="106"/>
      <c r="D33" s="106"/>
      <c r="G33" s="106"/>
      <c r="H33" s="139"/>
      <c r="I33" s="106"/>
      <c r="J33" s="106"/>
      <c r="K33" s="139"/>
      <c r="L33" s="106"/>
      <c r="M33" s="106"/>
      <c r="N33" s="139"/>
    </row>
    <row r="34" spans="2:14" ht="14.25" x14ac:dyDescent="0.15">
      <c r="B34" s="106"/>
      <c r="C34" s="106"/>
      <c r="D34" s="106"/>
      <c r="G34" s="106"/>
      <c r="H34" s="139"/>
      <c r="I34" s="106"/>
      <c r="J34" s="106"/>
      <c r="K34" s="139"/>
      <c r="L34" s="106"/>
      <c r="M34" s="106"/>
      <c r="N34" s="139"/>
    </row>
    <row r="35" spans="2:14" ht="14.25" x14ac:dyDescent="0.15">
      <c r="B35" s="106"/>
      <c r="C35" s="106"/>
      <c r="D35" s="106"/>
      <c r="G35" s="106"/>
      <c r="H35" s="139"/>
      <c r="I35" s="106"/>
      <c r="J35" s="106"/>
      <c r="K35" s="139"/>
      <c r="L35" s="106"/>
      <c r="M35" s="106"/>
      <c r="N35" s="139"/>
    </row>
    <row r="36" spans="2:14" ht="14.25" x14ac:dyDescent="0.15">
      <c r="B36" s="106"/>
      <c r="C36" s="106"/>
      <c r="D36" s="106"/>
      <c r="G36" s="106"/>
      <c r="H36" s="139"/>
      <c r="I36" s="106"/>
      <c r="J36" s="106"/>
      <c r="K36" s="139"/>
      <c r="L36" s="106"/>
      <c r="M36" s="106"/>
      <c r="N36" s="139"/>
    </row>
    <row r="37" spans="2:14" ht="14.25" x14ac:dyDescent="0.15">
      <c r="B37" s="106"/>
      <c r="C37" s="106"/>
      <c r="D37" s="106"/>
      <c r="G37" s="106"/>
      <c r="H37" s="139"/>
      <c r="I37" s="106"/>
      <c r="J37" s="106"/>
      <c r="K37" s="139"/>
      <c r="L37" s="106"/>
      <c r="M37" s="106"/>
      <c r="N37" s="139"/>
    </row>
    <row r="38" spans="2:14" ht="14.25" x14ac:dyDescent="0.15">
      <c r="B38" s="106"/>
      <c r="C38" s="106"/>
      <c r="D38" s="106"/>
      <c r="G38" s="106"/>
      <c r="H38" s="139"/>
      <c r="I38" s="106"/>
      <c r="J38" s="106"/>
      <c r="K38" s="139"/>
      <c r="L38" s="106"/>
      <c r="M38" s="106"/>
      <c r="N38" s="139"/>
    </row>
    <row r="39" spans="2:14" ht="14.25" x14ac:dyDescent="0.15">
      <c r="B39" s="106"/>
      <c r="C39" s="106"/>
      <c r="D39" s="106"/>
      <c r="G39" s="106"/>
      <c r="H39" s="139"/>
      <c r="I39" s="106"/>
      <c r="J39" s="106"/>
      <c r="K39" s="139"/>
      <c r="L39" s="106"/>
      <c r="M39" s="106"/>
      <c r="N39" s="139"/>
    </row>
    <row r="40" spans="2:14" ht="14.25" x14ac:dyDescent="0.15">
      <c r="B40" s="106"/>
      <c r="C40" s="106"/>
      <c r="D40" s="106"/>
      <c r="G40" s="106"/>
      <c r="H40" s="139"/>
      <c r="I40" s="106"/>
      <c r="J40" s="106"/>
      <c r="K40" s="139"/>
      <c r="L40" s="106"/>
      <c r="M40" s="106"/>
      <c r="N40" s="139"/>
    </row>
    <row r="41" spans="2:14" ht="14.25" x14ac:dyDescent="0.15">
      <c r="B41" s="106"/>
      <c r="C41" s="106"/>
      <c r="D41" s="106"/>
      <c r="G41" s="106"/>
      <c r="H41" s="139"/>
      <c r="I41" s="106"/>
      <c r="J41" s="106"/>
      <c r="K41" s="139"/>
      <c r="L41" s="106"/>
      <c r="M41" s="106"/>
      <c r="N41" s="139"/>
    </row>
    <row r="42" spans="2:14" ht="14.25" x14ac:dyDescent="0.15">
      <c r="B42" s="106"/>
      <c r="C42" s="106"/>
      <c r="D42" s="106"/>
      <c r="G42" s="106"/>
      <c r="H42" s="139"/>
      <c r="I42" s="106"/>
      <c r="J42" s="106"/>
      <c r="K42" s="139"/>
      <c r="L42" s="106"/>
      <c r="M42" s="106"/>
      <c r="N42" s="139"/>
    </row>
    <row r="43" spans="2:14" ht="14.25" x14ac:dyDescent="0.15">
      <c r="B43" s="106"/>
      <c r="C43" s="106"/>
      <c r="D43" s="106"/>
      <c r="G43" s="106"/>
      <c r="H43" s="139"/>
      <c r="I43" s="106"/>
      <c r="J43" s="106"/>
      <c r="K43" s="139"/>
      <c r="L43" s="106"/>
      <c r="M43" s="106"/>
      <c r="N43" s="139"/>
    </row>
    <row r="44" spans="2:14" ht="14.25" x14ac:dyDescent="0.15">
      <c r="B44" s="106"/>
      <c r="C44" s="106"/>
      <c r="D44" s="106"/>
      <c r="G44" s="106"/>
      <c r="H44" s="139"/>
      <c r="I44" s="106"/>
      <c r="J44" s="106"/>
      <c r="K44" s="139"/>
      <c r="L44" s="106"/>
      <c r="M44" s="106"/>
      <c r="N44" s="139"/>
    </row>
    <row r="45" spans="2:14" ht="14.25" x14ac:dyDescent="0.15">
      <c r="B45" s="106"/>
      <c r="C45" s="106"/>
      <c r="D45" s="106"/>
      <c r="G45" s="106"/>
      <c r="H45" s="139"/>
      <c r="I45" s="106"/>
      <c r="J45" s="106"/>
      <c r="K45" s="139"/>
      <c r="L45" s="106"/>
      <c r="M45" s="106"/>
      <c r="N45" s="139"/>
    </row>
    <row r="46" spans="2:14" ht="14.25" x14ac:dyDescent="0.15">
      <c r="B46" s="106"/>
      <c r="C46" s="106"/>
      <c r="D46" s="106"/>
      <c r="G46" s="106"/>
      <c r="H46" s="139"/>
      <c r="I46" s="106"/>
      <c r="J46" s="106"/>
      <c r="K46" s="139"/>
      <c r="L46" s="106"/>
      <c r="M46" s="106"/>
      <c r="N46" s="139"/>
    </row>
    <row r="47" spans="2:14" ht="14.25" x14ac:dyDescent="0.15">
      <c r="B47" s="106"/>
      <c r="C47" s="106"/>
      <c r="D47" s="106"/>
      <c r="G47" s="106"/>
      <c r="H47" s="139"/>
      <c r="I47" s="106"/>
      <c r="J47" s="106"/>
      <c r="K47" s="139"/>
      <c r="L47" s="106"/>
      <c r="M47" s="106"/>
      <c r="N47" s="139"/>
    </row>
    <row r="48" spans="2:14" ht="14.25" x14ac:dyDescent="0.15">
      <c r="B48" s="106"/>
      <c r="C48" s="106"/>
      <c r="D48" s="106"/>
      <c r="G48" s="106"/>
      <c r="H48" s="139"/>
      <c r="I48" s="106"/>
      <c r="J48" s="106"/>
      <c r="K48" s="139"/>
      <c r="L48" s="106"/>
      <c r="M48" s="106"/>
      <c r="N48" s="139"/>
    </row>
    <row r="49" spans="2:14" ht="14.25" x14ac:dyDescent="0.15">
      <c r="B49" s="106"/>
      <c r="C49" s="106"/>
      <c r="D49" s="106"/>
      <c r="G49" s="106"/>
      <c r="H49" s="139"/>
      <c r="I49" s="106"/>
      <c r="J49" s="106"/>
      <c r="K49" s="139"/>
      <c r="L49" s="106"/>
      <c r="M49" s="106"/>
      <c r="N49" s="139"/>
    </row>
    <row r="50" spans="2:14" ht="14.25" x14ac:dyDescent="0.15">
      <c r="B50" s="106"/>
      <c r="C50" s="106"/>
      <c r="D50" s="106"/>
      <c r="G50" s="106"/>
      <c r="H50" s="139"/>
      <c r="I50" s="106"/>
      <c r="J50" s="106"/>
      <c r="K50" s="139"/>
      <c r="L50" s="106"/>
      <c r="M50" s="106"/>
      <c r="N50" s="139"/>
    </row>
    <row r="51" spans="2:14" ht="14.25" x14ac:dyDescent="0.15">
      <c r="B51" s="106"/>
      <c r="C51" s="106"/>
      <c r="D51" s="106"/>
      <c r="G51" s="106"/>
      <c r="H51" s="139"/>
      <c r="I51" s="106"/>
      <c r="J51" s="106"/>
      <c r="K51" s="139"/>
      <c r="L51" s="106"/>
      <c r="M51" s="106"/>
      <c r="N51" s="139"/>
    </row>
    <row r="52" spans="2:14" ht="14.25" x14ac:dyDescent="0.15">
      <c r="B52" s="106"/>
      <c r="C52" s="106"/>
      <c r="D52" s="106"/>
      <c r="G52" s="106"/>
      <c r="H52" s="139"/>
      <c r="I52" s="106"/>
      <c r="J52" s="106"/>
      <c r="K52" s="139"/>
      <c r="L52" s="106"/>
      <c r="M52" s="106"/>
      <c r="N52" s="139"/>
    </row>
    <row r="53" spans="2:14" ht="14.25" x14ac:dyDescent="0.15">
      <c r="B53" s="106"/>
      <c r="C53" s="106"/>
      <c r="D53" s="106"/>
      <c r="G53" s="106"/>
      <c r="H53" s="139"/>
      <c r="I53" s="106"/>
      <c r="J53" s="106"/>
      <c r="K53" s="139"/>
      <c r="L53" s="106"/>
      <c r="M53" s="106"/>
      <c r="N53" s="139"/>
    </row>
    <row r="54" spans="2:14" ht="14.25" x14ac:dyDescent="0.15">
      <c r="B54" s="106"/>
      <c r="C54" s="106"/>
      <c r="D54" s="106"/>
      <c r="G54" s="106"/>
      <c r="H54" s="139"/>
      <c r="I54" s="106"/>
      <c r="J54" s="106"/>
      <c r="K54" s="139"/>
      <c r="L54" s="106"/>
      <c r="M54" s="106"/>
      <c r="N54" s="139"/>
    </row>
    <row r="55" spans="2:14" ht="14.25" x14ac:dyDescent="0.15">
      <c r="B55" s="106"/>
      <c r="C55" s="106"/>
      <c r="D55" s="106"/>
      <c r="G55" s="106"/>
      <c r="H55" s="139"/>
      <c r="I55" s="106"/>
      <c r="J55" s="106"/>
      <c r="K55" s="139"/>
      <c r="L55" s="106"/>
      <c r="M55" s="106"/>
      <c r="N55" s="139"/>
    </row>
    <row r="56" spans="2:14" ht="14.25" x14ac:dyDescent="0.15">
      <c r="B56" s="106"/>
      <c r="C56" s="106"/>
      <c r="D56" s="106"/>
      <c r="G56" s="106"/>
      <c r="H56" s="139"/>
      <c r="I56" s="106"/>
      <c r="J56" s="106"/>
      <c r="K56" s="139"/>
      <c r="L56" s="106"/>
      <c r="M56" s="106"/>
      <c r="N56" s="139"/>
    </row>
    <row r="57" spans="2:14" ht="14.25" x14ac:dyDescent="0.15">
      <c r="B57" s="106"/>
      <c r="C57" s="106"/>
      <c r="D57" s="106"/>
      <c r="G57" s="106"/>
      <c r="H57" s="139"/>
      <c r="I57" s="106"/>
      <c r="J57" s="106"/>
      <c r="K57" s="139"/>
      <c r="L57" s="106"/>
      <c r="M57" s="106"/>
      <c r="N57" s="139"/>
    </row>
    <row r="58" spans="2:14" ht="14.25" x14ac:dyDescent="0.15">
      <c r="B58" s="106"/>
      <c r="C58" s="106"/>
      <c r="D58" s="106"/>
      <c r="G58" s="106"/>
      <c r="H58" s="139"/>
      <c r="I58" s="106"/>
      <c r="J58" s="106"/>
      <c r="K58" s="139"/>
      <c r="L58" s="106"/>
      <c r="M58" s="106"/>
      <c r="N58" s="139"/>
    </row>
    <row r="59" spans="2:14" ht="14.25" x14ac:dyDescent="0.15">
      <c r="B59" s="106"/>
      <c r="C59" s="106"/>
      <c r="D59" s="106"/>
      <c r="G59" s="106"/>
      <c r="H59" s="139"/>
      <c r="I59" s="106"/>
      <c r="J59" s="106"/>
      <c r="K59" s="139"/>
      <c r="L59" s="106"/>
      <c r="M59" s="106"/>
      <c r="N59" s="139"/>
    </row>
    <row r="60" spans="2:14" ht="14.25" x14ac:dyDescent="0.15">
      <c r="B60" s="106"/>
      <c r="C60" s="106"/>
      <c r="D60" s="106"/>
      <c r="G60" s="106"/>
      <c r="H60" s="139"/>
      <c r="I60" s="106"/>
      <c r="J60" s="106"/>
      <c r="K60" s="139"/>
      <c r="L60" s="106"/>
      <c r="M60" s="106"/>
      <c r="N60" s="139"/>
    </row>
    <row r="61" spans="2:14" ht="14.25" x14ac:dyDescent="0.15">
      <c r="B61" s="106"/>
      <c r="C61" s="106"/>
      <c r="D61" s="106"/>
      <c r="G61" s="106"/>
      <c r="H61" s="139"/>
      <c r="I61" s="106"/>
      <c r="J61" s="106"/>
      <c r="K61" s="139"/>
      <c r="L61" s="106"/>
      <c r="M61" s="106"/>
      <c r="N61" s="139"/>
    </row>
    <row r="62" spans="2:14" ht="14.25" x14ac:dyDescent="0.15">
      <c r="B62" s="106"/>
      <c r="C62" s="106"/>
      <c r="D62" s="106"/>
      <c r="G62" s="106"/>
      <c r="H62" s="139"/>
      <c r="I62" s="106"/>
      <c r="J62" s="106"/>
      <c r="K62" s="139"/>
      <c r="L62" s="106"/>
      <c r="M62" s="106"/>
      <c r="N62" s="139"/>
    </row>
    <row r="63" spans="2:14" ht="14.25" x14ac:dyDescent="0.15">
      <c r="B63" s="106"/>
      <c r="C63" s="106"/>
      <c r="D63" s="106"/>
      <c r="G63" s="106"/>
      <c r="H63" s="139"/>
      <c r="I63" s="106"/>
      <c r="J63" s="106"/>
      <c r="K63" s="139"/>
      <c r="L63" s="106"/>
      <c r="M63" s="106"/>
      <c r="N63" s="139"/>
    </row>
    <row r="64" spans="2:14" ht="14.25" x14ac:dyDescent="0.15">
      <c r="B64" s="106"/>
      <c r="C64" s="106"/>
      <c r="D64" s="106"/>
      <c r="G64" s="106"/>
      <c r="H64" s="139"/>
      <c r="I64" s="106"/>
      <c r="J64" s="106"/>
      <c r="K64" s="139"/>
      <c r="L64" s="106"/>
      <c r="M64" s="106"/>
      <c r="N64" s="139"/>
    </row>
  </sheetData>
  <mergeCells count="15">
    <mergeCell ref="E1:N1"/>
    <mergeCell ref="A2:O2"/>
    <mergeCell ref="E6:F6"/>
    <mergeCell ref="A7:C7"/>
    <mergeCell ref="E7:F7"/>
    <mergeCell ref="L8:N8"/>
    <mergeCell ref="O8:O10"/>
    <mergeCell ref="I9:K9"/>
    <mergeCell ref="L9:N9"/>
    <mergeCell ref="A11:A28"/>
    <mergeCell ref="A8:C9"/>
    <mergeCell ref="D8:D10"/>
    <mergeCell ref="E8:E10"/>
    <mergeCell ref="F8:F10"/>
    <mergeCell ref="I8:K8"/>
  </mergeCells>
  <phoneticPr fontId="2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5">
    <pageSetUpPr fitToPage="1"/>
  </sheetPr>
  <dimension ref="A1:AB29"/>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31"/>
      <c r="I1" s="231"/>
      <c r="J1" s="232"/>
      <c r="K1" s="232"/>
      <c r="L1" s="232"/>
      <c r="M1" s="232"/>
      <c r="N1" s="232"/>
      <c r="O1" s="232"/>
      <c r="P1" s="2"/>
      <c r="Q1" s="2"/>
      <c r="R1" s="4"/>
      <c r="S1" s="4"/>
      <c r="T1" s="3"/>
      <c r="U1" s="3"/>
    </row>
    <row r="2" spans="1:21" ht="36.75" customHeight="1" x14ac:dyDescent="0.15">
      <c r="A2" s="231" t="s">
        <v>0</v>
      </c>
      <c r="B2" s="231"/>
      <c r="C2" s="232"/>
      <c r="D2" s="232"/>
      <c r="E2" s="232"/>
      <c r="F2" s="232"/>
      <c r="G2" s="232"/>
      <c r="H2" s="232"/>
      <c r="I2" s="232"/>
      <c r="J2" s="232"/>
      <c r="K2" s="232"/>
      <c r="L2" s="232"/>
      <c r="M2" s="232"/>
      <c r="N2" s="232"/>
      <c r="O2" s="232"/>
      <c r="P2" s="232"/>
      <c r="Q2" s="232"/>
      <c r="R2" s="232"/>
      <c r="S2" s="232"/>
      <c r="T2" s="232"/>
      <c r="U2" s="3"/>
    </row>
    <row r="3" spans="1:21" ht="18.75" customHeight="1" x14ac:dyDescent="0.15">
      <c r="A3" s="5"/>
      <c r="B3" s="5"/>
      <c r="C3" s="2"/>
      <c r="D3" s="3"/>
      <c r="E3" s="6"/>
      <c r="F3" s="2"/>
      <c r="G3" s="2"/>
      <c r="H3" s="2"/>
      <c r="I3" s="3"/>
      <c r="J3" s="2"/>
      <c r="K3" s="7"/>
      <c r="L3" s="7"/>
      <c r="M3" s="7"/>
      <c r="N3" s="7"/>
      <c r="O3" s="2"/>
      <c r="P3" s="8"/>
      <c r="Q3" s="233" t="s">
        <v>1</v>
      </c>
      <c r="R3" s="234"/>
      <c r="S3" s="234"/>
      <c r="T3" s="235"/>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36" t="s">
        <v>170</v>
      </c>
      <c r="B8" s="237"/>
      <c r="C8" s="237"/>
      <c r="D8" s="237"/>
      <c r="E8" s="237"/>
      <c r="F8" s="237"/>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38" t="s">
        <v>63</v>
      </c>
      <c r="B10" s="80" t="s">
        <v>24</v>
      </c>
      <c r="C10" s="48"/>
      <c r="D10" s="49"/>
      <c r="E10" s="50"/>
      <c r="F10" s="51"/>
      <c r="G10" s="84"/>
      <c r="H10" s="88"/>
      <c r="I10" s="49"/>
      <c r="J10" s="51"/>
      <c r="K10" s="51"/>
      <c r="L10" s="51"/>
      <c r="M10" s="51"/>
      <c r="N10" s="92"/>
      <c r="O10" s="80"/>
      <c r="P10" s="52" t="s">
        <v>24</v>
      </c>
      <c r="Q10" s="49"/>
      <c r="R10" s="53">
        <v>110</v>
      </c>
      <c r="S10" s="50">
        <f>ROUNDUP(R10*0.75,2)</f>
        <v>82.5</v>
      </c>
      <c r="T10" s="76">
        <f>ROUNDUP((R5*R10)+(R6*S10)+(R7*(R10*2)),2)</f>
        <v>0</v>
      </c>
    </row>
    <row r="11" spans="1:21" ht="18.75" customHeight="1" x14ac:dyDescent="0.15">
      <c r="A11" s="239"/>
      <c r="B11" s="81"/>
      <c r="C11" s="54"/>
      <c r="D11" s="55"/>
      <c r="E11" s="56"/>
      <c r="F11" s="57"/>
      <c r="G11" s="85"/>
      <c r="H11" s="89"/>
      <c r="I11" s="55"/>
      <c r="J11" s="57"/>
      <c r="K11" s="57"/>
      <c r="L11" s="57"/>
      <c r="M11" s="57"/>
      <c r="N11" s="93"/>
      <c r="O11" s="81"/>
      <c r="P11" s="58"/>
      <c r="Q11" s="55"/>
      <c r="R11" s="59"/>
      <c r="S11" s="56"/>
      <c r="T11" s="77"/>
    </row>
    <row r="12" spans="1:21" ht="18.75" customHeight="1" x14ac:dyDescent="0.15">
      <c r="A12" s="239"/>
      <c r="B12" s="82" t="s">
        <v>25</v>
      </c>
      <c r="C12" s="60" t="s">
        <v>31</v>
      </c>
      <c r="D12" s="61"/>
      <c r="E12" s="62">
        <v>1</v>
      </c>
      <c r="F12" s="63" t="s">
        <v>33</v>
      </c>
      <c r="G12" s="86" t="s">
        <v>32</v>
      </c>
      <c r="H12" s="90" t="s">
        <v>31</v>
      </c>
      <c r="I12" s="61"/>
      <c r="J12" s="63">
        <f>ROUNDUP(E12*0.75,2)</f>
        <v>0.75</v>
      </c>
      <c r="K12" s="63" t="s">
        <v>33</v>
      </c>
      <c r="L12" s="63" t="s">
        <v>32</v>
      </c>
      <c r="M12" s="63">
        <f>ROUNDUP((R5*E12)+(R6*J12)+(R7*(E12*2)),2)</f>
        <v>0</v>
      </c>
      <c r="N12" s="94">
        <f>M12</f>
        <v>0</v>
      </c>
      <c r="O12" s="82" t="s">
        <v>26</v>
      </c>
      <c r="P12" s="64" t="s">
        <v>34</v>
      </c>
      <c r="Q12" s="61" t="s">
        <v>35</v>
      </c>
      <c r="R12" s="65">
        <v>3</v>
      </c>
      <c r="S12" s="62">
        <f t="shared" ref="S12:S17" si="0">ROUNDUP(R12*0.75,2)</f>
        <v>2.25</v>
      </c>
      <c r="T12" s="78">
        <f>ROUNDUP((R5*R12)+(R6*S12)+(R7*(R12*2)),2)</f>
        <v>0</v>
      </c>
    </row>
    <row r="13" spans="1:21" ht="18.75" customHeight="1" x14ac:dyDescent="0.15">
      <c r="A13" s="239"/>
      <c r="B13" s="82"/>
      <c r="C13" s="60" t="s">
        <v>37</v>
      </c>
      <c r="D13" s="61"/>
      <c r="E13" s="62">
        <v>20</v>
      </c>
      <c r="F13" s="63" t="s">
        <v>38</v>
      </c>
      <c r="G13" s="86"/>
      <c r="H13" s="90" t="s">
        <v>37</v>
      </c>
      <c r="I13" s="61"/>
      <c r="J13" s="63">
        <f>ROUNDUP(E13*0.75,2)</f>
        <v>15</v>
      </c>
      <c r="K13" s="63" t="s">
        <v>38</v>
      </c>
      <c r="L13" s="63"/>
      <c r="M13" s="63">
        <f>ROUNDUP((R5*E13)+(R6*J13)+(R7*(E13*2)),2)</f>
        <v>0</v>
      </c>
      <c r="N13" s="94">
        <f>ROUND(M13+(M13*6/100),2)</f>
        <v>0</v>
      </c>
      <c r="O13" s="82" t="s">
        <v>27</v>
      </c>
      <c r="P13" s="64" t="s">
        <v>36</v>
      </c>
      <c r="Q13" s="61"/>
      <c r="R13" s="65">
        <v>4</v>
      </c>
      <c r="S13" s="62">
        <f t="shared" si="0"/>
        <v>3</v>
      </c>
      <c r="T13" s="78">
        <f>ROUNDUP((R5*R13)+(R6*S13)+(R7*(R13*2)),2)</f>
        <v>0</v>
      </c>
    </row>
    <row r="14" spans="1:21" ht="18.75" customHeight="1" x14ac:dyDescent="0.15">
      <c r="A14" s="239"/>
      <c r="B14" s="82"/>
      <c r="C14" s="60" t="s">
        <v>39</v>
      </c>
      <c r="D14" s="61"/>
      <c r="E14" s="62">
        <v>5</v>
      </c>
      <c r="F14" s="63" t="s">
        <v>38</v>
      </c>
      <c r="G14" s="86"/>
      <c r="H14" s="90" t="s">
        <v>39</v>
      </c>
      <c r="I14" s="61"/>
      <c r="J14" s="63">
        <f>ROUNDUP(E14*0.75,2)</f>
        <v>3.75</v>
      </c>
      <c r="K14" s="63" t="s">
        <v>38</v>
      </c>
      <c r="L14" s="63"/>
      <c r="M14" s="63">
        <f>ROUNDUP((R5*E14)+(R6*J14)+(R7*(E14*2)),2)</f>
        <v>0</v>
      </c>
      <c r="N14" s="94">
        <f>ROUND(M14+(M14*10/100),2)</f>
        <v>0</v>
      </c>
      <c r="O14" s="82" t="s">
        <v>28</v>
      </c>
      <c r="P14" s="64" t="s">
        <v>41</v>
      </c>
      <c r="Q14" s="61"/>
      <c r="R14" s="65">
        <v>2</v>
      </c>
      <c r="S14" s="62">
        <f t="shared" si="0"/>
        <v>1.5</v>
      </c>
      <c r="T14" s="78">
        <f>ROUNDUP((R5*R14)+(R6*S14)+(R7*(R14*2)),2)</f>
        <v>0</v>
      </c>
    </row>
    <row r="15" spans="1:21" ht="18.75" customHeight="1" x14ac:dyDescent="0.15">
      <c r="A15" s="239"/>
      <c r="B15" s="82"/>
      <c r="C15" s="60" t="s">
        <v>40</v>
      </c>
      <c r="D15" s="61"/>
      <c r="E15" s="62">
        <v>5</v>
      </c>
      <c r="F15" s="63" t="s">
        <v>38</v>
      </c>
      <c r="G15" s="86"/>
      <c r="H15" s="90" t="s">
        <v>40</v>
      </c>
      <c r="I15" s="61"/>
      <c r="J15" s="63">
        <f>ROUNDUP(E15*0.75,2)</f>
        <v>3.75</v>
      </c>
      <c r="K15" s="63" t="s">
        <v>38</v>
      </c>
      <c r="L15" s="63"/>
      <c r="M15" s="63">
        <f>ROUNDUP((R5*E15)+(R6*J15)+(R7*(E15*2)),2)</f>
        <v>0</v>
      </c>
      <c r="N15" s="94">
        <f>ROUND(M15+(M15*15/100),2)</f>
        <v>0</v>
      </c>
      <c r="O15" s="82" t="s">
        <v>29</v>
      </c>
      <c r="P15" s="64" t="s">
        <v>42</v>
      </c>
      <c r="Q15" s="61"/>
      <c r="R15" s="65">
        <v>2</v>
      </c>
      <c r="S15" s="62">
        <f t="shared" si="0"/>
        <v>1.5</v>
      </c>
      <c r="T15" s="78">
        <f>ROUNDUP((R5*R15)+(R6*S15)+(R7*(R15*2)),2)</f>
        <v>0</v>
      </c>
    </row>
    <row r="16" spans="1:21" ht="18.75" customHeight="1" x14ac:dyDescent="0.15">
      <c r="A16" s="239"/>
      <c r="B16" s="82"/>
      <c r="C16" s="60"/>
      <c r="D16" s="61"/>
      <c r="E16" s="62"/>
      <c r="F16" s="63"/>
      <c r="G16" s="86"/>
      <c r="H16" s="90"/>
      <c r="I16" s="61"/>
      <c r="J16" s="63"/>
      <c r="K16" s="63"/>
      <c r="L16" s="63"/>
      <c r="M16" s="63"/>
      <c r="N16" s="94"/>
      <c r="O16" s="82" t="s">
        <v>30</v>
      </c>
      <c r="P16" s="64" t="s">
        <v>43</v>
      </c>
      <c r="Q16" s="61"/>
      <c r="R16" s="65">
        <v>1.5</v>
      </c>
      <c r="S16" s="62">
        <f t="shared" si="0"/>
        <v>1.1300000000000001</v>
      </c>
      <c r="T16" s="78">
        <f>ROUNDUP((R5*R16)+(R6*S16)+(R7*(R16*2)),2)</f>
        <v>0</v>
      </c>
    </row>
    <row r="17" spans="1:20" ht="18.75" customHeight="1" x14ac:dyDescent="0.15">
      <c r="A17" s="239"/>
      <c r="B17" s="82"/>
      <c r="C17" s="60"/>
      <c r="D17" s="61"/>
      <c r="E17" s="62"/>
      <c r="F17" s="63"/>
      <c r="G17" s="86"/>
      <c r="H17" s="90"/>
      <c r="I17" s="61"/>
      <c r="J17" s="63"/>
      <c r="K17" s="63"/>
      <c r="L17" s="63"/>
      <c r="M17" s="63"/>
      <c r="N17" s="94"/>
      <c r="O17" s="82"/>
      <c r="P17" s="64" t="s">
        <v>44</v>
      </c>
      <c r="Q17" s="61" t="s">
        <v>35</v>
      </c>
      <c r="R17" s="65">
        <v>1.5</v>
      </c>
      <c r="S17" s="62">
        <f t="shared" si="0"/>
        <v>1.1300000000000001</v>
      </c>
      <c r="T17" s="78">
        <f>ROUNDUP((R5*R17)+(R6*S17)+(R7*(R17*2)),2)</f>
        <v>0</v>
      </c>
    </row>
    <row r="18" spans="1:20" ht="18.75" customHeight="1" x14ac:dyDescent="0.15">
      <c r="A18" s="239"/>
      <c r="B18" s="81"/>
      <c r="C18" s="54"/>
      <c r="D18" s="55"/>
      <c r="E18" s="56"/>
      <c r="F18" s="57"/>
      <c r="G18" s="85"/>
      <c r="H18" s="89"/>
      <c r="I18" s="55"/>
      <c r="J18" s="57"/>
      <c r="K18" s="57"/>
      <c r="L18" s="57"/>
      <c r="M18" s="57"/>
      <c r="N18" s="93"/>
      <c r="O18" s="81"/>
      <c r="P18" s="58"/>
      <c r="Q18" s="55"/>
      <c r="R18" s="59"/>
      <c r="S18" s="56"/>
      <c r="T18" s="77"/>
    </row>
    <row r="19" spans="1:20" ht="18.75" customHeight="1" x14ac:dyDescent="0.15">
      <c r="A19" s="239"/>
      <c r="B19" s="82" t="s">
        <v>45</v>
      </c>
      <c r="C19" s="60" t="s">
        <v>50</v>
      </c>
      <c r="D19" s="61"/>
      <c r="E19" s="62">
        <v>20</v>
      </c>
      <c r="F19" s="63" t="s">
        <v>38</v>
      </c>
      <c r="G19" s="86"/>
      <c r="H19" s="90" t="s">
        <v>50</v>
      </c>
      <c r="I19" s="61"/>
      <c r="J19" s="63">
        <f>ROUNDUP(E19*0.75,2)</f>
        <v>15</v>
      </c>
      <c r="K19" s="63" t="s">
        <v>38</v>
      </c>
      <c r="L19" s="63"/>
      <c r="M19" s="63">
        <f>ROUNDUP((R5*E19)+(R6*J19)+(R7*(E19*2)),2)</f>
        <v>0</v>
      </c>
      <c r="N19" s="94">
        <f>ROUND(M19+(M19*15/100),2)</f>
        <v>0</v>
      </c>
      <c r="O19" s="82" t="s">
        <v>46</v>
      </c>
      <c r="P19" s="64" t="s">
        <v>41</v>
      </c>
      <c r="Q19" s="61"/>
      <c r="R19" s="65">
        <v>1</v>
      </c>
      <c r="S19" s="62">
        <f>ROUNDUP(R19*0.75,2)</f>
        <v>0.75</v>
      </c>
      <c r="T19" s="78">
        <f>ROUNDUP((R5*R19)+(R6*S19)+(R7*(R19*2)),2)</f>
        <v>0</v>
      </c>
    </row>
    <row r="20" spans="1:20" ht="18.75" customHeight="1" x14ac:dyDescent="0.15">
      <c r="A20" s="239"/>
      <c r="B20" s="82"/>
      <c r="C20" s="60" t="s">
        <v>51</v>
      </c>
      <c r="D20" s="61"/>
      <c r="E20" s="62">
        <v>10</v>
      </c>
      <c r="F20" s="63" t="s">
        <v>38</v>
      </c>
      <c r="G20" s="86"/>
      <c r="H20" s="90" t="s">
        <v>51</v>
      </c>
      <c r="I20" s="61"/>
      <c r="J20" s="63">
        <f>ROUNDUP(E20*0.75,2)</f>
        <v>7.5</v>
      </c>
      <c r="K20" s="63" t="s">
        <v>38</v>
      </c>
      <c r="L20" s="63"/>
      <c r="M20" s="63">
        <f>ROUNDUP((R5*E20)+(R6*J20)+(R7*(E20*2)),2)</f>
        <v>0</v>
      </c>
      <c r="N20" s="94">
        <f>ROUND(M20+(M20*10/100),2)</f>
        <v>0</v>
      </c>
      <c r="O20" s="82" t="s">
        <v>47</v>
      </c>
      <c r="P20" s="64" t="s">
        <v>53</v>
      </c>
      <c r="Q20" s="61"/>
      <c r="R20" s="65">
        <v>2</v>
      </c>
      <c r="S20" s="62">
        <f>ROUNDUP(R20*0.75,2)</f>
        <v>1.5</v>
      </c>
      <c r="T20" s="78">
        <f>ROUNDUP((R5*R20)+(R6*S20)+(R7*(R20*2)),2)</f>
        <v>0</v>
      </c>
    </row>
    <row r="21" spans="1:20" ht="18.75" customHeight="1" x14ac:dyDescent="0.15">
      <c r="A21" s="239"/>
      <c r="B21" s="82"/>
      <c r="C21" s="60" t="s">
        <v>52</v>
      </c>
      <c r="D21" s="61"/>
      <c r="E21" s="62">
        <v>20</v>
      </c>
      <c r="F21" s="63" t="s">
        <v>38</v>
      </c>
      <c r="G21" s="86"/>
      <c r="H21" s="90" t="s">
        <v>52</v>
      </c>
      <c r="I21" s="61"/>
      <c r="J21" s="63">
        <f>ROUNDUP(E21*0.75,2)</f>
        <v>15</v>
      </c>
      <c r="K21" s="63" t="s">
        <v>38</v>
      </c>
      <c r="L21" s="63"/>
      <c r="M21" s="63">
        <f>ROUNDUP((R5*E21)+(R6*J21)+(R7*(E21*2)),2)</f>
        <v>0</v>
      </c>
      <c r="N21" s="94">
        <f>M21</f>
        <v>0</v>
      </c>
      <c r="O21" s="82" t="s">
        <v>48</v>
      </c>
      <c r="P21" s="64" t="s">
        <v>44</v>
      </c>
      <c r="Q21" s="61" t="s">
        <v>35</v>
      </c>
      <c r="R21" s="65">
        <v>1</v>
      </c>
      <c r="S21" s="62">
        <f>ROUNDUP(R21*0.75,2)</f>
        <v>0.75</v>
      </c>
      <c r="T21" s="78">
        <f>ROUNDUP((R5*R21)+(R6*S21)+(R7*(R21*2)),2)</f>
        <v>0</v>
      </c>
    </row>
    <row r="22" spans="1:20" ht="18.75" customHeight="1" x14ac:dyDescent="0.15">
      <c r="A22" s="239"/>
      <c r="B22" s="82"/>
      <c r="C22" s="60"/>
      <c r="D22" s="61"/>
      <c r="E22" s="62"/>
      <c r="F22" s="63"/>
      <c r="G22" s="86"/>
      <c r="H22" s="90"/>
      <c r="I22" s="61"/>
      <c r="J22" s="63"/>
      <c r="K22" s="63"/>
      <c r="L22" s="63"/>
      <c r="M22" s="63"/>
      <c r="N22" s="94"/>
      <c r="O22" s="82" t="s">
        <v>49</v>
      </c>
      <c r="P22" s="64" t="s">
        <v>54</v>
      </c>
      <c r="Q22" s="61"/>
      <c r="R22" s="65">
        <v>30</v>
      </c>
      <c r="S22" s="62">
        <f>ROUNDUP(R22*0.75,2)</f>
        <v>22.5</v>
      </c>
      <c r="T22" s="78">
        <f>ROUNDUP((R5*R22)+(R6*S22)+(R7*(R22*2)),2)</f>
        <v>0</v>
      </c>
    </row>
    <row r="23" spans="1:20" ht="18.75" customHeight="1" x14ac:dyDescent="0.15">
      <c r="A23" s="239"/>
      <c r="B23" s="82"/>
      <c r="C23" s="60"/>
      <c r="D23" s="61"/>
      <c r="E23" s="62"/>
      <c r="F23" s="63"/>
      <c r="G23" s="86"/>
      <c r="H23" s="90"/>
      <c r="I23" s="61"/>
      <c r="J23" s="63"/>
      <c r="K23" s="63"/>
      <c r="L23" s="63"/>
      <c r="M23" s="63"/>
      <c r="N23" s="94"/>
      <c r="O23" s="82"/>
      <c r="P23" s="64"/>
      <c r="Q23" s="61"/>
      <c r="R23" s="65"/>
      <c r="S23" s="62"/>
      <c r="T23" s="78"/>
    </row>
    <row r="24" spans="1:20" ht="18.75" customHeight="1" x14ac:dyDescent="0.15">
      <c r="A24" s="239"/>
      <c r="B24" s="81"/>
      <c r="C24" s="54"/>
      <c r="D24" s="55"/>
      <c r="E24" s="56"/>
      <c r="F24" s="57"/>
      <c r="G24" s="85"/>
      <c r="H24" s="89"/>
      <c r="I24" s="55"/>
      <c r="J24" s="57"/>
      <c r="K24" s="57"/>
      <c r="L24" s="57"/>
      <c r="M24" s="57"/>
      <c r="N24" s="93"/>
      <c r="O24" s="81"/>
      <c r="P24" s="58"/>
      <c r="Q24" s="55"/>
      <c r="R24" s="59"/>
      <c r="S24" s="56"/>
      <c r="T24" s="77"/>
    </row>
    <row r="25" spans="1:20" ht="18.75" customHeight="1" x14ac:dyDescent="0.15">
      <c r="A25" s="239"/>
      <c r="B25" s="82" t="s">
        <v>55</v>
      </c>
      <c r="C25" s="60" t="s">
        <v>56</v>
      </c>
      <c r="D25" s="61"/>
      <c r="E25" s="62">
        <v>10</v>
      </c>
      <c r="F25" s="63" t="s">
        <v>38</v>
      </c>
      <c r="G25" s="86"/>
      <c r="H25" s="90" t="s">
        <v>56</v>
      </c>
      <c r="I25" s="61"/>
      <c r="J25" s="63">
        <f>ROUNDUP(E25*0.75,2)</f>
        <v>7.5</v>
      </c>
      <c r="K25" s="63" t="s">
        <v>38</v>
      </c>
      <c r="L25" s="63"/>
      <c r="M25" s="63">
        <f>ROUNDUP((R5*E25)+(R6*J25)+(R7*(E25*2)),2)</f>
        <v>0</v>
      </c>
      <c r="N25" s="94">
        <f>ROUND(M25+(M25*10/100),2)</f>
        <v>0</v>
      </c>
      <c r="O25" s="82" t="s">
        <v>30</v>
      </c>
      <c r="P25" s="64" t="s">
        <v>54</v>
      </c>
      <c r="Q25" s="61"/>
      <c r="R25" s="65">
        <v>100</v>
      </c>
      <c r="S25" s="62">
        <f>ROUNDUP(R25*0.75,2)</f>
        <v>75</v>
      </c>
      <c r="T25" s="78">
        <f>ROUNDUP((R5*R25)+(R6*S25)+(R7*(R25*2)),2)</f>
        <v>0</v>
      </c>
    </row>
    <row r="26" spans="1:20" ht="18.75" customHeight="1" x14ac:dyDescent="0.15">
      <c r="A26" s="239"/>
      <c r="B26" s="82"/>
      <c r="C26" s="60" t="s">
        <v>57</v>
      </c>
      <c r="D26" s="61"/>
      <c r="E26" s="62">
        <v>5</v>
      </c>
      <c r="F26" s="63" t="s">
        <v>38</v>
      </c>
      <c r="G26" s="86"/>
      <c r="H26" s="90" t="s">
        <v>57</v>
      </c>
      <c r="I26" s="61"/>
      <c r="J26" s="63">
        <f>ROUNDUP(E26*0.75,2)</f>
        <v>3.75</v>
      </c>
      <c r="K26" s="63" t="s">
        <v>38</v>
      </c>
      <c r="L26" s="63"/>
      <c r="M26" s="63">
        <f>ROUNDUP((R5*E26)+(R6*J26)+(R7*(E26*2)),2)</f>
        <v>0</v>
      </c>
      <c r="N26" s="94">
        <f>ROUND(M26+(M26*0/100),2)</f>
        <v>0</v>
      </c>
      <c r="O26" s="82"/>
      <c r="P26" s="64" t="s">
        <v>58</v>
      </c>
      <c r="Q26" s="61"/>
      <c r="R26" s="65">
        <v>3</v>
      </c>
      <c r="S26" s="62">
        <f>ROUNDUP(R26*0.75,2)</f>
        <v>2.25</v>
      </c>
      <c r="T26" s="78">
        <f>ROUNDUP((R5*R26)+(R6*S26)+(R7*(R26*2)),2)</f>
        <v>0</v>
      </c>
    </row>
    <row r="27" spans="1:20" ht="18.75" customHeight="1" x14ac:dyDescent="0.15">
      <c r="A27" s="239"/>
      <c r="B27" s="81"/>
      <c r="C27" s="54"/>
      <c r="D27" s="55"/>
      <c r="E27" s="56"/>
      <c r="F27" s="57"/>
      <c r="G27" s="85"/>
      <c r="H27" s="89"/>
      <c r="I27" s="55"/>
      <c r="J27" s="57"/>
      <c r="K27" s="57"/>
      <c r="L27" s="57"/>
      <c r="M27" s="57"/>
      <c r="N27" s="93"/>
      <c r="O27" s="81"/>
      <c r="P27" s="58"/>
      <c r="Q27" s="55"/>
      <c r="R27" s="59"/>
      <c r="S27" s="56"/>
      <c r="T27" s="77"/>
    </row>
    <row r="28" spans="1:20" ht="18.75" customHeight="1" x14ac:dyDescent="0.15">
      <c r="A28" s="239"/>
      <c r="B28" s="82" t="s">
        <v>59</v>
      </c>
      <c r="C28" s="60" t="s">
        <v>61</v>
      </c>
      <c r="D28" s="61"/>
      <c r="E28" s="66">
        <v>0.25</v>
      </c>
      <c r="F28" s="63" t="s">
        <v>62</v>
      </c>
      <c r="G28" s="86"/>
      <c r="H28" s="90" t="s">
        <v>61</v>
      </c>
      <c r="I28" s="61"/>
      <c r="J28" s="63">
        <f>ROUNDUP(E28*0.75,2)</f>
        <v>0.19</v>
      </c>
      <c r="K28" s="63" t="s">
        <v>62</v>
      </c>
      <c r="L28" s="63"/>
      <c r="M28" s="63">
        <f>ROUNDUP((R5*E28)+(R6*J28)+(R7*(E28*2)),2)</f>
        <v>0</v>
      </c>
      <c r="N28" s="94">
        <f>M28</f>
        <v>0</v>
      </c>
      <c r="O28" s="82" t="s">
        <v>60</v>
      </c>
      <c r="P28" s="64"/>
      <c r="Q28" s="61"/>
      <c r="R28" s="65"/>
      <c r="S28" s="62"/>
      <c r="T28" s="78"/>
    </row>
    <row r="29" spans="1:20" ht="18.75" customHeight="1" thickBot="1" x14ac:dyDescent="0.2">
      <c r="A29" s="240"/>
      <c r="B29" s="83"/>
      <c r="C29" s="67"/>
      <c r="D29" s="68"/>
      <c r="E29" s="69"/>
      <c r="F29" s="70"/>
      <c r="G29" s="87"/>
      <c r="H29" s="91"/>
      <c r="I29" s="68"/>
      <c r="J29" s="70"/>
      <c r="K29" s="70"/>
      <c r="L29" s="70"/>
      <c r="M29" s="70"/>
      <c r="N29" s="95"/>
      <c r="O29" s="83"/>
      <c r="P29" s="71"/>
      <c r="Q29" s="68"/>
      <c r="R29" s="72"/>
      <c r="S29" s="69"/>
      <c r="T29" s="79"/>
    </row>
  </sheetData>
  <mergeCells count="5">
    <mergeCell ref="H1:O1"/>
    <mergeCell ref="A2:T2"/>
    <mergeCell ref="Q3:T3"/>
    <mergeCell ref="A8:F8"/>
    <mergeCell ref="A10:A29"/>
  </mergeCells>
  <phoneticPr fontId="18"/>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8C417-4CDD-4E8B-B32B-6A97D2E255EB}">
  <sheetPr>
    <pageSetUpPr fitToPage="1"/>
  </sheetPr>
  <dimension ref="A1:U39"/>
  <sheetViews>
    <sheetView showZeros="0" zoomScale="60" zoomScaleNormal="60" zoomScaleSheetLayoutView="90" workbookViewId="0"/>
  </sheetViews>
  <sheetFormatPr defaultRowHeight="13.5" x14ac:dyDescent="0.15"/>
  <cols>
    <col min="1" max="1" width="4.5" style="104" customWidth="1"/>
    <col min="2" max="2" width="24.375" style="104" customWidth="1"/>
    <col min="3" max="3" width="28.25" style="104" customWidth="1"/>
    <col min="4" max="4" width="12.5" style="104" hidden="1" customWidth="1"/>
    <col min="5" max="6" width="10.375" style="35" customWidth="1"/>
    <col min="7" max="7" width="10" style="104" customWidth="1"/>
    <col min="8" max="8" width="18.75" style="104" customWidth="1"/>
    <col min="9" max="9" width="22.5" style="104" customWidth="1"/>
    <col min="10" max="10" width="21.25" style="104" customWidth="1"/>
    <col min="11" max="11" width="11.125" style="104" customWidth="1"/>
    <col min="12" max="12" width="22.375" style="104" customWidth="1"/>
    <col min="13" max="13" width="21.25" style="104" customWidth="1"/>
    <col min="14" max="14" width="11.25" style="104" customWidth="1"/>
    <col min="15" max="15" width="12.5" hidden="1" customWidth="1"/>
    <col min="257" max="257" width="4.5" customWidth="1"/>
    <col min="258" max="258" width="24.375" customWidth="1"/>
    <col min="259" max="259" width="28.25" customWidth="1"/>
    <col min="260" max="260" width="0" hidden="1" customWidth="1"/>
    <col min="261" max="262" width="10.375" customWidth="1"/>
    <col min="263" max="263" width="10" customWidth="1"/>
    <col min="264" max="264" width="18.75" customWidth="1"/>
    <col min="265" max="265" width="22.5" customWidth="1"/>
    <col min="266" max="266" width="21.25" customWidth="1"/>
    <col min="267" max="267" width="11.125" customWidth="1"/>
    <col min="268" max="268" width="22.375" customWidth="1"/>
    <col min="269" max="269" width="21.25" customWidth="1"/>
    <col min="270" max="270" width="11.25" customWidth="1"/>
    <col min="271" max="271" width="0" hidden="1" customWidth="1"/>
    <col min="513" max="513" width="4.5" customWidth="1"/>
    <col min="514" max="514" width="24.375" customWidth="1"/>
    <col min="515" max="515" width="28.25" customWidth="1"/>
    <col min="516" max="516" width="0" hidden="1" customWidth="1"/>
    <col min="517" max="518" width="10.375" customWidth="1"/>
    <col min="519" max="519" width="10" customWidth="1"/>
    <col min="520" max="520" width="18.75" customWidth="1"/>
    <col min="521" max="521" width="22.5" customWidth="1"/>
    <col min="522" max="522" width="21.25" customWidth="1"/>
    <col min="523" max="523" width="11.125" customWidth="1"/>
    <col min="524" max="524" width="22.375" customWidth="1"/>
    <col min="525" max="525" width="21.25" customWidth="1"/>
    <col min="526" max="526" width="11.25" customWidth="1"/>
    <col min="527" max="527" width="0" hidden="1" customWidth="1"/>
    <col min="769" max="769" width="4.5" customWidth="1"/>
    <col min="770" max="770" width="24.375" customWidth="1"/>
    <col min="771" max="771" width="28.25" customWidth="1"/>
    <col min="772" max="772" width="0" hidden="1" customWidth="1"/>
    <col min="773" max="774" width="10.375" customWidth="1"/>
    <col min="775" max="775" width="10" customWidth="1"/>
    <col min="776" max="776" width="18.75" customWidth="1"/>
    <col min="777" max="777" width="22.5" customWidth="1"/>
    <col min="778" max="778" width="21.25" customWidth="1"/>
    <col min="779" max="779" width="11.125" customWidth="1"/>
    <col min="780" max="780" width="22.375" customWidth="1"/>
    <col min="781" max="781" width="21.25" customWidth="1"/>
    <col min="782" max="782" width="11.25" customWidth="1"/>
    <col min="783" max="783" width="0" hidden="1" customWidth="1"/>
    <col min="1025" max="1025" width="4.5" customWidth="1"/>
    <col min="1026" max="1026" width="24.375" customWidth="1"/>
    <col min="1027" max="1027" width="28.25" customWidth="1"/>
    <col min="1028" max="1028" width="0" hidden="1" customWidth="1"/>
    <col min="1029" max="1030" width="10.375" customWidth="1"/>
    <col min="1031" max="1031" width="10" customWidth="1"/>
    <col min="1032" max="1032" width="18.75" customWidth="1"/>
    <col min="1033" max="1033" width="22.5" customWidth="1"/>
    <col min="1034" max="1034" width="21.25" customWidth="1"/>
    <col min="1035" max="1035" width="11.125" customWidth="1"/>
    <col min="1036" max="1036" width="22.375" customWidth="1"/>
    <col min="1037" max="1037" width="21.25" customWidth="1"/>
    <col min="1038" max="1038" width="11.25" customWidth="1"/>
    <col min="1039" max="1039" width="0" hidden="1" customWidth="1"/>
    <col min="1281" max="1281" width="4.5" customWidth="1"/>
    <col min="1282" max="1282" width="24.375" customWidth="1"/>
    <col min="1283" max="1283" width="28.25" customWidth="1"/>
    <col min="1284" max="1284" width="0" hidden="1" customWidth="1"/>
    <col min="1285" max="1286" width="10.375" customWidth="1"/>
    <col min="1287" max="1287" width="10" customWidth="1"/>
    <col min="1288" max="1288" width="18.75" customWidth="1"/>
    <col min="1289" max="1289" width="22.5" customWidth="1"/>
    <col min="1290" max="1290" width="21.25" customWidth="1"/>
    <col min="1291" max="1291" width="11.125" customWidth="1"/>
    <col min="1292" max="1292" width="22.375" customWidth="1"/>
    <col min="1293" max="1293" width="21.25" customWidth="1"/>
    <col min="1294" max="1294" width="11.25" customWidth="1"/>
    <col min="1295" max="1295" width="0" hidden="1" customWidth="1"/>
    <col min="1537" max="1537" width="4.5" customWidth="1"/>
    <col min="1538" max="1538" width="24.375" customWidth="1"/>
    <col min="1539" max="1539" width="28.25" customWidth="1"/>
    <col min="1540" max="1540" width="0" hidden="1" customWidth="1"/>
    <col min="1541" max="1542" width="10.375" customWidth="1"/>
    <col min="1543" max="1543" width="10" customWidth="1"/>
    <col min="1544" max="1544" width="18.75" customWidth="1"/>
    <col min="1545" max="1545" width="22.5" customWidth="1"/>
    <col min="1546" max="1546" width="21.25" customWidth="1"/>
    <col min="1547" max="1547" width="11.125" customWidth="1"/>
    <col min="1548" max="1548" width="22.375" customWidth="1"/>
    <col min="1549" max="1549" width="21.25" customWidth="1"/>
    <col min="1550" max="1550" width="11.25" customWidth="1"/>
    <col min="1551" max="1551" width="0" hidden="1" customWidth="1"/>
    <col min="1793" max="1793" width="4.5" customWidth="1"/>
    <col min="1794" max="1794" width="24.375" customWidth="1"/>
    <col min="1795" max="1795" width="28.25" customWidth="1"/>
    <col min="1796" max="1796" width="0" hidden="1" customWidth="1"/>
    <col min="1797" max="1798" width="10.375" customWidth="1"/>
    <col min="1799" max="1799" width="10" customWidth="1"/>
    <col min="1800" max="1800" width="18.75" customWidth="1"/>
    <col min="1801" max="1801" width="22.5" customWidth="1"/>
    <col min="1802" max="1802" width="21.25" customWidth="1"/>
    <col min="1803" max="1803" width="11.125" customWidth="1"/>
    <col min="1804" max="1804" width="22.375" customWidth="1"/>
    <col min="1805" max="1805" width="21.25" customWidth="1"/>
    <col min="1806" max="1806" width="11.25" customWidth="1"/>
    <col min="1807" max="1807" width="0" hidden="1" customWidth="1"/>
    <col min="2049" max="2049" width="4.5" customWidth="1"/>
    <col min="2050" max="2050" width="24.375" customWidth="1"/>
    <col min="2051" max="2051" width="28.25" customWidth="1"/>
    <col min="2052" max="2052" width="0" hidden="1" customWidth="1"/>
    <col min="2053" max="2054" width="10.375" customWidth="1"/>
    <col min="2055" max="2055" width="10" customWidth="1"/>
    <col min="2056" max="2056" width="18.75" customWidth="1"/>
    <col min="2057" max="2057" width="22.5" customWidth="1"/>
    <col min="2058" max="2058" width="21.25" customWidth="1"/>
    <col min="2059" max="2059" width="11.125" customWidth="1"/>
    <col min="2060" max="2060" width="22.375" customWidth="1"/>
    <col min="2061" max="2061" width="21.25" customWidth="1"/>
    <col min="2062" max="2062" width="11.25" customWidth="1"/>
    <col min="2063" max="2063" width="0" hidden="1" customWidth="1"/>
    <col min="2305" max="2305" width="4.5" customWidth="1"/>
    <col min="2306" max="2306" width="24.375" customWidth="1"/>
    <col min="2307" max="2307" width="28.25" customWidth="1"/>
    <col min="2308" max="2308" width="0" hidden="1" customWidth="1"/>
    <col min="2309" max="2310" width="10.375" customWidth="1"/>
    <col min="2311" max="2311" width="10" customWidth="1"/>
    <col min="2312" max="2312" width="18.75" customWidth="1"/>
    <col min="2313" max="2313" width="22.5" customWidth="1"/>
    <col min="2314" max="2314" width="21.25" customWidth="1"/>
    <col min="2315" max="2315" width="11.125" customWidth="1"/>
    <col min="2316" max="2316" width="22.375" customWidth="1"/>
    <col min="2317" max="2317" width="21.25" customWidth="1"/>
    <col min="2318" max="2318" width="11.25" customWidth="1"/>
    <col min="2319" max="2319" width="0" hidden="1" customWidth="1"/>
    <col min="2561" max="2561" width="4.5" customWidth="1"/>
    <col min="2562" max="2562" width="24.375" customWidth="1"/>
    <col min="2563" max="2563" width="28.25" customWidth="1"/>
    <col min="2564" max="2564" width="0" hidden="1" customWidth="1"/>
    <col min="2565" max="2566" width="10.375" customWidth="1"/>
    <col min="2567" max="2567" width="10" customWidth="1"/>
    <col min="2568" max="2568" width="18.75" customWidth="1"/>
    <col min="2569" max="2569" width="22.5" customWidth="1"/>
    <col min="2570" max="2570" width="21.25" customWidth="1"/>
    <col min="2571" max="2571" width="11.125" customWidth="1"/>
    <col min="2572" max="2572" width="22.375" customWidth="1"/>
    <col min="2573" max="2573" width="21.25" customWidth="1"/>
    <col min="2574" max="2574" width="11.25" customWidth="1"/>
    <col min="2575" max="2575" width="0" hidden="1" customWidth="1"/>
    <col min="2817" max="2817" width="4.5" customWidth="1"/>
    <col min="2818" max="2818" width="24.375" customWidth="1"/>
    <col min="2819" max="2819" width="28.25" customWidth="1"/>
    <col min="2820" max="2820" width="0" hidden="1" customWidth="1"/>
    <col min="2821" max="2822" width="10.375" customWidth="1"/>
    <col min="2823" max="2823" width="10" customWidth="1"/>
    <col min="2824" max="2824" width="18.75" customWidth="1"/>
    <col min="2825" max="2825" width="22.5" customWidth="1"/>
    <col min="2826" max="2826" width="21.25" customWidth="1"/>
    <col min="2827" max="2827" width="11.125" customWidth="1"/>
    <col min="2828" max="2828" width="22.375" customWidth="1"/>
    <col min="2829" max="2829" width="21.25" customWidth="1"/>
    <col min="2830" max="2830" width="11.25" customWidth="1"/>
    <col min="2831" max="2831" width="0" hidden="1" customWidth="1"/>
    <col min="3073" max="3073" width="4.5" customWidth="1"/>
    <col min="3074" max="3074" width="24.375" customWidth="1"/>
    <col min="3075" max="3075" width="28.25" customWidth="1"/>
    <col min="3076" max="3076" width="0" hidden="1" customWidth="1"/>
    <col min="3077" max="3078" width="10.375" customWidth="1"/>
    <col min="3079" max="3079" width="10" customWidth="1"/>
    <col min="3080" max="3080" width="18.75" customWidth="1"/>
    <col min="3081" max="3081" width="22.5" customWidth="1"/>
    <col min="3082" max="3082" width="21.25" customWidth="1"/>
    <col min="3083" max="3083" width="11.125" customWidth="1"/>
    <col min="3084" max="3084" width="22.375" customWidth="1"/>
    <col min="3085" max="3085" width="21.25" customWidth="1"/>
    <col min="3086" max="3086" width="11.25" customWidth="1"/>
    <col min="3087" max="3087" width="0" hidden="1" customWidth="1"/>
    <col min="3329" max="3329" width="4.5" customWidth="1"/>
    <col min="3330" max="3330" width="24.375" customWidth="1"/>
    <col min="3331" max="3331" width="28.25" customWidth="1"/>
    <col min="3332" max="3332" width="0" hidden="1" customWidth="1"/>
    <col min="3333" max="3334" width="10.375" customWidth="1"/>
    <col min="3335" max="3335" width="10" customWidth="1"/>
    <col min="3336" max="3336" width="18.75" customWidth="1"/>
    <col min="3337" max="3337" width="22.5" customWidth="1"/>
    <col min="3338" max="3338" width="21.25" customWidth="1"/>
    <col min="3339" max="3339" width="11.125" customWidth="1"/>
    <col min="3340" max="3340" width="22.375" customWidth="1"/>
    <col min="3341" max="3341" width="21.25" customWidth="1"/>
    <col min="3342" max="3342" width="11.25" customWidth="1"/>
    <col min="3343" max="3343" width="0" hidden="1" customWidth="1"/>
    <col min="3585" max="3585" width="4.5" customWidth="1"/>
    <col min="3586" max="3586" width="24.375" customWidth="1"/>
    <col min="3587" max="3587" width="28.25" customWidth="1"/>
    <col min="3588" max="3588" width="0" hidden="1" customWidth="1"/>
    <col min="3589" max="3590" width="10.375" customWidth="1"/>
    <col min="3591" max="3591" width="10" customWidth="1"/>
    <col min="3592" max="3592" width="18.75" customWidth="1"/>
    <col min="3593" max="3593" width="22.5" customWidth="1"/>
    <col min="3594" max="3594" width="21.25" customWidth="1"/>
    <col min="3595" max="3595" width="11.125" customWidth="1"/>
    <col min="3596" max="3596" width="22.375" customWidth="1"/>
    <col min="3597" max="3597" width="21.25" customWidth="1"/>
    <col min="3598" max="3598" width="11.25" customWidth="1"/>
    <col min="3599" max="3599" width="0" hidden="1" customWidth="1"/>
    <col min="3841" max="3841" width="4.5" customWidth="1"/>
    <col min="3842" max="3842" width="24.375" customWidth="1"/>
    <col min="3843" max="3843" width="28.25" customWidth="1"/>
    <col min="3844" max="3844" width="0" hidden="1" customWidth="1"/>
    <col min="3845" max="3846" width="10.375" customWidth="1"/>
    <col min="3847" max="3847" width="10" customWidth="1"/>
    <col min="3848" max="3848" width="18.75" customWidth="1"/>
    <col min="3849" max="3849" width="22.5" customWidth="1"/>
    <col min="3850" max="3850" width="21.25" customWidth="1"/>
    <col min="3851" max="3851" width="11.125" customWidth="1"/>
    <col min="3852" max="3852" width="22.375" customWidth="1"/>
    <col min="3853" max="3853" width="21.25" customWidth="1"/>
    <col min="3854" max="3854" width="11.25" customWidth="1"/>
    <col min="3855" max="3855" width="0" hidden="1" customWidth="1"/>
    <col min="4097" max="4097" width="4.5" customWidth="1"/>
    <col min="4098" max="4098" width="24.375" customWidth="1"/>
    <col min="4099" max="4099" width="28.25" customWidth="1"/>
    <col min="4100" max="4100" width="0" hidden="1" customWidth="1"/>
    <col min="4101" max="4102" width="10.375" customWidth="1"/>
    <col min="4103" max="4103" width="10" customWidth="1"/>
    <col min="4104" max="4104" width="18.75" customWidth="1"/>
    <col min="4105" max="4105" width="22.5" customWidth="1"/>
    <col min="4106" max="4106" width="21.25" customWidth="1"/>
    <col min="4107" max="4107" width="11.125" customWidth="1"/>
    <col min="4108" max="4108" width="22.375" customWidth="1"/>
    <col min="4109" max="4109" width="21.25" customWidth="1"/>
    <col min="4110" max="4110" width="11.25" customWidth="1"/>
    <col min="4111" max="4111" width="0" hidden="1" customWidth="1"/>
    <col min="4353" max="4353" width="4.5" customWidth="1"/>
    <col min="4354" max="4354" width="24.375" customWidth="1"/>
    <col min="4355" max="4355" width="28.25" customWidth="1"/>
    <col min="4356" max="4356" width="0" hidden="1" customWidth="1"/>
    <col min="4357" max="4358" width="10.375" customWidth="1"/>
    <col min="4359" max="4359" width="10" customWidth="1"/>
    <col min="4360" max="4360" width="18.75" customWidth="1"/>
    <col min="4361" max="4361" width="22.5" customWidth="1"/>
    <col min="4362" max="4362" width="21.25" customWidth="1"/>
    <col min="4363" max="4363" width="11.125" customWidth="1"/>
    <col min="4364" max="4364" width="22.375" customWidth="1"/>
    <col min="4365" max="4365" width="21.25" customWidth="1"/>
    <col min="4366" max="4366" width="11.25" customWidth="1"/>
    <col min="4367" max="4367" width="0" hidden="1" customWidth="1"/>
    <col min="4609" max="4609" width="4.5" customWidth="1"/>
    <col min="4610" max="4610" width="24.375" customWidth="1"/>
    <col min="4611" max="4611" width="28.25" customWidth="1"/>
    <col min="4612" max="4612" width="0" hidden="1" customWidth="1"/>
    <col min="4613" max="4614" width="10.375" customWidth="1"/>
    <col min="4615" max="4615" width="10" customWidth="1"/>
    <col min="4616" max="4616" width="18.75" customWidth="1"/>
    <col min="4617" max="4617" width="22.5" customWidth="1"/>
    <col min="4618" max="4618" width="21.25" customWidth="1"/>
    <col min="4619" max="4619" width="11.125" customWidth="1"/>
    <col min="4620" max="4620" width="22.375" customWidth="1"/>
    <col min="4621" max="4621" width="21.25" customWidth="1"/>
    <col min="4622" max="4622" width="11.25" customWidth="1"/>
    <col min="4623" max="4623" width="0" hidden="1" customWidth="1"/>
    <col min="4865" max="4865" width="4.5" customWidth="1"/>
    <col min="4866" max="4866" width="24.375" customWidth="1"/>
    <col min="4867" max="4867" width="28.25" customWidth="1"/>
    <col min="4868" max="4868" width="0" hidden="1" customWidth="1"/>
    <col min="4869" max="4870" width="10.375" customWidth="1"/>
    <col min="4871" max="4871" width="10" customWidth="1"/>
    <col min="4872" max="4872" width="18.75" customWidth="1"/>
    <col min="4873" max="4873" width="22.5" customWidth="1"/>
    <col min="4874" max="4874" width="21.25" customWidth="1"/>
    <col min="4875" max="4875" width="11.125" customWidth="1"/>
    <col min="4876" max="4876" width="22.375" customWidth="1"/>
    <col min="4877" max="4877" width="21.25" customWidth="1"/>
    <col min="4878" max="4878" width="11.25" customWidth="1"/>
    <col min="4879" max="4879" width="0" hidden="1" customWidth="1"/>
    <col min="5121" max="5121" width="4.5" customWidth="1"/>
    <col min="5122" max="5122" width="24.375" customWidth="1"/>
    <col min="5123" max="5123" width="28.25" customWidth="1"/>
    <col min="5124" max="5124" width="0" hidden="1" customWidth="1"/>
    <col min="5125" max="5126" width="10.375" customWidth="1"/>
    <col min="5127" max="5127" width="10" customWidth="1"/>
    <col min="5128" max="5128" width="18.75" customWidth="1"/>
    <col min="5129" max="5129" width="22.5" customWidth="1"/>
    <col min="5130" max="5130" width="21.25" customWidth="1"/>
    <col min="5131" max="5131" width="11.125" customWidth="1"/>
    <col min="5132" max="5132" width="22.375" customWidth="1"/>
    <col min="5133" max="5133" width="21.25" customWidth="1"/>
    <col min="5134" max="5134" width="11.25" customWidth="1"/>
    <col min="5135" max="5135" width="0" hidden="1" customWidth="1"/>
    <col min="5377" max="5377" width="4.5" customWidth="1"/>
    <col min="5378" max="5378" width="24.375" customWidth="1"/>
    <col min="5379" max="5379" width="28.25" customWidth="1"/>
    <col min="5380" max="5380" width="0" hidden="1" customWidth="1"/>
    <col min="5381" max="5382" width="10.375" customWidth="1"/>
    <col min="5383" max="5383" width="10" customWidth="1"/>
    <col min="5384" max="5384" width="18.75" customWidth="1"/>
    <col min="5385" max="5385" width="22.5" customWidth="1"/>
    <col min="5386" max="5386" width="21.25" customWidth="1"/>
    <col min="5387" max="5387" width="11.125" customWidth="1"/>
    <col min="5388" max="5388" width="22.375" customWidth="1"/>
    <col min="5389" max="5389" width="21.25" customWidth="1"/>
    <col min="5390" max="5390" width="11.25" customWidth="1"/>
    <col min="5391" max="5391" width="0" hidden="1" customWidth="1"/>
    <col min="5633" max="5633" width="4.5" customWidth="1"/>
    <col min="5634" max="5634" width="24.375" customWidth="1"/>
    <col min="5635" max="5635" width="28.25" customWidth="1"/>
    <col min="5636" max="5636" width="0" hidden="1" customWidth="1"/>
    <col min="5637" max="5638" width="10.375" customWidth="1"/>
    <col min="5639" max="5639" width="10" customWidth="1"/>
    <col min="5640" max="5640" width="18.75" customWidth="1"/>
    <col min="5641" max="5641" width="22.5" customWidth="1"/>
    <col min="5642" max="5642" width="21.25" customWidth="1"/>
    <col min="5643" max="5643" width="11.125" customWidth="1"/>
    <col min="5644" max="5644" width="22.375" customWidth="1"/>
    <col min="5645" max="5645" width="21.25" customWidth="1"/>
    <col min="5646" max="5646" width="11.25" customWidth="1"/>
    <col min="5647" max="5647" width="0" hidden="1" customWidth="1"/>
    <col min="5889" max="5889" width="4.5" customWidth="1"/>
    <col min="5890" max="5890" width="24.375" customWidth="1"/>
    <col min="5891" max="5891" width="28.25" customWidth="1"/>
    <col min="5892" max="5892" width="0" hidden="1" customWidth="1"/>
    <col min="5893" max="5894" width="10.375" customWidth="1"/>
    <col min="5895" max="5895" width="10" customWidth="1"/>
    <col min="5896" max="5896" width="18.75" customWidth="1"/>
    <col min="5897" max="5897" width="22.5" customWidth="1"/>
    <col min="5898" max="5898" width="21.25" customWidth="1"/>
    <col min="5899" max="5899" width="11.125" customWidth="1"/>
    <col min="5900" max="5900" width="22.375" customWidth="1"/>
    <col min="5901" max="5901" width="21.25" customWidth="1"/>
    <col min="5902" max="5902" width="11.25" customWidth="1"/>
    <col min="5903" max="5903" width="0" hidden="1" customWidth="1"/>
    <col min="6145" max="6145" width="4.5" customWidth="1"/>
    <col min="6146" max="6146" width="24.375" customWidth="1"/>
    <col min="6147" max="6147" width="28.25" customWidth="1"/>
    <col min="6148" max="6148" width="0" hidden="1" customWidth="1"/>
    <col min="6149" max="6150" width="10.375" customWidth="1"/>
    <col min="6151" max="6151" width="10" customWidth="1"/>
    <col min="6152" max="6152" width="18.75" customWidth="1"/>
    <col min="6153" max="6153" width="22.5" customWidth="1"/>
    <col min="6154" max="6154" width="21.25" customWidth="1"/>
    <col min="6155" max="6155" width="11.125" customWidth="1"/>
    <col min="6156" max="6156" width="22.375" customWidth="1"/>
    <col min="6157" max="6157" width="21.25" customWidth="1"/>
    <col min="6158" max="6158" width="11.25" customWidth="1"/>
    <col min="6159" max="6159" width="0" hidden="1" customWidth="1"/>
    <col min="6401" max="6401" width="4.5" customWidth="1"/>
    <col min="6402" max="6402" width="24.375" customWidth="1"/>
    <col min="6403" max="6403" width="28.25" customWidth="1"/>
    <col min="6404" max="6404" width="0" hidden="1" customWidth="1"/>
    <col min="6405" max="6406" width="10.375" customWidth="1"/>
    <col min="6407" max="6407" width="10" customWidth="1"/>
    <col min="6408" max="6408" width="18.75" customWidth="1"/>
    <col min="6409" max="6409" width="22.5" customWidth="1"/>
    <col min="6410" max="6410" width="21.25" customWidth="1"/>
    <col min="6411" max="6411" width="11.125" customWidth="1"/>
    <col min="6412" max="6412" width="22.375" customWidth="1"/>
    <col min="6413" max="6413" width="21.25" customWidth="1"/>
    <col min="6414" max="6414" width="11.25" customWidth="1"/>
    <col min="6415" max="6415" width="0" hidden="1" customWidth="1"/>
    <col min="6657" max="6657" width="4.5" customWidth="1"/>
    <col min="6658" max="6658" width="24.375" customWidth="1"/>
    <col min="6659" max="6659" width="28.25" customWidth="1"/>
    <col min="6660" max="6660" width="0" hidden="1" customWidth="1"/>
    <col min="6661" max="6662" width="10.375" customWidth="1"/>
    <col min="6663" max="6663" width="10" customWidth="1"/>
    <col min="6664" max="6664" width="18.75" customWidth="1"/>
    <col min="6665" max="6665" width="22.5" customWidth="1"/>
    <col min="6666" max="6666" width="21.25" customWidth="1"/>
    <col min="6667" max="6667" width="11.125" customWidth="1"/>
    <col min="6668" max="6668" width="22.375" customWidth="1"/>
    <col min="6669" max="6669" width="21.25" customWidth="1"/>
    <col min="6670" max="6670" width="11.25" customWidth="1"/>
    <col min="6671" max="6671" width="0" hidden="1" customWidth="1"/>
    <col min="6913" max="6913" width="4.5" customWidth="1"/>
    <col min="6914" max="6914" width="24.375" customWidth="1"/>
    <col min="6915" max="6915" width="28.25" customWidth="1"/>
    <col min="6916" max="6916" width="0" hidden="1" customWidth="1"/>
    <col min="6917" max="6918" width="10.375" customWidth="1"/>
    <col min="6919" max="6919" width="10" customWidth="1"/>
    <col min="6920" max="6920" width="18.75" customWidth="1"/>
    <col min="6921" max="6921" width="22.5" customWidth="1"/>
    <col min="6922" max="6922" width="21.25" customWidth="1"/>
    <col min="6923" max="6923" width="11.125" customWidth="1"/>
    <col min="6924" max="6924" width="22.375" customWidth="1"/>
    <col min="6925" max="6925" width="21.25" customWidth="1"/>
    <col min="6926" max="6926" width="11.25" customWidth="1"/>
    <col min="6927" max="6927" width="0" hidden="1" customWidth="1"/>
    <col min="7169" max="7169" width="4.5" customWidth="1"/>
    <col min="7170" max="7170" width="24.375" customWidth="1"/>
    <col min="7171" max="7171" width="28.25" customWidth="1"/>
    <col min="7172" max="7172" width="0" hidden="1" customWidth="1"/>
    <col min="7173" max="7174" width="10.375" customWidth="1"/>
    <col min="7175" max="7175" width="10" customWidth="1"/>
    <col min="7176" max="7176" width="18.75" customWidth="1"/>
    <col min="7177" max="7177" width="22.5" customWidth="1"/>
    <col min="7178" max="7178" width="21.25" customWidth="1"/>
    <col min="7179" max="7179" width="11.125" customWidth="1"/>
    <col min="7180" max="7180" width="22.375" customWidth="1"/>
    <col min="7181" max="7181" width="21.25" customWidth="1"/>
    <col min="7182" max="7182" width="11.25" customWidth="1"/>
    <col min="7183" max="7183" width="0" hidden="1" customWidth="1"/>
    <col min="7425" max="7425" width="4.5" customWidth="1"/>
    <col min="7426" max="7426" width="24.375" customWidth="1"/>
    <col min="7427" max="7427" width="28.25" customWidth="1"/>
    <col min="7428" max="7428" width="0" hidden="1" customWidth="1"/>
    <col min="7429" max="7430" width="10.375" customWidth="1"/>
    <col min="7431" max="7431" width="10" customWidth="1"/>
    <col min="7432" max="7432" width="18.75" customWidth="1"/>
    <col min="7433" max="7433" width="22.5" customWidth="1"/>
    <col min="7434" max="7434" width="21.25" customWidth="1"/>
    <col min="7435" max="7435" width="11.125" customWidth="1"/>
    <col min="7436" max="7436" width="22.375" customWidth="1"/>
    <col min="7437" max="7437" width="21.25" customWidth="1"/>
    <col min="7438" max="7438" width="11.25" customWidth="1"/>
    <col min="7439" max="7439" width="0" hidden="1" customWidth="1"/>
    <col min="7681" max="7681" width="4.5" customWidth="1"/>
    <col min="7682" max="7682" width="24.375" customWidth="1"/>
    <col min="7683" max="7683" width="28.25" customWidth="1"/>
    <col min="7684" max="7684" width="0" hidden="1" customWidth="1"/>
    <col min="7685" max="7686" width="10.375" customWidth="1"/>
    <col min="7687" max="7687" width="10" customWidth="1"/>
    <col min="7688" max="7688" width="18.75" customWidth="1"/>
    <col min="7689" max="7689" width="22.5" customWidth="1"/>
    <col min="7690" max="7690" width="21.25" customWidth="1"/>
    <col min="7691" max="7691" width="11.125" customWidth="1"/>
    <col min="7692" max="7692" width="22.375" customWidth="1"/>
    <col min="7693" max="7693" width="21.25" customWidth="1"/>
    <col min="7694" max="7694" width="11.25" customWidth="1"/>
    <col min="7695" max="7695" width="0" hidden="1" customWidth="1"/>
    <col min="7937" max="7937" width="4.5" customWidth="1"/>
    <col min="7938" max="7938" width="24.375" customWidth="1"/>
    <col min="7939" max="7939" width="28.25" customWidth="1"/>
    <col min="7940" max="7940" width="0" hidden="1" customWidth="1"/>
    <col min="7941" max="7942" width="10.375" customWidth="1"/>
    <col min="7943" max="7943" width="10" customWidth="1"/>
    <col min="7944" max="7944" width="18.75" customWidth="1"/>
    <col min="7945" max="7945" width="22.5" customWidth="1"/>
    <col min="7946" max="7946" width="21.25" customWidth="1"/>
    <col min="7947" max="7947" width="11.125" customWidth="1"/>
    <col min="7948" max="7948" width="22.375" customWidth="1"/>
    <col min="7949" max="7949" width="21.25" customWidth="1"/>
    <col min="7950" max="7950" width="11.25" customWidth="1"/>
    <col min="7951" max="7951" width="0" hidden="1" customWidth="1"/>
    <col min="8193" max="8193" width="4.5" customWidth="1"/>
    <col min="8194" max="8194" width="24.375" customWidth="1"/>
    <col min="8195" max="8195" width="28.25" customWidth="1"/>
    <col min="8196" max="8196" width="0" hidden="1" customWidth="1"/>
    <col min="8197" max="8198" width="10.375" customWidth="1"/>
    <col min="8199" max="8199" width="10" customWidth="1"/>
    <col min="8200" max="8200" width="18.75" customWidth="1"/>
    <col min="8201" max="8201" width="22.5" customWidth="1"/>
    <col min="8202" max="8202" width="21.25" customWidth="1"/>
    <col min="8203" max="8203" width="11.125" customWidth="1"/>
    <col min="8204" max="8204" width="22.375" customWidth="1"/>
    <col min="8205" max="8205" width="21.25" customWidth="1"/>
    <col min="8206" max="8206" width="11.25" customWidth="1"/>
    <col min="8207" max="8207" width="0" hidden="1" customWidth="1"/>
    <col min="8449" max="8449" width="4.5" customWidth="1"/>
    <col min="8450" max="8450" width="24.375" customWidth="1"/>
    <col min="8451" max="8451" width="28.25" customWidth="1"/>
    <col min="8452" max="8452" width="0" hidden="1" customWidth="1"/>
    <col min="8453" max="8454" width="10.375" customWidth="1"/>
    <col min="8455" max="8455" width="10" customWidth="1"/>
    <col min="8456" max="8456" width="18.75" customWidth="1"/>
    <col min="8457" max="8457" width="22.5" customWidth="1"/>
    <col min="8458" max="8458" width="21.25" customWidth="1"/>
    <col min="8459" max="8459" width="11.125" customWidth="1"/>
    <col min="8460" max="8460" width="22.375" customWidth="1"/>
    <col min="8461" max="8461" width="21.25" customWidth="1"/>
    <col min="8462" max="8462" width="11.25" customWidth="1"/>
    <col min="8463" max="8463" width="0" hidden="1" customWidth="1"/>
    <col min="8705" max="8705" width="4.5" customWidth="1"/>
    <col min="8706" max="8706" width="24.375" customWidth="1"/>
    <col min="8707" max="8707" width="28.25" customWidth="1"/>
    <col min="8708" max="8708" width="0" hidden="1" customWidth="1"/>
    <col min="8709" max="8710" width="10.375" customWidth="1"/>
    <col min="8711" max="8711" width="10" customWidth="1"/>
    <col min="8712" max="8712" width="18.75" customWidth="1"/>
    <col min="8713" max="8713" width="22.5" customWidth="1"/>
    <col min="8714" max="8714" width="21.25" customWidth="1"/>
    <col min="8715" max="8715" width="11.125" customWidth="1"/>
    <col min="8716" max="8716" width="22.375" customWidth="1"/>
    <col min="8717" max="8717" width="21.25" customWidth="1"/>
    <col min="8718" max="8718" width="11.25" customWidth="1"/>
    <col min="8719" max="8719" width="0" hidden="1" customWidth="1"/>
    <col min="8961" max="8961" width="4.5" customWidth="1"/>
    <col min="8962" max="8962" width="24.375" customWidth="1"/>
    <col min="8963" max="8963" width="28.25" customWidth="1"/>
    <col min="8964" max="8964" width="0" hidden="1" customWidth="1"/>
    <col min="8965" max="8966" width="10.375" customWidth="1"/>
    <col min="8967" max="8967" width="10" customWidth="1"/>
    <col min="8968" max="8968" width="18.75" customWidth="1"/>
    <col min="8969" max="8969" width="22.5" customWidth="1"/>
    <col min="8970" max="8970" width="21.25" customWidth="1"/>
    <col min="8971" max="8971" width="11.125" customWidth="1"/>
    <col min="8972" max="8972" width="22.375" customWidth="1"/>
    <col min="8973" max="8973" width="21.25" customWidth="1"/>
    <col min="8974" max="8974" width="11.25" customWidth="1"/>
    <col min="8975" max="8975" width="0" hidden="1" customWidth="1"/>
    <col min="9217" max="9217" width="4.5" customWidth="1"/>
    <col min="9218" max="9218" width="24.375" customWidth="1"/>
    <col min="9219" max="9219" width="28.25" customWidth="1"/>
    <col min="9220" max="9220" width="0" hidden="1" customWidth="1"/>
    <col min="9221" max="9222" width="10.375" customWidth="1"/>
    <col min="9223" max="9223" width="10" customWidth="1"/>
    <col min="9224" max="9224" width="18.75" customWidth="1"/>
    <col min="9225" max="9225" width="22.5" customWidth="1"/>
    <col min="9226" max="9226" width="21.25" customWidth="1"/>
    <col min="9227" max="9227" width="11.125" customWidth="1"/>
    <col min="9228" max="9228" width="22.375" customWidth="1"/>
    <col min="9229" max="9229" width="21.25" customWidth="1"/>
    <col min="9230" max="9230" width="11.25" customWidth="1"/>
    <col min="9231" max="9231" width="0" hidden="1" customWidth="1"/>
    <col min="9473" max="9473" width="4.5" customWidth="1"/>
    <col min="9474" max="9474" width="24.375" customWidth="1"/>
    <col min="9475" max="9475" width="28.25" customWidth="1"/>
    <col min="9476" max="9476" width="0" hidden="1" customWidth="1"/>
    <col min="9477" max="9478" width="10.375" customWidth="1"/>
    <col min="9479" max="9479" width="10" customWidth="1"/>
    <col min="9480" max="9480" width="18.75" customWidth="1"/>
    <col min="9481" max="9481" width="22.5" customWidth="1"/>
    <col min="9482" max="9482" width="21.25" customWidth="1"/>
    <col min="9483" max="9483" width="11.125" customWidth="1"/>
    <col min="9484" max="9484" width="22.375" customWidth="1"/>
    <col min="9485" max="9485" width="21.25" customWidth="1"/>
    <col min="9486" max="9486" width="11.25" customWidth="1"/>
    <col min="9487" max="9487" width="0" hidden="1" customWidth="1"/>
    <col min="9729" max="9729" width="4.5" customWidth="1"/>
    <col min="9730" max="9730" width="24.375" customWidth="1"/>
    <col min="9731" max="9731" width="28.25" customWidth="1"/>
    <col min="9732" max="9732" width="0" hidden="1" customWidth="1"/>
    <col min="9733" max="9734" width="10.375" customWidth="1"/>
    <col min="9735" max="9735" width="10" customWidth="1"/>
    <col min="9736" max="9736" width="18.75" customWidth="1"/>
    <col min="9737" max="9737" width="22.5" customWidth="1"/>
    <col min="9738" max="9738" width="21.25" customWidth="1"/>
    <col min="9739" max="9739" width="11.125" customWidth="1"/>
    <col min="9740" max="9740" width="22.375" customWidth="1"/>
    <col min="9741" max="9741" width="21.25" customWidth="1"/>
    <col min="9742" max="9742" width="11.25" customWidth="1"/>
    <col min="9743" max="9743" width="0" hidden="1" customWidth="1"/>
    <col min="9985" max="9985" width="4.5" customWidth="1"/>
    <col min="9986" max="9986" width="24.375" customWidth="1"/>
    <col min="9987" max="9987" width="28.25" customWidth="1"/>
    <col min="9988" max="9988" width="0" hidden="1" customWidth="1"/>
    <col min="9989" max="9990" width="10.375" customWidth="1"/>
    <col min="9991" max="9991" width="10" customWidth="1"/>
    <col min="9992" max="9992" width="18.75" customWidth="1"/>
    <col min="9993" max="9993" width="22.5" customWidth="1"/>
    <col min="9994" max="9994" width="21.25" customWidth="1"/>
    <col min="9995" max="9995" width="11.125" customWidth="1"/>
    <col min="9996" max="9996" width="22.375" customWidth="1"/>
    <col min="9997" max="9997" width="21.25" customWidth="1"/>
    <col min="9998" max="9998" width="11.25" customWidth="1"/>
    <col min="9999" max="9999" width="0" hidden="1" customWidth="1"/>
    <col min="10241" max="10241" width="4.5" customWidth="1"/>
    <col min="10242" max="10242" width="24.375" customWidth="1"/>
    <col min="10243" max="10243" width="28.25" customWidth="1"/>
    <col min="10244" max="10244" width="0" hidden="1" customWidth="1"/>
    <col min="10245" max="10246" width="10.375" customWidth="1"/>
    <col min="10247" max="10247" width="10" customWidth="1"/>
    <col min="10248" max="10248" width="18.75" customWidth="1"/>
    <col min="10249" max="10249" width="22.5" customWidth="1"/>
    <col min="10250" max="10250" width="21.25" customWidth="1"/>
    <col min="10251" max="10251" width="11.125" customWidth="1"/>
    <col min="10252" max="10252" width="22.375" customWidth="1"/>
    <col min="10253" max="10253" width="21.25" customWidth="1"/>
    <col min="10254" max="10254" width="11.25" customWidth="1"/>
    <col min="10255" max="10255" width="0" hidden="1" customWidth="1"/>
    <col min="10497" max="10497" width="4.5" customWidth="1"/>
    <col min="10498" max="10498" width="24.375" customWidth="1"/>
    <col min="10499" max="10499" width="28.25" customWidth="1"/>
    <col min="10500" max="10500" width="0" hidden="1" customWidth="1"/>
    <col min="10501" max="10502" width="10.375" customWidth="1"/>
    <col min="10503" max="10503" width="10" customWidth="1"/>
    <col min="10504" max="10504" width="18.75" customWidth="1"/>
    <col min="10505" max="10505" width="22.5" customWidth="1"/>
    <col min="10506" max="10506" width="21.25" customWidth="1"/>
    <col min="10507" max="10507" width="11.125" customWidth="1"/>
    <col min="10508" max="10508" width="22.375" customWidth="1"/>
    <col min="10509" max="10509" width="21.25" customWidth="1"/>
    <col min="10510" max="10510" width="11.25" customWidth="1"/>
    <col min="10511" max="10511" width="0" hidden="1" customWidth="1"/>
    <col min="10753" max="10753" width="4.5" customWidth="1"/>
    <col min="10754" max="10754" width="24.375" customWidth="1"/>
    <col min="10755" max="10755" width="28.25" customWidth="1"/>
    <col min="10756" max="10756" width="0" hidden="1" customWidth="1"/>
    <col min="10757" max="10758" width="10.375" customWidth="1"/>
    <col min="10759" max="10759" width="10" customWidth="1"/>
    <col min="10760" max="10760" width="18.75" customWidth="1"/>
    <col min="10761" max="10761" width="22.5" customWidth="1"/>
    <col min="10762" max="10762" width="21.25" customWidth="1"/>
    <col min="10763" max="10763" width="11.125" customWidth="1"/>
    <col min="10764" max="10764" width="22.375" customWidth="1"/>
    <col min="10765" max="10765" width="21.25" customWidth="1"/>
    <col min="10766" max="10766" width="11.25" customWidth="1"/>
    <col min="10767" max="10767" width="0" hidden="1" customWidth="1"/>
    <col min="11009" max="11009" width="4.5" customWidth="1"/>
    <col min="11010" max="11010" width="24.375" customWidth="1"/>
    <col min="11011" max="11011" width="28.25" customWidth="1"/>
    <col min="11012" max="11012" width="0" hidden="1" customWidth="1"/>
    <col min="11013" max="11014" width="10.375" customWidth="1"/>
    <col min="11015" max="11015" width="10" customWidth="1"/>
    <col min="11016" max="11016" width="18.75" customWidth="1"/>
    <col min="11017" max="11017" width="22.5" customWidth="1"/>
    <col min="11018" max="11018" width="21.25" customWidth="1"/>
    <col min="11019" max="11019" width="11.125" customWidth="1"/>
    <col min="11020" max="11020" width="22.375" customWidth="1"/>
    <col min="11021" max="11021" width="21.25" customWidth="1"/>
    <col min="11022" max="11022" width="11.25" customWidth="1"/>
    <col min="11023" max="11023" width="0" hidden="1" customWidth="1"/>
    <col min="11265" max="11265" width="4.5" customWidth="1"/>
    <col min="11266" max="11266" width="24.375" customWidth="1"/>
    <col min="11267" max="11267" width="28.25" customWidth="1"/>
    <col min="11268" max="11268" width="0" hidden="1" customWidth="1"/>
    <col min="11269" max="11270" width="10.375" customWidth="1"/>
    <col min="11271" max="11271" width="10" customWidth="1"/>
    <col min="11272" max="11272" width="18.75" customWidth="1"/>
    <col min="11273" max="11273" width="22.5" customWidth="1"/>
    <col min="11274" max="11274" width="21.25" customWidth="1"/>
    <col min="11275" max="11275" width="11.125" customWidth="1"/>
    <col min="11276" max="11276" width="22.375" customWidth="1"/>
    <col min="11277" max="11277" width="21.25" customWidth="1"/>
    <col min="11278" max="11278" width="11.25" customWidth="1"/>
    <col min="11279" max="11279" width="0" hidden="1" customWidth="1"/>
    <col min="11521" max="11521" width="4.5" customWidth="1"/>
    <col min="11522" max="11522" width="24.375" customWidth="1"/>
    <col min="11523" max="11523" width="28.25" customWidth="1"/>
    <col min="11524" max="11524" width="0" hidden="1" customWidth="1"/>
    <col min="11525" max="11526" width="10.375" customWidth="1"/>
    <col min="11527" max="11527" width="10" customWidth="1"/>
    <col min="11528" max="11528" width="18.75" customWidth="1"/>
    <col min="11529" max="11529" width="22.5" customWidth="1"/>
    <col min="11530" max="11530" width="21.25" customWidth="1"/>
    <col min="11531" max="11531" width="11.125" customWidth="1"/>
    <col min="11532" max="11532" width="22.375" customWidth="1"/>
    <col min="11533" max="11533" width="21.25" customWidth="1"/>
    <col min="11534" max="11534" width="11.25" customWidth="1"/>
    <col min="11535" max="11535" width="0" hidden="1" customWidth="1"/>
    <col min="11777" max="11777" width="4.5" customWidth="1"/>
    <col min="11778" max="11778" width="24.375" customWidth="1"/>
    <col min="11779" max="11779" width="28.25" customWidth="1"/>
    <col min="11780" max="11780" width="0" hidden="1" customWidth="1"/>
    <col min="11781" max="11782" width="10.375" customWidth="1"/>
    <col min="11783" max="11783" width="10" customWidth="1"/>
    <col min="11784" max="11784" width="18.75" customWidth="1"/>
    <col min="11785" max="11785" width="22.5" customWidth="1"/>
    <col min="11786" max="11786" width="21.25" customWidth="1"/>
    <col min="11787" max="11787" width="11.125" customWidth="1"/>
    <col min="11788" max="11788" width="22.375" customWidth="1"/>
    <col min="11789" max="11789" width="21.25" customWidth="1"/>
    <col min="11790" max="11790" width="11.25" customWidth="1"/>
    <col min="11791" max="11791" width="0" hidden="1" customWidth="1"/>
    <col min="12033" max="12033" width="4.5" customWidth="1"/>
    <col min="12034" max="12034" width="24.375" customWidth="1"/>
    <col min="12035" max="12035" width="28.25" customWidth="1"/>
    <col min="12036" max="12036" width="0" hidden="1" customWidth="1"/>
    <col min="12037" max="12038" width="10.375" customWidth="1"/>
    <col min="12039" max="12039" width="10" customWidth="1"/>
    <col min="12040" max="12040" width="18.75" customWidth="1"/>
    <col min="12041" max="12041" width="22.5" customWidth="1"/>
    <col min="12042" max="12042" width="21.25" customWidth="1"/>
    <col min="12043" max="12043" width="11.125" customWidth="1"/>
    <col min="12044" max="12044" width="22.375" customWidth="1"/>
    <col min="12045" max="12045" width="21.25" customWidth="1"/>
    <col min="12046" max="12046" width="11.25" customWidth="1"/>
    <col min="12047" max="12047" width="0" hidden="1" customWidth="1"/>
    <col min="12289" max="12289" width="4.5" customWidth="1"/>
    <col min="12290" max="12290" width="24.375" customWidth="1"/>
    <col min="12291" max="12291" width="28.25" customWidth="1"/>
    <col min="12292" max="12292" width="0" hidden="1" customWidth="1"/>
    <col min="12293" max="12294" width="10.375" customWidth="1"/>
    <col min="12295" max="12295" width="10" customWidth="1"/>
    <col min="12296" max="12296" width="18.75" customWidth="1"/>
    <col min="12297" max="12297" width="22.5" customWidth="1"/>
    <col min="12298" max="12298" width="21.25" customWidth="1"/>
    <col min="12299" max="12299" width="11.125" customWidth="1"/>
    <col min="12300" max="12300" width="22.375" customWidth="1"/>
    <col min="12301" max="12301" width="21.25" customWidth="1"/>
    <col min="12302" max="12302" width="11.25" customWidth="1"/>
    <col min="12303" max="12303" width="0" hidden="1" customWidth="1"/>
    <col min="12545" max="12545" width="4.5" customWidth="1"/>
    <col min="12546" max="12546" width="24.375" customWidth="1"/>
    <col min="12547" max="12547" width="28.25" customWidth="1"/>
    <col min="12548" max="12548" width="0" hidden="1" customWidth="1"/>
    <col min="12549" max="12550" width="10.375" customWidth="1"/>
    <col min="12551" max="12551" width="10" customWidth="1"/>
    <col min="12552" max="12552" width="18.75" customWidth="1"/>
    <col min="12553" max="12553" width="22.5" customWidth="1"/>
    <col min="12554" max="12554" width="21.25" customWidth="1"/>
    <col min="12555" max="12555" width="11.125" customWidth="1"/>
    <col min="12556" max="12556" width="22.375" customWidth="1"/>
    <col min="12557" max="12557" width="21.25" customWidth="1"/>
    <col min="12558" max="12558" width="11.25" customWidth="1"/>
    <col min="12559" max="12559" width="0" hidden="1" customWidth="1"/>
    <col min="12801" max="12801" width="4.5" customWidth="1"/>
    <col min="12802" max="12802" width="24.375" customWidth="1"/>
    <col min="12803" max="12803" width="28.25" customWidth="1"/>
    <col min="12804" max="12804" width="0" hidden="1" customWidth="1"/>
    <col min="12805" max="12806" width="10.375" customWidth="1"/>
    <col min="12807" max="12807" width="10" customWidth="1"/>
    <col min="12808" max="12808" width="18.75" customWidth="1"/>
    <col min="12809" max="12809" width="22.5" customWidth="1"/>
    <col min="12810" max="12810" width="21.25" customWidth="1"/>
    <col min="12811" max="12811" width="11.125" customWidth="1"/>
    <col min="12812" max="12812" width="22.375" customWidth="1"/>
    <col min="12813" max="12813" width="21.25" customWidth="1"/>
    <col min="12814" max="12814" width="11.25" customWidth="1"/>
    <col min="12815" max="12815" width="0" hidden="1" customWidth="1"/>
    <col min="13057" max="13057" width="4.5" customWidth="1"/>
    <col min="13058" max="13058" width="24.375" customWidth="1"/>
    <col min="13059" max="13059" width="28.25" customWidth="1"/>
    <col min="13060" max="13060" width="0" hidden="1" customWidth="1"/>
    <col min="13061" max="13062" width="10.375" customWidth="1"/>
    <col min="13063" max="13063" width="10" customWidth="1"/>
    <col min="13064" max="13064" width="18.75" customWidth="1"/>
    <col min="13065" max="13065" width="22.5" customWidth="1"/>
    <col min="13066" max="13066" width="21.25" customWidth="1"/>
    <col min="13067" max="13067" width="11.125" customWidth="1"/>
    <col min="13068" max="13068" width="22.375" customWidth="1"/>
    <col min="13069" max="13069" width="21.25" customWidth="1"/>
    <col min="13070" max="13070" width="11.25" customWidth="1"/>
    <col min="13071" max="13071" width="0" hidden="1" customWidth="1"/>
    <col min="13313" max="13313" width="4.5" customWidth="1"/>
    <col min="13314" max="13314" width="24.375" customWidth="1"/>
    <col min="13315" max="13315" width="28.25" customWidth="1"/>
    <col min="13316" max="13316" width="0" hidden="1" customWidth="1"/>
    <col min="13317" max="13318" width="10.375" customWidth="1"/>
    <col min="13319" max="13319" width="10" customWidth="1"/>
    <col min="13320" max="13320" width="18.75" customWidth="1"/>
    <col min="13321" max="13321" width="22.5" customWidth="1"/>
    <col min="13322" max="13322" width="21.25" customWidth="1"/>
    <col min="13323" max="13323" width="11.125" customWidth="1"/>
    <col min="13324" max="13324" width="22.375" customWidth="1"/>
    <col min="13325" max="13325" width="21.25" customWidth="1"/>
    <col min="13326" max="13326" width="11.25" customWidth="1"/>
    <col min="13327" max="13327" width="0" hidden="1" customWidth="1"/>
    <col min="13569" max="13569" width="4.5" customWidth="1"/>
    <col min="13570" max="13570" width="24.375" customWidth="1"/>
    <col min="13571" max="13571" width="28.25" customWidth="1"/>
    <col min="13572" max="13572" width="0" hidden="1" customWidth="1"/>
    <col min="13573" max="13574" width="10.375" customWidth="1"/>
    <col min="13575" max="13575" width="10" customWidth="1"/>
    <col min="13576" max="13576" width="18.75" customWidth="1"/>
    <col min="13577" max="13577" width="22.5" customWidth="1"/>
    <col min="13578" max="13578" width="21.25" customWidth="1"/>
    <col min="13579" max="13579" width="11.125" customWidth="1"/>
    <col min="13580" max="13580" width="22.375" customWidth="1"/>
    <col min="13581" max="13581" width="21.25" customWidth="1"/>
    <col min="13582" max="13582" width="11.25" customWidth="1"/>
    <col min="13583" max="13583" width="0" hidden="1" customWidth="1"/>
    <col min="13825" max="13825" width="4.5" customWidth="1"/>
    <col min="13826" max="13826" width="24.375" customWidth="1"/>
    <col min="13827" max="13827" width="28.25" customWidth="1"/>
    <col min="13828" max="13828" width="0" hidden="1" customWidth="1"/>
    <col min="13829" max="13830" width="10.375" customWidth="1"/>
    <col min="13831" max="13831" width="10" customWidth="1"/>
    <col min="13832" max="13832" width="18.75" customWidth="1"/>
    <col min="13833" max="13833" width="22.5" customWidth="1"/>
    <col min="13834" max="13834" width="21.25" customWidth="1"/>
    <col min="13835" max="13835" width="11.125" customWidth="1"/>
    <col min="13836" max="13836" width="22.375" customWidth="1"/>
    <col min="13837" max="13837" width="21.25" customWidth="1"/>
    <col min="13838" max="13838" width="11.25" customWidth="1"/>
    <col min="13839" max="13839" width="0" hidden="1" customWidth="1"/>
    <col min="14081" max="14081" width="4.5" customWidth="1"/>
    <col min="14082" max="14082" width="24.375" customWidth="1"/>
    <col min="14083" max="14083" width="28.25" customWidth="1"/>
    <col min="14084" max="14084" width="0" hidden="1" customWidth="1"/>
    <col min="14085" max="14086" width="10.375" customWidth="1"/>
    <col min="14087" max="14087" width="10" customWidth="1"/>
    <col min="14088" max="14088" width="18.75" customWidth="1"/>
    <col min="14089" max="14089" width="22.5" customWidth="1"/>
    <col min="14090" max="14090" width="21.25" customWidth="1"/>
    <col min="14091" max="14091" width="11.125" customWidth="1"/>
    <col min="14092" max="14092" width="22.375" customWidth="1"/>
    <col min="14093" max="14093" width="21.25" customWidth="1"/>
    <col min="14094" max="14094" width="11.25" customWidth="1"/>
    <col min="14095" max="14095" width="0" hidden="1" customWidth="1"/>
    <col min="14337" max="14337" width="4.5" customWidth="1"/>
    <col min="14338" max="14338" width="24.375" customWidth="1"/>
    <col min="14339" max="14339" width="28.25" customWidth="1"/>
    <col min="14340" max="14340" width="0" hidden="1" customWidth="1"/>
    <col min="14341" max="14342" width="10.375" customWidth="1"/>
    <col min="14343" max="14343" width="10" customWidth="1"/>
    <col min="14344" max="14344" width="18.75" customWidth="1"/>
    <col min="14345" max="14345" width="22.5" customWidth="1"/>
    <col min="14346" max="14346" width="21.25" customWidth="1"/>
    <col min="14347" max="14347" width="11.125" customWidth="1"/>
    <col min="14348" max="14348" width="22.375" customWidth="1"/>
    <col min="14349" max="14349" width="21.25" customWidth="1"/>
    <col min="14350" max="14350" width="11.25" customWidth="1"/>
    <col min="14351" max="14351" width="0" hidden="1" customWidth="1"/>
    <col min="14593" max="14593" width="4.5" customWidth="1"/>
    <col min="14594" max="14594" width="24.375" customWidth="1"/>
    <col min="14595" max="14595" width="28.25" customWidth="1"/>
    <col min="14596" max="14596" width="0" hidden="1" customWidth="1"/>
    <col min="14597" max="14598" width="10.375" customWidth="1"/>
    <col min="14599" max="14599" width="10" customWidth="1"/>
    <col min="14600" max="14600" width="18.75" customWidth="1"/>
    <col min="14601" max="14601" width="22.5" customWidth="1"/>
    <col min="14602" max="14602" width="21.25" customWidth="1"/>
    <col min="14603" max="14603" width="11.125" customWidth="1"/>
    <col min="14604" max="14604" width="22.375" customWidth="1"/>
    <col min="14605" max="14605" width="21.25" customWidth="1"/>
    <col min="14606" max="14606" width="11.25" customWidth="1"/>
    <col min="14607" max="14607" width="0" hidden="1" customWidth="1"/>
    <col min="14849" max="14849" width="4.5" customWidth="1"/>
    <col min="14850" max="14850" width="24.375" customWidth="1"/>
    <col min="14851" max="14851" width="28.25" customWidth="1"/>
    <col min="14852" max="14852" width="0" hidden="1" customWidth="1"/>
    <col min="14853" max="14854" width="10.375" customWidth="1"/>
    <col min="14855" max="14855" width="10" customWidth="1"/>
    <col min="14856" max="14856" width="18.75" customWidth="1"/>
    <col min="14857" max="14857" width="22.5" customWidth="1"/>
    <col min="14858" max="14858" width="21.25" customWidth="1"/>
    <col min="14859" max="14859" width="11.125" customWidth="1"/>
    <col min="14860" max="14860" width="22.375" customWidth="1"/>
    <col min="14861" max="14861" width="21.25" customWidth="1"/>
    <col min="14862" max="14862" width="11.25" customWidth="1"/>
    <col min="14863" max="14863" width="0" hidden="1" customWidth="1"/>
    <col min="15105" max="15105" width="4.5" customWidth="1"/>
    <col min="15106" max="15106" width="24.375" customWidth="1"/>
    <col min="15107" max="15107" width="28.25" customWidth="1"/>
    <col min="15108" max="15108" width="0" hidden="1" customWidth="1"/>
    <col min="15109" max="15110" width="10.375" customWidth="1"/>
    <col min="15111" max="15111" width="10" customWidth="1"/>
    <col min="15112" max="15112" width="18.75" customWidth="1"/>
    <col min="15113" max="15113" width="22.5" customWidth="1"/>
    <col min="15114" max="15114" width="21.25" customWidth="1"/>
    <col min="15115" max="15115" width="11.125" customWidth="1"/>
    <col min="15116" max="15116" width="22.375" customWidth="1"/>
    <col min="15117" max="15117" width="21.25" customWidth="1"/>
    <col min="15118" max="15118" width="11.25" customWidth="1"/>
    <col min="15119" max="15119" width="0" hidden="1" customWidth="1"/>
    <col min="15361" max="15361" width="4.5" customWidth="1"/>
    <col min="15362" max="15362" width="24.375" customWidth="1"/>
    <col min="15363" max="15363" width="28.25" customWidth="1"/>
    <col min="15364" max="15364" width="0" hidden="1" customWidth="1"/>
    <col min="15365" max="15366" width="10.375" customWidth="1"/>
    <col min="15367" max="15367" width="10" customWidth="1"/>
    <col min="15368" max="15368" width="18.75" customWidth="1"/>
    <col min="15369" max="15369" width="22.5" customWidth="1"/>
    <col min="15370" max="15370" width="21.25" customWidth="1"/>
    <col min="15371" max="15371" width="11.125" customWidth="1"/>
    <col min="15372" max="15372" width="22.375" customWidth="1"/>
    <col min="15373" max="15373" width="21.25" customWidth="1"/>
    <col min="15374" max="15374" width="11.25" customWidth="1"/>
    <col min="15375" max="15375" width="0" hidden="1" customWidth="1"/>
    <col min="15617" max="15617" width="4.5" customWidth="1"/>
    <col min="15618" max="15618" width="24.375" customWidth="1"/>
    <col min="15619" max="15619" width="28.25" customWidth="1"/>
    <col min="15620" max="15620" width="0" hidden="1" customWidth="1"/>
    <col min="15621" max="15622" width="10.375" customWidth="1"/>
    <col min="15623" max="15623" width="10" customWidth="1"/>
    <col min="15624" max="15624" width="18.75" customWidth="1"/>
    <col min="15625" max="15625" width="22.5" customWidth="1"/>
    <col min="15626" max="15626" width="21.25" customWidth="1"/>
    <col min="15627" max="15627" width="11.125" customWidth="1"/>
    <col min="15628" max="15628" width="22.375" customWidth="1"/>
    <col min="15629" max="15629" width="21.25" customWidth="1"/>
    <col min="15630" max="15630" width="11.25" customWidth="1"/>
    <col min="15631" max="15631" width="0" hidden="1" customWidth="1"/>
    <col min="15873" max="15873" width="4.5" customWidth="1"/>
    <col min="15874" max="15874" width="24.375" customWidth="1"/>
    <col min="15875" max="15875" width="28.25" customWidth="1"/>
    <col min="15876" max="15876" width="0" hidden="1" customWidth="1"/>
    <col min="15877" max="15878" width="10.375" customWidth="1"/>
    <col min="15879" max="15879" width="10" customWidth="1"/>
    <col min="15880" max="15880" width="18.75" customWidth="1"/>
    <col min="15881" max="15881" width="22.5" customWidth="1"/>
    <col min="15882" max="15882" width="21.25" customWidth="1"/>
    <col min="15883" max="15883" width="11.125" customWidth="1"/>
    <col min="15884" max="15884" width="22.375" customWidth="1"/>
    <col min="15885" max="15885" width="21.25" customWidth="1"/>
    <col min="15886" max="15886" width="11.25" customWidth="1"/>
    <col min="15887" max="15887" width="0" hidden="1" customWidth="1"/>
    <col min="16129" max="16129" width="4.5" customWidth="1"/>
    <col min="16130" max="16130" width="24.375" customWidth="1"/>
    <col min="16131" max="16131" width="28.25" customWidth="1"/>
    <col min="16132" max="16132" width="0" hidden="1" customWidth="1"/>
    <col min="16133" max="16134" width="10.375" customWidth="1"/>
    <col min="16135" max="16135" width="10" customWidth="1"/>
    <col min="16136" max="16136" width="18.75" customWidth="1"/>
    <col min="16137" max="16137" width="22.5" customWidth="1"/>
    <col min="16138" max="16138" width="21.25" customWidth="1"/>
    <col min="16139" max="16139" width="11.125" customWidth="1"/>
    <col min="16140" max="16140" width="22.375" customWidth="1"/>
    <col min="16141" max="16141" width="21.25" customWidth="1"/>
    <col min="16142" max="16142" width="11.25" customWidth="1"/>
    <col min="16143" max="16143" width="0" hidden="1" customWidth="1"/>
  </cols>
  <sheetData>
    <row r="1" spans="1:21" s="104" customFormat="1" ht="37.5" customHeight="1" x14ac:dyDescent="0.15">
      <c r="A1" s="103" t="s">
        <v>256</v>
      </c>
      <c r="B1" s="5"/>
      <c r="C1" s="103"/>
      <c r="D1" s="103"/>
      <c r="E1" s="256"/>
      <c r="F1" s="257"/>
      <c r="G1" s="257"/>
      <c r="H1" s="257"/>
      <c r="I1" s="257"/>
      <c r="J1" s="257"/>
      <c r="K1" s="257"/>
      <c r="L1" s="257"/>
      <c r="M1" s="257"/>
      <c r="N1" s="257"/>
      <c r="O1"/>
      <c r="P1"/>
      <c r="Q1"/>
      <c r="R1"/>
      <c r="S1"/>
      <c r="T1"/>
      <c r="U1"/>
    </row>
    <row r="2" spans="1:21" s="104" customFormat="1" ht="36" customHeight="1" x14ac:dyDescent="0.15">
      <c r="A2" s="231" t="s">
        <v>0</v>
      </c>
      <c r="B2" s="232"/>
      <c r="C2" s="232"/>
      <c r="D2" s="232"/>
      <c r="E2" s="232"/>
      <c r="F2" s="232"/>
      <c r="G2" s="232"/>
      <c r="H2" s="232"/>
      <c r="I2" s="232"/>
      <c r="J2" s="232"/>
      <c r="K2" s="232"/>
      <c r="L2" s="232"/>
      <c r="M2" s="232"/>
      <c r="N2" s="232"/>
      <c r="O2" s="257"/>
      <c r="P2"/>
      <c r="Q2"/>
      <c r="R2"/>
      <c r="S2"/>
      <c r="T2"/>
      <c r="U2"/>
    </row>
    <row r="3" spans="1:21" s="104" customFormat="1" ht="18.75" customHeight="1" x14ac:dyDescent="0.15">
      <c r="A3" s="103"/>
      <c r="B3" s="5"/>
      <c r="C3" s="103"/>
      <c r="D3" s="103"/>
      <c r="G3" s="103"/>
      <c r="H3" s="103"/>
      <c r="I3" s="5"/>
      <c r="J3" s="103"/>
      <c r="K3" s="103"/>
      <c r="L3" s="5"/>
      <c r="M3" s="103"/>
      <c r="N3" s="103"/>
      <c r="O3"/>
      <c r="P3"/>
      <c r="Q3"/>
      <c r="R3"/>
      <c r="S3"/>
      <c r="T3"/>
      <c r="U3"/>
    </row>
    <row r="4" spans="1:21" s="104" customFormat="1" ht="23.25" customHeight="1" x14ac:dyDescent="0.15">
      <c r="A4" s="105"/>
      <c r="B4" s="106"/>
      <c r="C4" s="105"/>
      <c r="D4" s="105"/>
      <c r="G4" s="105"/>
      <c r="H4" s="105"/>
      <c r="I4" s="106"/>
      <c r="J4" s="105"/>
      <c r="K4" s="105"/>
      <c r="L4" s="107"/>
      <c r="M4" s="107"/>
      <c r="N4" s="108"/>
      <c r="O4" s="102"/>
      <c r="P4"/>
      <c r="Q4"/>
      <c r="R4"/>
      <c r="S4"/>
      <c r="T4"/>
      <c r="U4"/>
    </row>
    <row r="5" spans="1:21" s="104" customFormat="1" ht="31.5" customHeight="1" x14ac:dyDescent="0.15">
      <c r="A5" s="105"/>
      <c r="B5" s="106"/>
      <c r="C5" s="105"/>
      <c r="D5" s="105"/>
      <c r="G5" s="105"/>
      <c r="H5" s="105"/>
      <c r="I5" s="106"/>
      <c r="J5" s="105"/>
      <c r="K5" s="105"/>
      <c r="L5" s="106"/>
      <c r="M5" s="109"/>
      <c r="N5" s="105"/>
      <c r="O5" s="105"/>
      <c r="P5"/>
      <c r="Q5"/>
      <c r="R5"/>
      <c r="S5"/>
      <c r="T5"/>
      <c r="U5"/>
    </row>
    <row r="6" spans="1:21" ht="31.5" customHeight="1" thickBot="1" x14ac:dyDescent="0.2">
      <c r="A6" s="105"/>
      <c r="B6" s="105"/>
      <c r="C6" s="105"/>
      <c r="D6" s="105"/>
      <c r="E6" s="258"/>
      <c r="F6" s="259"/>
      <c r="G6" s="105"/>
      <c r="H6" s="105"/>
      <c r="I6" s="105"/>
      <c r="J6" s="105"/>
      <c r="K6" s="105"/>
      <c r="L6" s="105"/>
      <c r="M6" s="109"/>
      <c r="N6" s="105"/>
      <c r="O6" s="105"/>
    </row>
    <row r="7" spans="1:21" ht="33.75" customHeight="1" thickBot="1" x14ac:dyDescent="0.3">
      <c r="A7" s="260" t="s">
        <v>23</v>
      </c>
      <c r="B7" s="261"/>
      <c r="C7" s="261"/>
      <c r="D7" s="110"/>
      <c r="E7" s="262" t="s">
        <v>257</v>
      </c>
      <c r="F7" s="263"/>
      <c r="G7" s="111"/>
      <c r="H7" s="111"/>
      <c r="I7" s="111"/>
      <c r="J7" s="111"/>
      <c r="K7" s="112"/>
      <c r="L7" s="111"/>
      <c r="M7" s="111"/>
    </row>
    <row r="8" spans="1:21" ht="18.75" customHeight="1" x14ac:dyDescent="0.15">
      <c r="A8" s="264"/>
      <c r="B8" s="265"/>
      <c r="C8" s="266"/>
      <c r="D8" s="244" t="s">
        <v>13</v>
      </c>
      <c r="E8" s="270" t="s">
        <v>258</v>
      </c>
      <c r="F8" s="273" t="s">
        <v>259</v>
      </c>
      <c r="G8" s="113" t="s">
        <v>260</v>
      </c>
      <c r="H8" s="114" t="s">
        <v>261</v>
      </c>
      <c r="I8" s="276" t="s">
        <v>262</v>
      </c>
      <c r="J8" s="277"/>
      <c r="K8" s="278"/>
      <c r="L8" s="241" t="s">
        <v>263</v>
      </c>
      <c r="M8" s="242"/>
      <c r="N8" s="243"/>
      <c r="O8" s="244" t="s">
        <v>13</v>
      </c>
    </row>
    <row r="9" spans="1:21" ht="18.75" customHeight="1" x14ac:dyDescent="0.15">
      <c r="A9" s="267"/>
      <c r="B9" s="268"/>
      <c r="C9" s="269"/>
      <c r="D9" s="245"/>
      <c r="E9" s="271"/>
      <c r="F9" s="274"/>
      <c r="G9" s="12" t="s">
        <v>264</v>
      </c>
      <c r="H9" s="115" t="s">
        <v>265</v>
      </c>
      <c r="I9" s="247" t="s">
        <v>266</v>
      </c>
      <c r="J9" s="248"/>
      <c r="K9" s="249"/>
      <c r="L9" s="250" t="s">
        <v>267</v>
      </c>
      <c r="M9" s="251"/>
      <c r="N9" s="252"/>
      <c r="O9" s="245"/>
    </row>
    <row r="10" spans="1:21" ht="18.75" customHeight="1" thickBot="1" x14ac:dyDescent="0.2">
      <c r="A10" s="116"/>
      <c r="B10" s="117" t="s">
        <v>8</v>
      </c>
      <c r="C10" s="118" t="s">
        <v>268</v>
      </c>
      <c r="D10" s="246"/>
      <c r="E10" s="272"/>
      <c r="F10" s="275"/>
      <c r="G10" s="119" t="s">
        <v>259</v>
      </c>
      <c r="H10" s="120" t="s">
        <v>269</v>
      </c>
      <c r="I10" s="121" t="s">
        <v>8</v>
      </c>
      <c r="J10" s="118" t="s">
        <v>268</v>
      </c>
      <c r="K10" s="122" t="s">
        <v>269</v>
      </c>
      <c r="L10" s="121" t="s">
        <v>8</v>
      </c>
      <c r="M10" s="120" t="s">
        <v>268</v>
      </c>
      <c r="N10" s="122" t="s">
        <v>269</v>
      </c>
      <c r="O10" s="246"/>
    </row>
    <row r="11" spans="1:21" ht="14.25" x14ac:dyDescent="0.15">
      <c r="A11" s="253" t="s">
        <v>63</v>
      </c>
      <c r="B11" s="123" t="s">
        <v>270</v>
      </c>
      <c r="C11" s="123" t="s">
        <v>271</v>
      </c>
      <c r="D11" s="123"/>
      <c r="E11" s="49"/>
      <c r="F11" s="49"/>
      <c r="G11" s="123"/>
      <c r="H11" s="124" t="s">
        <v>272</v>
      </c>
      <c r="I11" s="123" t="s">
        <v>270</v>
      </c>
      <c r="J11" s="123" t="s">
        <v>271</v>
      </c>
      <c r="K11" s="124" t="s">
        <v>273</v>
      </c>
      <c r="L11" s="123" t="s">
        <v>274</v>
      </c>
      <c r="M11" s="123" t="s">
        <v>271</v>
      </c>
      <c r="N11" s="124">
        <v>30</v>
      </c>
      <c r="O11" s="125"/>
    </row>
    <row r="12" spans="1:21" ht="14.25" x14ac:dyDescent="0.15">
      <c r="A12" s="254"/>
      <c r="B12" s="126"/>
      <c r="C12" s="126"/>
      <c r="D12" s="126"/>
      <c r="E12" s="55"/>
      <c r="F12" s="55"/>
      <c r="G12" s="126"/>
      <c r="H12" s="127"/>
      <c r="I12" s="126"/>
      <c r="J12" s="126"/>
      <c r="K12" s="127"/>
      <c r="L12" s="126"/>
      <c r="M12" s="126"/>
      <c r="N12" s="127"/>
      <c r="O12" s="128"/>
    </row>
    <row r="13" spans="1:21" ht="14.25" x14ac:dyDescent="0.15">
      <c r="A13" s="254"/>
      <c r="B13" s="129" t="s">
        <v>275</v>
      </c>
      <c r="C13" s="129" t="s">
        <v>31</v>
      </c>
      <c r="D13" s="129" t="s">
        <v>32</v>
      </c>
      <c r="E13" s="61"/>
      <c r="F13" s="61"/>
      <c r="G13" s="129"/>
      <c r="H13" s="130">
        <v>0.7</v>
      </c>
      <c r="I13" s="129" t="s">
        <v>275</v>
      </c>
      <c r="J13" s="129" t="s">
        <v>31</v>
      </c>
      <c r="K13" s="130">
        <v>0.3</v>
      </c>
      <c r="L13" s="129" t="s">
        <v>276</v>
      </c>
      <c r="M13" s="129" t="s">
        <v>31</v>
      </c>
      <c r="N13" s="131">
        <v>0.2</v>
      </c>
      <c r="O13" s="132" t="s">
        <v>32</v>
      </c>
    </row>
    <row r="14" spans="1:21" ht="14.25" x14ac:dyDescent="0.15">
      <c r="A14" s="254"/>
      <c r="B14" s="129"/>
      <c r="C14" s="129" t="s">
        <v>37</v>
      </c>
      <c r="D14" s="129"/>
      <c r="E14" s="61"/>
      <c r="F14" s="61"/>
      <c r="G14" s="129"/>
      <c r="H14" s="133">
        <v>20</v>
      </c>
      <c r="I14" s="129"/>
      <c r="J14" s="129" t="s">
        <v>37</v>
      </c>
      <c r="K14" s="133">
        <v>10</v>
      </c>
      <c r="L14" s="129"/>
      <c r="M14" s="129" t="s">
        <v>37</v>
      </c>
      <c r="N14" s="133">
        <v>10</v>
      </c>
      <c r="O14" s="132"/>
    </row>
    <row r="15" spans="1:21" ht="14.25" x14ac:dyDescent="0.15">
      <c r="A15" s="254"/>
      <c r="B15" s="129"/>
      <c r="C15" s="129" t="s">
        <v>39</v>
      </c>
      <c r="D15" s="129"/>
      <c r="E15" s="61"/>
      <c r="F15" s="61"/>
      <c r="G15" s="129"/>
      <c r="H15" s="133">
        <v>5</v>
      </c>
      <c r="I15" s="129"/>
      <c r="J15" s="129" t="s">
        <v>39</v>
      </c>
      <c r="K15" s="133">
        <v>5</v>
      </c>
      <c r="L15" s="126"/>
      <c r="M15" s="126"/>
      <c r="N15" s="127"/>
      <c r="O15" s="128"/>
    </row>
    <row r="16" spans="1:21" ht="14.25" x14ac:dyDescent="0.15">
      <c r="A16" s="254"/>
      <c r="B16" s="129"/>
      <c r="C16" s="129" t="s">
        <v>40</v>
      </c>
      <c r="D16" s="129"/>
      <c r="E16" s="61"/>
      <c r="F16" s="61"/>
      <c r="G16" s="129"/>
      <c r="H16" s="133">
        <v>5</v>
      </c>
      <c r="I16" s="129"/>
      <c r="J16" s="129" t="s">
        <v>40</v>
      </c>
      <c r="K16" s="133">
        <v>5</v>
      </c>
      <c r="L16" s="129" t="s">
        <v>277</v>
      </c>
      <c r="M16" s="129" t="s">
        <v>50</v>
      </c>
      <c r="N16" s="133">
        <v>10</v>
      </c>
      <c r="O16" s="132"/>
    </row>
    <row r="17" spans="1:15" ht="14.25" x14ac:dyDescent="0.15">
      <c r="A17" s="254"/>
      <c r="B17" s="129"/>
      <c r="C17" s="129"/>
      <c r="D17" s="129"/>
      <c r="E17" s="61"/>
      <c r="F17" s="61"/>
      <c r="G17" s="129" t="s">
        <v>54</v>
      </c>
      <c r="H17" s="133" t="s">
        <v>278</v>
      </c>
      <c r="I17" s="129"/>
      <c r="J17" s="129"/>
      <c r="K17" s="133"/>
      <c r="L17" s="129"/>
      <c r="M17" s="129" t="s">
        <v>51</v>
      </c>
      <c r="N17" s="133">
        <v>5</v>
      </c>
      <c r="O17" s="132"/>
    </row>
    <row r="18" spans="1:15" ht="14.25" x14ac:dyDescent="0.15">
      <c r="A18" s="254"/>
      <c r="B18" s="126"/>
      <c r="C18" s="126"/>
      <c r="D18" s="126"/>
      <c r="E18" s="55"/>
      <c r="F18" s="55"/>
      <c r="G18" s="126"/>
      <c r="H18" s="127"/>
      <c r="I18" s="126"/>
      <c r="J18" s="126"/>
      <c r="K18" s="127"/>
      <c r="L18" s="126"/>
      <c r="M18" s="126"/>
      <c r="N18" s="127"/>
      <c r="O18" s="128"/>
    </row>
    <row r="19" spans="1:15" ht="14.25" x14ac:dyDescent="0.15">
      <c r="A19" s="254"/>
      <c r="B19" s="129" t="s">
        <v>279</v>
      </c>
      <c r="C19" s="129" t="s">
        <v>50</v>
      </c>
      <c r="D19" s="129"/>
      <c r="E19" s="61"/>
      <c r="F19" s="61"/>
      <c r="G19" s="129"/>
      <c r="H19" s="133">
        <v>10</v>
      </c>
      <c r="I19" s="129" t="s">
        <v>280</v>
      </c>
      <c r="J19" s="129" t="s">
        <v>50</v>
      </c>
      <c r="K19" s="133">
        <v>10</v>
      </c>
      <c r="L19" s="129" t="s">
        <v>281</v>
      </c>
      <c r="M19" s="129" t="s">
        <v>61</v>
      </c>
      <c r="N19" s="134">
        <v>0.13</v>
      </c>
      <c r="O19" s="132"/>
    </row>
    <row r="20" spans="1:15" ht="14.25" x14ac:dyDescent="0.15">
      <c r="A20" s="254"/>
      <c r="B20" s="129"/>
      <c r="C20" s="129" t="s">
        <v>52</v>
      </c>
      <c r="D20" s="129"/>
      <c r="E20" s="61"/>
      <c r="F20" s="61"/>
      <c r="G20" s="129"/>
      <c r="H20" s="133">
        <v>5</v>
      </c>
      <c r="I20" s="129"/>
      <c r="J20" s="129" t="s">
        <v>51</v>
      </c>
      <c r="K20" s="133">
        <v>5</v>
      </c>
      <c r="L20" s="129"/>
      <c r="M20" s="129"/>
      <c r="N20" s="133"/>
      <c r="O20" s="132"/>
    </row>
    <row r="21" spans="1:15" ht="14.25" x14ac:dyDescent="0.15">
      <c r="A21" s="254"/>
      <c r="B21" s="129"/>
      <c r="C21" s="129" t="s">
        <v>51</v>
      </c>
      <c r="D21" s="129"/>
      <c r="E21" s="61"/>
      <c r="F21" s="61"/>
      <c r="G21" s="129"/>
      <c r="H21" s="133">
        <v>5</v>
      </c>
      <c r="I21" s="129"/>
      <c r="J21" s="129"/>
      <c r="K21" s="133"/>
      <c r="L21" s="129"/>
      <c r="M21" s="129"/>
      <c r="N21" s="133"/>
      <c r="O21" s="132"/>
    </row>
    <row r="22" spans="1:15" ht="14.25" x14ac:dyDescent="0.15">
      <c r="A22" s="254"/>
      <c r="B22" s="129"/>
      <c r="C22" s="129"/>
      <c r="D22" s="129"/>
      <c r="E22" s="61"/>
      <c r="F22" s="61"/>
      <c r="G22" s="129" t="s">
        <v>54</v>
      </c>
      <c r="H22" s="133" t="s">
        <v>278</v>
      </c>
      <c r="I22" s="126"/>
      <c r="J22" s="126"/>
      <c r="K22" s="127"/>
      <c r="L22" s="129"/>
      <c r="M22" s="129"/>
      <c r="N22" s="133"/>
      <c r="O22" s="132"/>
    </row>
    <row r="23" spans="1:15" ht="14.25" x14ac:dyDescent="0.15">
      <c r="A23" s="254"/>
      <c r="B23" s="126"/>
      <c r="C23" s="126"/>
      <c r="D23" s="126"/>
      <c r="E23" s="55"/>
      <c r="F23" s="135"/>
      <c r="G23" s="126"/>
      <c r="H23" s="127"/>
      <c r="I23" s="129" t="s">
        <v>55</v>
      </c>
      <c r="J23" s="129" t="s">
        <v>56</v>
      </c>
      <c r="K23" s="133">
        <v>5</v>
      </c>
      <c r="L23" s="129"/>
      <c r="M23" s="129"/>
      <c r="N23" s="133"/>
      <c r="O23" s="132"/>
    </row>
    <row r="24" spans="1:15" ht="14.25" x14ac:dyDescent="0.15">
      <c r="A24" s="254"/>
      <c r="B24" s="129" t="s">
        <v>55</v>
      </c>
      <c r="C24" s="129" t="s">
        <v>56</v>
      </c>
      <c r="D24" s="129"/>
      <c r="E24" s="61"/>
      <c r="F24" s="61"/>
      <c r="G24" s="129"/>
      <c r="H24" s="133">
        <v>5</v>
      </c>
      <c r="I24" s="129"/>
      <c r="J24" s="129"/>
      <c r="K24" s="133"/>
      <c r="L24" s="129"/>
      <c r="M24" s="129"/>
      <c r="N24" s="133"/>
      <c r="O24" s="132"/>
    </row>
    <row r="25" spans="1:15" ht="14.25" x14ac:dyDescent="0.15">
      <c r="A25" s="254"/>
      <c r="B25" s="129"/>
      <c r="C25" s="129"/>
      <c r="D25" s="129"/>
      <c r="E25" s="61"/>
      <c r="F25" s="61"/>
      <c r="G25" s="129" t="s">
        <v>54</v>
      </c>
      <c r="H25" s="133" t="s">
        <v>278</v>
      </c>
      <c r="I25" s="129"/>
      <c r="J25" s="129"/>
      <c r="K25" s="133"/>
      <c r="L25" s="129"/>
      <c r="M25" s="129"/>
      <c r="N25" s="133"/>
      <c r="O25" s="132"/>
    </row>
    <row r="26" spans="1:15" ht="14.25" x14ac:dyDescent="0.15">
      <c r="A26" s="254"/>
      <c r="B26" s="129"/>
      <c r="C26" s="129"/>
      <c r="D26" s="129"/>
      <c r="E26" s="61"/>
      <c r="F26" s="61"/>
      <c r="G26" s="129" t="s">
        <v>58</v>
      </c>
      <c r="H26" s="133" t="s">
        <v>282</v>
      </c>
      <c r="I26" s="126"/>
      <c r="J26" s="126"/>
      <c r="K26" s="127"/>
      <c r="L26" s="129"/>
      <c r="M26" s="129"/>
      <c r="N26" s="133"/>
      <c r="O26" s="132"/>
    </row>
    <row r="27" spans="1:15" ht="14.25" x14ac:dyDescent="0.15">
      <c r="A27" s="254"/>
      <c r="B27" s="126"/>
      <c r="C27" s="126"/>
      <c r="D27" s="126"/>
      <c r="E27" s="55"/>
      <c r="F27" s="55"/>
      <c r="G27" s="126"/>
      <c r="H27" s="127"/>
      <c r="I27" s="129" t="s">
        <v>59</v>
      </c>
      <c r="J27" s="129" t="s">
        <v>61</v>
      </c>
      <c r="K27" s="131">
        <v>0.17</v>
      </c>
      <c r="L27" s="129"/>
      <c r="M27" s="129"/>
      <c r="N27" s="133"/>
      <c r="O27" s="132"/>
    </row>
    <row r="28" spans="1:15" ht="14.25" x14ac:dyDescent="0.15">
      <c r="A28" s="254"/>
      <c r="B28" s="129" t="s">
        <v>59</v>
      </c>
      <c r="C28" s="129" t="s">
        <v>61</v>
      </c>
      <c r="D28" s="129"/>
      <c r="E28" s="61"/>
      <c r="F28" s="61"/>
      <c r="G28" s="129"/>
      <c r="H28" s="131">
        <v>0.17</v>
      </c>
      <c r="I28" s="129"/>
      <c r="J28" s="129"/>
      <c r="K28" s="133"/>
      <c r="L28" s="129"/>
      <c r="M28" s="129"/>
      <c r="N28" s="133"/>
      <c r="O28" s="132"/>
    </row>
    <row r="29" spans="1:15" ht="15" thickBot="1" x14ac:dyDescent="0.2">
      <c r="A29" s="255"/>
      <c r="B29" s="136"/>
      <c r="C29" s="136"/>
      <c r="D29" s="136"/>
      <c r="E29" s="68"/>
      <c r="F29" s="68"/>
      <c r="G29" s="136"/>
      <c r="H29" s="137"/>
      <c r="I29" s="136"/>
      <c r="J29" s="136"/>
      <c r="K29" s="137"/>
      <c r="L29" s="136"/>
      <c r="M29" s="136"/>
      <c r="N29" s="137"/>
      <c r="O29" s="138"/>
    </row>
    <row r="30" spans="1:15" ht="14.25" x14ac:dyDescent="0.15">
      <c r="B30" s="106"/>
      <c r="C30" s="106"/>
      <c r="D30" s="106"/>
      <c r="G30" s="106"/>
      <c r="H30" s="139"/>
      <c r="I30" s="106"/>
      <c r="J30" s="106"/>
      <c r="K30" s="139"/>
      <c r="L30" s="106"/>
      <c r="M30" s="106"/>
      <c r="N30" s="139"/>
    </row>
    <row r="31" spans="1:15" ht="14.25" x14ac:dyDescent="0.15">
      <c r="B31" s="106"/>
      <c r="C31" s="106"/>
      <c r="D31" s="106"/>
      <c r="G31" s="106"/>
      <c r="H31" s="139"/>
      <c r="I31" s="106"/>
      <c r="J31" s="106"/>
      <c r="K31" s="139"/>
      <c r="L31" s="106"/>
      <c r="M31" s="106"/>
      <c r="N31" s="139"/>
    </row>
    <row r="32" spans="1:15" ht="14.25" x14ac:dyDescent="0.15">
      <c r="B32" s="106"/>
      <c r="C32" s="106"/>
      <c r="D32" s="106"/>
      <c r="G32" s="106"/>
      <c r="H32" s="139"/>
      <c r="I32" s="106"/>
      <c r="J32" s="106"/>
      <c r="K32" s="139"/>
      <c r="L32" s="106"/>
      <c r="M32" s="106"/>
      <c r="N32" s="139"/>
    </row>
    <row r="33" spans="2:14" ht="14.25" x14ac:dyDescent="0.15">
      <c r="B33" s="106"/>
      <c r="C33" s="106"/>
      <c r="D33" s="106"/>
      <c r="G33" s="106"/>
      <c r="H33" s="139"/>
      <c r="I33" s="106"/>
      <c r="J33" s="106"/>
      <c r="K33" s="139"/>
      <c r="L33" s="106"/>
      <c r="M33" s="106"/>
      <c r="N33" s="139"/>
    </row>
    <row r="34" spans="2:14" ht="14.25" x14ac:dyDescent="0.15">
      <c r="B34" s="106"/>
      <c r="C34" s="106"/>
      <c r="D34" s="106"/>
      <c r="G34" s="106"/>
      <c r="H34" s="139"/>
      <c r="I34" s="106"/>
      <c r="J34" s="106"/>
      <c r="K34" s="139"/>
      <c r="L34" s="106"/>
      <c r="M34" s="106"/>
      <c r="N34" s="139"/>
    </row>
    <row r="35" spans="2:14" ht="14.25" x14ac:dyDescent="0.15">
      <c r="B35" s="106"/>
      <c r="C35" s="106"/>
      <c r="D35" s="106"/>
      <c r="G35" s="106"/>
      <c r="H35" s="139"/>
      <c r="I35" s="106"/>
      <c r="J35" s="106"/>
      <c r="K35" s="139"/>
      <c r="L35" s="106"/>
      <c r="M35" s="106"/>
      <c r="N35" s="139"/>
    </row>
    <row r="36" spans="2:14" ht="14.25" x14ac:dyDescent="0.15">
      <c r="B36" s="106"/>
      <c r="C36" s="106"/>
      <c r="D36" s="106"/>
      <c r="G36" s="106"/>
      <c r="H36" s="139"/>
      <c r="I36" s="106"/>
      <c r="J36" s="106"/>
      <c r="K36" s="139"/>
      <c r="L36" s="106"/>
      <c r="M36" s="106"/>
      <c r="N36" s="139"/>
    </row>
    <row r="37" spans="2:14" ht="14.25" x14ac:dyDescent="0.15">
      <c r="B37" s="106"/>
      <c r="C37" s="106"/>
      <c r="D37" s="106"/>
      <c r="G37" s="106"/>
      <c r="H37" s="139"/>
      <c r="I37" s="106"/>
      <c r="J37" s="106"/>
      <c r="K37" s="139"/>
      <c r="L37" s="106"/>
      <c r="M37" s="106"/>
      <c r="N37" s="139"/>
    </row>
    <row r="38" spans="2:14" ht="14.25" x14ac:dyDescent="0.15">
      <c r="B38" s="106"/>
      <c r="C38" s="106"/>
      <c r="D38" s="106"/>
      <c r="G38" s="106"/>
      <c r="H38" s="139"/>
      <c r="I38" s="106"/>
      <c r="J38" s="106"/>
      <c r="K38" s="139"/>
      <c r="L38" s="106"/>
      <c r="M38" s="106"/>
      <c r="N38" s="139"/>
    </row>
    <row r="39" spans="2:14" ht="14.25" x14ac:dyDescent="0.15">
      <c r="B39" s="106"/>
      <c r="C39" s="106"/>
      <c r="D39" s="106"/>
      <c r="G39" s="106"/>
      <c r="H39" s="139"/>
      <c r="I39" s="106"/>
      <c r="J39" s="106"/>
      <c r="K39" s="139"/>
      <c r="L39" s="106"/>
      <c r="M39" s="106"/>
      <c r="N39" s="139"/>
    </row>
  </sheetData>
  <mergeCells count="15">
    <mergeCell ref="E1:N1"/>
    <mergeCell ref="A2:O2"/>
    <mergeCell ref="E6:F6"/>
    <mergeCell ref="A7:C7"/>
    <mergeCell ref="E7:F7"/>
    <mergeCell ref="L8:N8"/>
    <mergeCell ref="O8:O10"/>
    <mergeCell ref="I9:K9"/>
    <mergeCell ref="L9:N9"/>
    <mergeCell ref="A11:A29"/>
    <mergeCell ref="A8:C9"/>
    <mergeCell ref="D8:D10"/>
    <mergeCell ref="E8:E10"/>
    <mergeCell ref="F8:F10"/>
    <mergeCell ref="I8:K8"/>
  </mergeCells>
  <phoneticPr fontId="2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AEE29-1C84-49B8-A285-5344F879DF3E}">
  <sheetPr>
    <pageSetUpPr fitToPage="1"/>
  </sheetPr>
  <dimension ref="A1:U63"/>
  <sheetViews>
    <sheetView showZeros="0" zoomScale="60" zoomScaleNormal="60" zoomScaleSheetLayoutView="90" workbookViewId="0"/>
  </sheetViews>
  <sheetFormatPr defaultRowHeight="13.5" x14ac:dyDescent="0.15"/>
  <cols>
    <col min="1" max="1" width="4.5" style="104" customWidth="1"/>
    <col min="2" max="2" width="24.375" style="104" customWidth="1"/>
    <col min="3" max="3" width="28.25" style="104" customWidth="1"/>
    <col min="4" max="4" width="12.5" style="104" hidden="1" customWidth="1"/>
    <col min="5" max="6" width="10.375" style="35" customWidth="1"/>
    <col min="7" max="7" width="10" style="104" customWidth="1"/>
    <col min="8" max="8" width="18.75" style="104" customWidth="1"/>
    <col min="9" max="9" width="22.5" style="104" customWidth="1"/>
    <col min="10" max="10" width="21.25" style="104" customWidth="1"/>
    <col min="11" max="11" width="11.125" style="104" customWidth="1"/>
    <col min="12" max="12" width="22.375" style="104" customWidth="1"/>
    <col min="13" max="13" width="21.25" style="104" customWidth="1"/>
    <col min="14" max="14" width="11.25" style="104" customWidth="1"/>
    <col min="15" max="15" width="12.5" hidden="1" customWidth="1"/>
    <col min="257" max="257" width="4.5" customWidth="1"/>
    <col min="258" max="258" width="24.375" customWidth="1"/>
    <col min="259" max="259" width="28.25" customWidth="1"/>
    <col min="260" max="260" width="0" hidden="1" customWidth="1"/>
    <col min="261" max="262" width="10.375" customWidth="1"/>
    <col min="263" max="263" width="10" customWidth="1"/>
    <col min="264" max="264" width="18.75" customWidth="1"/>
    <col min="265" max="265" width="22.5" customWidth="1"/>
    <col min="266" max="266" width="21.25" customWidth="1"/>
    <col min="267" max="267" width="11.125" customWidth="1"/>
    <col min="268" max="268" width="22.375" customWidth="1"/>
    <col min="269" max="269" width="21.25" customWidth="1"/>
    <col min="270" max="270" width="11.25" customWidth="1"/>
    <col min="271" max="271" width="0" hidden="1" customWidth="1"/>
    <col min="513" max="513" width="4.5" customWidth="1"/>
    <col min="514" max="514" width="24.375" customWidth="1"/>
    <col min="515" max="515" width="28.25" customWidth="1"/>
    <col min="516" max="516" width="0" hidden="1" customWidth="1"/>
    <col min="517" max="518" width="10.375" customWidth="1"/>
    <col min="519" max="519" width="10" customWidth="1"/>
    <col min="520" max="520" width="18.75" customWidth="1"/>
    <col min="521" max="521" width="22.5" customWidth="1"/>
    <col min="522" max="522" width="21.25" customWidth="1"/>
    <col min="523" max="523" width="11.125" customWidth="1"/>
    <col min="524" max="524" width="22.375" customWidth="1"/>
    <col min="525" max="525" width="21.25" customWidth="1"/>
    <col min="526" max="526" width="11.25" customWidth="1"/>
    <col min="527" max="527" width="0" hidden="1" customWidth="1"/>
    <col min="769" max="769" width="4.5" customWidth="1"/>
    <col min="770" max="770" width="24.375" customWidth="1"/>
    <col min="771" max="771" width="28.25" customWidth="1"/>
    <col min="772" max="772" width="0" hidden="1" customWidth="1"/>
    <col min="773" max="774" width="10.375" customWidth="1"/>
    <col min="775" max="775" width="10" customWidth="1"/>
    <col min="776" max="776" width="18.75" customWidth="1"/>
    <col min="777" max="777" width="22.5" customWidth="1"/>
    <col min="778" max="778" width="21.25" customWidth="1"/>
    <col min="779" max="779" width="11.125" customWidth="1"/>
    <col min="780" max="780" width="22.375" customWidth="1"/>
    <col min="781" max="781" width="21.25" customWidth="1"/>
    <col min="782" max="782" width="11.25" customWidth="1"/>
    <col min="783" max="783" width="0" hidden="1" customWidth="1"/>
    <col min="1025" max="1025" width="4.5" customWidth="1"/>
    <col min="1026" max="1026" width="24.375" customWidth="1"/>
    <col min="1027" max="1027" width="28.25" customWidth="1"/>
    <col min="1028" max="1028" width="0" hidden="1" customWidth="1"/>
    <col min="1029" max="1030" width="10.375" customWidth="1"/>
    <col min="1031" max="1031" width="10" customWidth="1"/>
    <col min="1032" max="1032" width="18.75" customWidth="1"/>
    <col min="1033" max="1033" width="22.5" customWidth="1"/>
    <col min="1034" max="1034" width="21.25" customWidth="1"/>
    <col min="1035" max="1035" width="11.125" customWidth="1"/>
    <col min="1036" max="1036" width="22.375" customWidth="1"/>
    <col min="1037" max="1037" width="21.25" customWidth="1"/>
    <col min="1038" max="1038" width="11.25" customWidth="1"/>
    <col min="1039" max="1039" width="0" hidden="1" customWidth="1"/>
    <col min="1281" max="1281" width="4.5" customWidth="1"/>
    <col min="1282" max="1282" width="24.375" customWidth="1"/>
    <col min="1283" max="1283" width="28.25" customWidth="1"/>
    <col min="1284" max="1284" width="0" hidden="1" customWidth="1"/>
    <col min="1285" max="1286" width="10.375" customWidth="1"/>
    <col min="1287" max="1287" width="10" customWidth="1"/>
    <col min="1288" max="1288" width="18.75" customWidth="1"/>
    <col min="1289" max="1289" width="22.5" customWidth="1"/>
    <col min="1290" max="1290" width="21.25" customWidth="1"/>
    <col min="1291" max="1291" width="11.125" customWidth="1"/>
    <col min="1292" max="1292" width="22.375" customWidth="1"/>
    <col min="1293" max="1293" width="21.25" customWidth="1"/>
    <col min="1294" max="1294" width="11.25" customWidth="1"/>
    <col min="1295" max="1295" width="0" hidden="1" customWidth="1"/>
    <col min="1537" max="1537" width="4.5" customWidth="1"/>
    <col min="1538" max="1538" width="24.375" customWidth="1"/>
    <col min="1539" max="1539" width="28.25" customWidth="1"/>
    <col min="1540" max="1540" width="0" hidden="1" customWidth="1"/>
    <col min="1541" max="1542" width="10.375" customWidth="1"/>
    <col min="1543" max="1543" width="10" customWidth="1"/>
    <col min="1544" max="1544" width="18.75" customWidth="1"/>
    <col min="1545" max="1545" width="22.5" customWidth="1"/>
    <col min="1546" max="1546" width="21.25" customWidth="1"/>
    <col min="1547" max="1547" width="11.125" customWidth="1"/>
    <col min="1548" max="1548" width="22.375" customWidth="1"/>
    <col min="1549" max="1549" width="21.25" customWidth="1"/>
    <col min="1550" max="1550" width="11.25" customWidth="1"/>
    <col min="1551" max="1551" width="0" hidden="1" customWidth="1"/>
    <col min="1793" max="1793" width="4.5" customWidth="1"/>
    <col min="1794" max="1794" width="24.375" customWidth="1"/>
    <col min="1795" max="1795" width="28.25" customWidth="1"/>
    <col min="1796" max="1796" width="0" hidden="1" customWidth="1"/>
    <col min="1797" max="1798" width="10.375" customWidth="1"/>
    <col min="1799" max="1799" width="10" customWidth="1"/>
    <col min="1800" max="1800" width="18.75" customWidth="1"/>
    <col min="1801" max="1801" width="22.5" customWidth="1"/>
    <col min="1802" max="1802" width="21.25" customWidth="1"/>
    <col min="1803" max="1803" width="11.125" customWidth="1"/>
    <col min="1804" max="1804" width="22.375" customWidth="1"/>
    <col min="1805" max="1805" width="21.25" customWidth="1"/>
    <col min="1806" max="1806" width="11.25" customWidth="1"/>
    <col min="1807" max="1807" width="0" hidden="1" customWidth="1"/>
    <col min="2049" max="2049" width="4.5" customWidth="1"/>
    <col min="2050" max="2050" width="24.375" customWidth="1"/>
    <col min="2051" max="2051" width="28.25" customWidth="1"/>
    <col min="2052" max="2052" width="0" hidden="1" customWidth="1"/>
    <col min="2053" max="2054" width="10.375" customWidth="1"/>
    <col min="2055" max="2055" width="10" customWidth="1"/>
    <col min="2056" max="2056" width="18.75" customWidth="1"/>
    <col min="2057" max="2057" width="22.5" customWidth="1"/>
    <col min="2058" max="2058" width="21.25" customWidth="1"/>
    <col min="2059" max="2059" width="11.125" customWidth="1"/>
    <col min="2060" max="2060" width="22.375" customWidth="1"/>
    <col min="2061" max="2061" width="21.25" customWidth="1"/>
    <col min="2062" max="2062" width="11.25" customWidth="1"/>
    <col min="2063" max="2063" width="0" hidden="1" customWidth="1"/>
    <col min="2305" max="2305" width="4.5" customWidth="1"/>
    <col min="2306" max="2306" width="24.375" customWidth="1"/>
    <col min="2307" max="2307" width="28.25" customWidth="1"/>
    <col min="2308" max="2308" width="0" hidden="1" customWidth="1"/>
    <col min="2309" max="2310" width="10.375" customWidth="1"/>
    <col min="2311" max="2311" width="10" customWidth="1"/>
    <col min="2312" max="2312" width="18.75" customWidth="1"/>
    <col min="2313" max="2313" width="22.5" customWidth="1"/>
    <col min="2314" max="2314" width="21.25" customWidth="1"/>
    <col min="2315" max="2315" width="11.125" customWidth="1"/>
    <col min="2316" max="2316" width="22.375" customWidth="1"/>
    <col min="2317" max="2317" width="21.25" customWidth="1"/>
    <col min="2318" max="2318" width="11.25" customWidth="1"/>
    <col min="2319" max="2319" width="0" hidden="1" customWidth="1"/>
    <col min="2561" max="2561" width="4.5" customWidth="1"/>
    <col min="2562" max="2562" width="24.375" customWidth="1"/>
    <col min="2563" max="2563" width="28.25" customWidth="1"/>
    <col min="2564" max="2564" width="0" hidden="1" customWidth="1"/>
    <col min="2565" max="2566" width="10.375" customWidth="1"/>
    <col min="2567" max="2567" width="10" customWidth="1"/>
    <col min="2568" max="2568" width="18.75" customWidth="1"/>
    <col min="2569" max="2569" width="22.5" customWidth="1"/>
    <col min="2570" max="2570" width="21.25" customWidth="1"/>
    <col min="2571" max="2571" width="11.125" customWidth="1"/>
    <col min="2572" max="2572" width="22.375" customWidth="1"/>
    <col min="2573" max="2573" width="21.25" customWidth="1"/>
    <col min="2574" max="2574" width="11.25" customWidth="1"/>
    <col min="2575" max="2575" width="0" hidden="1" customWidth="1"/>
    <col min="2817" max="2817" width="4.5" customWidth="1"/>
    <col min="2818" max="2818" width="24.375" customWidth="1"/>
    <col min="2819" max="2819" width="28.25" customWidth="1"/>
    <col min="2820" max="2820" width="0" hidden="1" customWidth="1"/>
    <col min="2821" max="2822" width="10.375" customWidth="1"/>
    <col min="2823" max="2823" width="10" customWidth="1"/>
    <col min="2824" max="2824" width="18.75" customWidth="1"/>
    <col min="2825" max="2825" width="22.5" customWidth="1"/>
    <col min="2826" max="2826" width="21.25" customWidth="1"/>
    <col min="2827" max="2827" width="11.125" customWidth="1"/>
    <col min="2828" max="2828" width="22.375" customWidth="1"/>
    <col min="2829" max="2829" width="21.25" customWidth="1"/>
    <col min="2830" max="2830" width="11.25" customWidth="1"/>
    <col min="2831" max="2831" width="0" hidden="1" customWidth="1"/>
    <col min="3073" max="3073" width="4.5" customWidth="1"/>
    <col min="3074" max="3074" width="24.375" customWidth="1"/>
    <col min="3075" max="3075" width="28.25" customWidth="1"/>
    <col min="3076" max="3076" width="0" hidden="1" customWidth="1"/>
    <col min="3077" max="3078" width="10.375" customWidth="1"/>
    <col min="3079" max="3079" width="10" customWidth="1"/>
    <col min="3080" max="3080" width="18.75" customWidth="1"/>
    <col min="3081" max="3081" width="22.5" customWidth="1"/>
    <col min="3082" max="3082" width="21.25" customWidth="1"/>
    <col min="3083" max="3083" width="11.125" customWidth="1"/>
    <col min="3084" max="3084" width="22.375" customWidth="1"/>
    <col min="3085" max="3085" width="21.25" customWidth="1"/>
    <col min="3086" max="3086" width="11.25" customWidth="1"/>
    <col min="3087" max="3087" width="0" hidden="1" customWidth="1"/>
    <col min="3329" max="3329" width="4.5" customWidth="1"/>
    <col min="3330" max="3330" width="24.375" customWidth="1"/>
    <col min="3331" max="3331" width="28.25" customWidth="1"/>
    <col min="3332" max="3332" width="0" hidden="1" customWidth="1"/>
    <col min="3333" max="3334" width="10.375" customWidth="1"/>
    <col min="3335" max="3335" width="10" customWidth="1"/>
    <col min="3336" max="3336" width="18.75" customWidth="1"/>
    <col min="3337" max="3337" width="22.5" customWidth="1"/>
    <col min="3338" max="3338" width="21.25" customWidth="1"/>
    <col min="3339" max="3339" width="11.125" customWidth="1"/>
    <col min="3340" max="3340" width="22.375" customWidth="1"/>
    <col min="3341" max="3341" width="21.25" customWidth="1"/>
    <col min="3342" max="3342" width="11.25" customWidth="1"/>
    <col min="3343" max="3343" width="0" hidden="1" customWidth="1"/>
    <col min="3585" max="3585" width="4.5" customWidth="1"/>
    <col min="3586" max="3586" width="24.375" customWidth="1"/>
    <col min="3587" max="3587" width="28.25" customWidth="1"/>
    <col min="3588" max="3588" width="0" hidden="1" customWidth="1"/>
    <col min="3589" max="3590" width="10.375" customWidth="1"/>
    <col min="3591" max="3591" width="10" customWidth="1"/>
    <col min="3592" max="3592" width="18.75" customWidth="1"/>
    <col min="3593" max="3593" width="22.5" customWidth="1"/>
    <col min="3594" max="3594" width="21.25" customWidth="1"/>
    <col min="3595" max="3595" width="11.125" customWidth="1"/>
    <col min="3596" max="3596" width="22.375" customWidth="1"/>
    <col min="3597" max="3597" width="21.25" customWidth="1"/>
    <col min="3598" max="3598" width="11.25" customWidth="1"/>
    <col min="3599" max="3599" width="0" hidden="1" customWidth="1"/>
    <col min="3841" max="3841" width="4.5" customWidth="1"/>
    <col min="3842" max="3842" width="24.375" customWidth="1"/>
    <col min="3843" max="3843" width="28.25" customWidth="1"/>
    <col min="3844" max="3844" width="0" hidden="1" customWidth="1"/>
    <col min="3845" max="3846" width="10.375" customWidth="1"/>
    <col min="3847" max="3847" width="10" customWidth="1"/>
    <col min="3848" max="3848" width="18.75" customWidth="1"/>
    <col min="3849" max="3849" width="22.5" customWidth="1"/>
    <col min="3850" max="3850" width="21.25" customWidth="1"/>
    <col min="3851" max="3851" width="11.125" customWidth="1"/>
    <col min="3852" max="3852" width="22.375" customWidth="1"/>
    <col min="3853" max="3853" width="21.25" customWidth="1"/>
    <col min="3854" max="3854" width="11.25" customWidth="1"/>
    <col min="3855" max="3855" width="0" hidden="1" customWidth="1"/>
    <col min="4097" max="4097" width="4.5" customWidth="1"/>
    <col min="4098" max="4098" width="24.375" customWidth="1"/>
    <col min="4099" max="4099" width="28.25" customWidth="1"/>
    <col min="4100" max="4100" width="0" hidden="1" customWidth="1"/>
    <col min="4101" max="4102" width="10.375" customWidth="1"/>
    <col min="4103" max="4103" width="10" customWidth="1"/>
    <col min="4104" max="4104" width="18.75" customWidth="1"/>
    <col min="4105" max="4105" width="22.5" customWidth="1"/>
    <col min="4106" max="4106" width="21.25" customWidth="1"/>
    <col min="4107" max="4107" width="11.125" customWidth="1"/>
    <col min="4108" max="4108" width="22.375" customWidth="1"/>
    <col min="4109" max="4109" width="21.25" customWidth="1"/>
    <col min="4110" max="4110" width="11.25" customWidth="1"/>
    <col min="4111" max="4111" width="0" hidden="1" customWidth="1"/>
    <col min="4353" max="4353" width="4.5" customWidth="1"/>
    <col min="4354" max="4354" width="24.375" customWidth="1"/>
    <col min="4355" max="4355" width="28.25" customWidth="1"/>
    <col min="4356" max="4356" width="0" hidden="1" customWidth="1"/>
    <col min="4357" max="4358" width="10.375" customWidth="1"/>
    <col min="4359" max="4359" width="10" customWidth="1"/>
    <col min="4360" max="4360" width="18.75" customWidth="1"/>
    <col min="4361" max="4361" width="22.5" customWidth="1"/>
    <col min="4362" max="4362" width="21.25" customWidth="1"/>
    <col min="4363" max="4363" width="11.125" customWidth="1"/>
    <col min="4364" max="4364" width="22.375" customWidth="1"/>
    <col min="4365" max="4365" width="21.25" customWidth="1"/>
    <col min="4366" max="4366" width="11.25" customWidth="1"/>
    <col min="4367" max="4367" width="0" hidden="1" customWidth="1"/>
    <col min="4609" max="4609" width="4.5" customWidth="1"/>
    <col min="4610" max="4610" width="24.375" customWidth="1"/>
    <col min="4611" max="4611" width="28.25" customWidth="1"/>
    <col min="4612" max="4612" width="0" hidden="1" customWidth="1"/>
    <col min="4613" max="4614" width="10.375" customWidth="1"/>
    <col min="4615" max="4615" width="10" customWidth="1"/>
    <col min="4616" max="4616" width="18.75" customWidth="1"/>
    <col min="4617" max="4617" width="22.5" customWidth="1"/>
    <col min="4618" max="4618" width="21.25" customWidth="1"/>
    <col min="4619" max="4619" width="11.125" customWidth="1"/>
    <col min="4620" max="4620" width="22.375" customWidth="1"/>
    <col min="4621" max="4621" width="21.25" customWidth="1"/>
    <col min="4622" max="4622" width="11.25" customWidth="1"/>
    <col min="4623" max="4623" width="0" hidden="1" customWidth="1"/>
    <col min="4865" max="4865" width="4.5" customWidth="1"/>
    <col min="4866" max="4866" width="24.375" customWidth="1"/>
    <col min="4867" max="4867" width="28.25" customWidth="1"/>
    <col min="4868" max="4868" width="0" hidden="1" customWidth="1"/>
    <col min="4869" max="4870" width="10.375" customWidth="1"/>
    <col min="4871" max="4871" width="10" customWidth="1"/>
    <col min="4872" max="4872" width="18.75" customWidth="1"/>
    <col min="4873" max="4873" width="22.5" customWidth="1"/>
    <col min="4874" max="4874" width="21.25" customWidth="1"/>
    <col min="4875" max="4875" width="11.125" customWidth="1"/>
    <col min="4876" max="4876" width="22.375" customWidth="1"/>
    <col min="4877" max="4877" width="21.25" customWidth="1"/>
    <col min="4878" max="4878" width="11.25" customWidth="1"/>
    <col min="4879" max="4879" width="0" hidden="1" customWidth="1"/>
    <col min="5121" max="5121" width="4.5" customWidth="1"/>
    <col min="5122" max="5122" width="24.375" customWidth="1"/>
    <col min="5123" max="5123" width="28.25" customWidth="1"/>
    <col min="5124" max="5124" width="0" hidden="1" customWidth="1"/>
    <col min="5125" max="5126" width="10.375" customWidth="1"/>
    <col min="5127" max="5127" width="10" customWidth="1"/>
    <col min="5128" max="5128" width="18.75" customWidth="1"/>
    <col min="5129" max="5129" width="22.5" customWidth="1"/>
    <col min="5130" max="5130" width="21.25" customWidth="1"/>
    <col min="5131" max="5131" width="11.125" customWidth="1"/>
    <col min="5132" max="5132" width="22.375" customWidth="1"/>
    <col min="5133" max="5133" width="21.25" customWidth="1"/>
    <col min="5134" max="5134" width="11.25" customWidth="1"/>
    <col min="5135" max="5135" width="0" hidden="1" customWidth="1"/>
    <col min="5377" max="5377" width="4.5" customWidth="1"/>
    <col min="5378" max="5378" width="24.375" customWidth="1"/>
    <col min="5379" max="5379" width="28.25" customWidth="1"/>
    <col min="5380" max="5380" width="0" hidden="1" customWidth="1"/>
    <col min="5381" max="5382" width="10.375" customWidth="1"/>
    <col min="5383" max="5383" width="10" customWidth="1"/>
    <col min="5384" max="5384" width="18.75" customWidth="1"/>
    <col min="5385" max="5385" width="22.5" customWidth="1"/>
    <col min="5386" max="5386" width="21.25" customWidth="1"/>
    <col min="5387" max="5387" width="11.125" customWidth="1"/>
    <col min="5388" max="5388" width="22.375" customWidth="1"/>
    <col min="5389" max="5389" width="21.25" customWidth="1"/>
    <col min="5390" max="5390" width="11.25" customWidth="1"/>
    <col min="5391" max="5391" width="0" hidden="1" customWidth="1"/>
    <col min="5633" max="5633" width="4.5" customWidth="1"/>
    <col min="5634" max="5634" width="24.375" customWidth="1"/>
    <col min="5635" max="5635" width="28.25" customWidth="1"/>
    <col min="5636" max="5636" width="0" hidden="1" customWidth="1"/>
    <col min="5637" max="5638" width="10.375" customWidth="1"/>
    <col min="5639" max="5639" width="10" customWidth="1"/>
    <col min="5640" max="5640" width="18.75" customWidth="1"/>
    <col min="5641" max="5641" width="22.5" customWidth="1"/>
    <col min="5642" max="5642" width="21.25" customWidth="1"/>
    <col min="5643" max="5643" width="11.125" customWidth="1"/>
    <col min="5644" max="5644" width="22.375" customWidth="1"/>
    <col min="5645" max="5645" width="21.25" customWidth="1"/>
    <col min="5646" max="5646" width="11.25" customWidth="1"/>
    <col min="5647" max="5647" width="0" hidden="1" customWidth="1"/>
    <col min="5889" max="5889" width="4.5" customWidth="1"/>
    <col min="5890" max="5890" width="24.375" customWidth="1"/>
    <col min="5891" max="5891" width="28.25" customWidth="1"/>
    <col min="5892" max="5892" width="0" hidden="1" customWidth="1"/>
    <col min="5893" max="5894" width="10.375" customWidth="1"/>
    <col min="5895" max="5895" width="10" customWidth="1"/>
    <col min="5896" max="5896" width="18.75" customWidth="1"/>
    <col min="5897" max="5897" width="22.5" customWidth="1"/>
    <col min="5898" max="5898" width="21.25" customWidth="1"/>
    <col min="5899" max="5899" width="11.125" customWidth="1"/>
    <col min="5900" max="5900" width="22.375" customWidth="1"/>
    <col min="5901" max="5901" width="21.25" customWidth="1"/>
    <col min="5902" max="5902" width="11.25" customWidth="1"/>
    <col min="5903" max="5903" width="0" hidden="1" customWidth="1"/>
    <col min="6145" max="6145" width="4.5" customWidth="1"/>
    <col min="6146" max="6146" width="24.375" customWidth="1"/>
    <col min="6147" max="6147" width="28.25" customWidth="1"/>
    <col min="6148" max="6148" width="0" hidden="1" customWidth="1"/>
    <col min="6149" max="6150" width="10.375" customWidth="1"/>
    <col min="6151" max="6151" width="10" customWidth="1"/>
    <col min="6152" max="6152" width="18.75" customWidth="1"/>
    <col min="6153" max="6153" width="22.5" customWidth="1"/>
    <col min="6154" max="6154" width="21.25" customWidth="1"/>
    <col min="6155" max="6155" width="11.125" customWidth="1"/>
    <col min="6156" max="6156" width="22.375" customWidth="1"/>
    <col min="6157" max="6157" width="21.25" customWidth="1"/>
    <col min="6158" max="6158" width="11.25" customWidth="1"/>
    <col min="6159" max="6159" width="0" hidden="1" customWidth="1"/>
    <col min="6401" max="6401" width="4.5" customWidth="1"/>
    <col min="6402" max="6402" width="24.375" customWidth="1"/>
    <col min="6403" max="6403" width="28.25" customWidth="1"/>
    <col min="6404" max="6404" width="0" hidden="1" customWidth="1"/>
    <col min="6405" max="6406" width="10.375" customWidth="1"/>
    <col min="6407" max="6407" width="10" customWidth="1"/>
    <col min="6408" max="6408" width="18.75" customWidth="1"/>
    <col min="6409" max="6409" width="22.5" customWidth="1"/>
    <col min="6410" max="6410" width="21.25" customWidth="1"/>
    <col min="6411" max="6411" width="11.125" customWidth="1"/>
    <col min="6412" max="6412" width="22.375" customWidth="1"/>
    <col min="6413" max="6413" width="21.25" customWidth="1"/>
    <col min="6414" max="6414" width="11.25" customWidth="1"/>
    <col min="6415" max="6415" width="0" hidden="1" customWidth="1"/>
    <col min="6657" max="6657" width="4.5" customWidth="1"/>
    <col min="6658" max="6658" width="24.375" customWidth="1"/>
    <col min="6659" max="6659" width="28.25" customWidth="1"/>
    <col min="6660" max="6660" width="0" hidden="1" customWidth="1"/>
    <col min="6661" max="6662" width="10.375" customWidth="1"/>
    <col min="6663" max="6663" width="10" customWidth="1"/>
    <col min="6664" max="6664" width="18.75" customWidth="1"/>
    <col min="6665" max="6665" width="22.5" customWidth="1"/>
    <col min="6666" max="6666" width="21.25" customWidth="1"/>
    <col min="6667" max="6667" width="11.125" customWidth="1"/>
    <col min="6668" max="6668" width="22.375" customWidth="1"/>
    <col min="6669" max="6669" width="21.25" customWidth="1"/>
    <col min="6670" max="6670" width="11.25" customWidth="1"/>
    <col min="6671" max="6671" width="0" hidden="1" customWidth="1"/>
    <col min="6913" max="6913" width="4.5" customWidth="1"/>
    <col min="6914" max="6914" width="24.375" customWidth="1"/>
    <col min="6915" max="6915" width="28.25" customWidth="1"/>
    <col min="6916" max="6916" width="0" hidden="1" customWidth="1"/>
    <col min="6917" max="6918" width="10.375" customWidth="1"/>
    <col min="6919" max="6919" width="10" customWidth="1"/>
    <col min="6920" max="6920" width="18.75" customWidth="1"/>
    <col min="6921" max="6921" width="22.5" customWidth="1"/>
    <col min="6922" max="6922" width="21.25" customWidth="1"/>
    <col min="6923" max="6923" width="11.125" customWidth="1"/>
    <col min="6924" max="6924" width="22.375" customWidth="1"/>
    <col min="6925" max="6925" width="21.25" customWidth="1"/>
    <col min="6926" max="6926" width="11.25" customWidth="1"/>
    <col min="6927" max="6927" width="0" hidden="1" customWidth="1"/>
    <col min="7169" max="7169" width="4.5" customWidth="1"/>
    <col min="7170" max="7170" width="24.375" customWidth="1"/>
    <col min="7171" max="7171" width="28.25" customWidth="1"/>
    <col min="7172" max="7172" width="0" hidden="1" customWidth="1"/>
    <col min="7173" max="7174" width="10.375" customWidth="1"/>
    <col min="7175" max="7175" width="10" customWidth="1"/>
    <col min="7176" max="7176" width="18.75" customWidth="1"/>
    <col min="7177" max="7177" width="22.5" customWidth="1"/>
    <col min="7178" max="7178" width="21.25" customWidth="1"/>
    <col min="7179" max="7179" width="11.125" customWidth="1"/>
    <col min="7180" max="7180" width="22.375" customWidth="1"/>
    <col min="7181" max="7181" width="21.25" customWidth="1"/>
    <col min="7182" max="7182" width="11.25" customWidth="1"/>
    <col min="7183" max="7183" width="0" hidden="1" customWidth="1"/>
    <col min="7425" max="7425" width="4.5" customWidth="1"/>
    <col min="7426" max="7426" width="24.375" customWidth="1"/>
    <col min="7427" max="7427" width="28.25" customWidth="1"/>
    <col min="7428" max="7428" width="0" hidden="1" customWidth="1"/>
    <col min="7429" max="7430" width="10.375" customWidth="1"/>
    <col min="7431" max="7431" width="10" customWidth="1"/>
    <col min="7432" max="7432" width="18.75" customWidth="1"/>
    <col min="7433" max="7433" width="22.5" customWidth="1"/>
    <col min="7434" max="7434" width="21.25" customWidth="1"/>
    <col min="7435" max="7435" width="11.125" customWidth="1"/>
    <col min="7436" max="7436" width="22.375" customWidth="1"/>
    <col min="7437" max="7437" width="21.25" customWidth="1"/>
    <col min="7438" max="7438" width="11.25" customWidth="1"/>
    <col min="7439" max="7439" width="0" hidden="1" customWidth="1"/>
    <col min="7681" max="7681" width="4.5" customWidth="1"/>
    <col min="7682" max="7682" width="24.375" customWidth="1"/>
    <col min="7683" max="7683" width="28.25" customWidth="1"/>
    <col min="7684" max="7684" width="0" hidden="1" customWidth="1"/>
    <col min="7685" max="7686" width="10.375" customWidth="1"/>
    <col min="7687" max="7687" width="10" customWidth="1"/>
    <col min="7688" max="7688" width="18.75" customWidth="1"/>
    <col min="7689" max="7689" width="22.5" customWidth="1"/>
    <col min="7690" max="7690" width="21.25" customWidth="1"/>
    <col min="7691" max="7691" width="11.125" customWidth="1"/>
    <col min="7692" max="7692" width="22.375" customWidth="1"/>
    <col min="7693" max="7693" width="21.25" customWidth="1"/>
    <col min="7694" max="7694" width="11.25" customWidth="1"/>
    <col min="7695" max="7695" width="0" hidden="1" customWidth="1"/>
    <col min="7937" max="7937" width="4.5" customWidth="1"/>
    <col min="7938" max="7938" width="24.375" customWidth="1"/>
    <col min="7939" max="7939" width="28.25" customWidth="1"/>
    <col min="7940" max="7940" width="0" hidden="1" customWidth="1"/>
    <col min="7941" max="7942" width="10.375" customWidth="1"/>
    <col min="7943" max="7943" width="10" customWidth="1"/>
    <col min="7944" max="7944" width="18.75" customWidth="1"/>
    <col min="7945" max="7945" width="22.5" customWidth="1"/>
    <col min="7946" max="7946" width="21.25" customWidth="1"/>
    <col min="7947" max="7947" width="11.125" customWidth="1"/>
    <col min="7948" max="7948" width="22.375" customWidth="1"/>
    <col min="7949" max="7949" width="21.25" customWidth="1"/>
    <col min="7950" max="7950" width="11.25" customWidth="1"/>
    <col min="7951" max="7951" width="0" hidden="1" customWidth="1"/>
    <col min="8193" max="8193" width="4.5" customWidth="1"/>
    <col min="8194" max="8194" width="24.375" customWidth="1"/>
    <col min="8195" max="8195" width="28.25" customWidth="1"/>
    <col min="8196" max="8196" width="0" hidden="1" customWidth="1"/>
    <col min="8197" max="8198" width="10.375" customWidth="1"/>
    <col min="8199" max="8199" width="10" customWidth="1"/>
    <col min="8200" max="8200" width="18.75" customWidth="1"/>
    <col min="8201" max="8201" width="22.5" customWidth="1"/>
    <col min="8202" max="8202" width="21.25" customWidth="1"/>
    <col min="8203" max="8203" width="11.125" customWidth="1"/>
    <col min="8204" max="8204" width="22.375" customWidth="1"/>
    <col min="8205" max="8205" width="21.25" customWidth="1"/>
    <col min="8206" max="8206" width="11.25" customWidth="1"/>
    <col min="8207" max="8207" width="0" hidden="1" customWidth="1"/>
    <col min="8449" max="8449" width="4.5" customWidth="1"/>
    <col min="8450" max="8450" width="24.375" customWidth="1"/>
    <col min="8451" max="8451" width="28.25" customWidth="1"/>
    <col min="8452" max="8452" width="0" hidden="1" customWidth="1"/>
    <col min="8453" max="8454" width="10.375" customWidth="1"/>
    <col min="8455" max="8455" width="10" customWidth="1"/>
    <col min="8456" max="8456" width="18.75" customWidth="1"/>
    <col min="8457" max="8457" width="22.5" customWidth="1"/>
    <col min="8458" max="8458" width="21.25" customWidth="1"/>
    <col min="8459" max="8459" width="11.125" customWidth="1"/>
    <col min="8460" max="8460" width="22.375" customWidth="1"/>
    <col min="8461" max="8461" width="21.25" customWidth="1"/>
    <col min="8462" max="8462" width="11.25" customWidth="1"/>
    <col min="8463" max="8463" width="0" hidden="1" customWidth="1"/>
    <col min="8705" max="8705" width="4.5" customWidth="1"/>
    <col min="8706" max="8706" width="24.375" customWidth="1"/>
    <col min="8707" max="8707" width="28.25" customWidth="1"/>
    <col min="8708" max="8708" width="0" hidden="1" customWidth="1"/>
    <col min="8709" max="8710" width="10.375" customWidth="1"/>
    <col min="8711" max="8711" width="10" customWidth="1"/>
    <col min="8712" max="8712" width="18.75" customWidth="1"/>
    <col min="8713" max="8713" width="22.5" customWidth="1"/>
    <col min="8714" max="8714" width="21.25" customWidth="1"/>
    <col min="8715" max="8715" width="11.125" customWidth="1"/>
    <col min="8716" max="8716" width="22.375" customWidth="1"/>
    <col min="8717" max="8717" width="21.25" customWidth="1"/>
    <col min="8718" max="8718" width="11.25" customWidth="1"/>
    <col min="8719" max="8719" width="0" hidden="1" customWidth="1"/>
    <col min="8961" max="8961" width="4.5" customWidth="1"/>
    <col min="8962" max="8962" width="24.375" customWidth="1"/>
    <col min="8963" max="8963" width="28.25" customWidth="1"/>
    <col min="8964" max="8964" width="0" hidden="1" customWidth="1"/>
    <col min="8965" max="8966" width="10.375" customWidth="1"/>
    <col min="8967" max="8967" width="10" customWidth="1"/>
    <col min="8968" max="8968" width="18.75" customWidth="1"/>
    <col min="8969" max="8969" width="22.5" customWidth="1"/>
    <col min="8970" max="8970" width="21.25" customWidth="1"/>
    <col min="8971" max="8971" width="11.125" customWidth="1"/>
    <col min="8972" max="8972" width="22.375" customWidth="1"/>
    <col min="8973" max="8973" width="21.25" customWidth="1"/>
    <col min="8974" max="8974" width="11.25" customWidth="1"/>
    <col min="8975" max="8975" width="0" hidden="1" customWidth="1"/>
    <col min="9217" max="9217" width="4.5" customWidth="1"/>
    <col min="9218" max="9218" width="24.375" customWidth="1"/>
    <col min="9219" max="9219" width="28.25" customWidth="1"/>
    <col min="9220" max="9220" width="0" hidden="1" customWidth="1"/>
    <col min="9221" max="9222" width="10.375" customWidth="1"/>
    <col min="9223" max="9223" width="10" customWidth="1"/>
    <col min="9224" max="9224" width="18.75" customWidth="1"/>
    <col min="9225" max="9225" width="22.5" customWidth="1"/>
    <col min="9226" max="9226" width="21.25" customWidth="1"/>
    <col min="9227" max="9227" width="11.125" customWidth="1"/>
    <col min="9228" max="9228" width="22.375" customWidth="1"/>
    <col min="9229" max="9229" width="21.25" customWidth="1"/>
    <col min="9230" max="9230" width="11.25" customWidth="1"/>
    <col min="9231" max="9231" width="0" hidden="1" customWidth="1"/>
    <col min="9473" max="9473" width="4.5" customWidth="1"/>
    <col min="9474" max="9474" width="24.375" customWidth="1"/>
    <col min="9475" max="9475" width="28.25" customWidth="1"/>
    <col min="9476" max="9476" width="0" hidden="1" customWidth="1"/>
    <col min="9477" max="9478" width="10.375" customWidth="1"/>
    <col min="9479" max="9479" width="10" customWidth="1"/>
    <col min="9480" max="9480" width="18.75" customWidth="1"/>
    <col min="9481" max="9481" width="22.5" customWidth="1"/>
    <col min="9482" max="9482" width="21.25" customWidth="1"/>
    <col min="9483" max="9483" width="11.125" customWidth="1"/>
    <col min="9484" max="9484" width="22.375" customWidth="1"/>
    <col min="9485" max="9485" width="21.25" customWidth="1"/>
    <col min="9486" max="9486" width="11.25" customWidth="1"/>
    <col min="9487" max="9487" width="0" hidden="1" customWidth="1"/>
    <col min="9729" max="9729" width="4.5" customWidth="1"/>
    <col min="9730" max="9730" width="24.375" customWidth="1"/>
    <col min="9731" max="9731" width="28.25" customWidth="1"/>
    <col min="9732" max="9732" width="0" hidden="1" customWidth="1"/>
    <col min="9733" max="9734" width="10.375" customWidth="1"/>
    <col min="9735" max="9735" width="10" customWidth="1"/>
    <col min="9736" max="9736" width="18.75" customWidth="1"/>
    <col min="9737" max="9737" width="22.5" customWidth="1"/>
    <col min="9738" max="9738" width="21.25" customWidth="1"/>
    <col min="9739" max="9739" width="11.125" customWidth="1"/>
    <col min="9740" max="9740" width="22.375" customWidth="1"/>
    <col min="9741" max="9741" width="21.25" customWidth="1"/>
    <col min="9742" max="9742" width="11.25" customWidth="1"/>
    <col min="9743" max="9743" width="0" hidden="1" customWidth="1"/>
    <col min="9985" max="9985" width="4.5" customWidth="1"/>
    <col min="9986" max="9986" width="24.375" customWidth="1"/>
    <col min="9987" max="9987" width="28.25" customWidth="1"/>
    <col min="9988" max="9988" width="0" hidden="1" customWidth="1"/>
    <col min="9989" max="9990" width="10.375" customWidth="1"/>
    <col min="9991" max="9991" width="10" customWidth="1"/>
    <col min="9992" max="9992" width="18.75" customWidth="1"/>
    <col min="9993" max="9993" width="22.5" customWidth="1"/>
    <col min="9994" max="9994" width="21.25" customWidth="1"/>
    <col min="9995" max="9995" width="11.125" customWidth="1"/>
    <col min="9996" max="9996" width="22.375" customWidth="1"/>
    <col min="9997" max="9997" width="21.25" customWidth="1"/>
    <col min="9998" max="9998" width="11.25" customWidth="1"/>
    <col min="9999" max="9999" width="0" hidden="1" customWidth="1"/>
    <col min="10241" max="10241" width="4.5" customWidth="1"/>
    <col min="10242" max="10242" width="24.375" customWidth="1"/>
    <col min="10243" max="10243" width="28.25" customWidth="1"/>
    <col min="10244" max="10244" width="0" hidden="1" customWidth="1"/>
    <col min="10245" max="10246" width="10.375" customWidth="1"/>
    <col min="10247" max="10247" width="10" customWidth="1"/>
    <col min="10248" max="10248" width="18.75" customWidth="1"/>
    <col min="10249" max="10249" width="22.5" customWidth="1"/>
    <col min="10250" max="10250" width="21.25" customWidth="1"/>
    <col min="10251" max="10251" width="11.125" customWidth="1"/>
    <col min="10252" max="10252" width="22.375" customWidth="1"/>
    <col min="10253" max="10253" width="21.25" customWidth="1"/>
    <col min="10254" max="10254" width="11.25" customWidth="1"/>
    <col min="10255" max="10255" width="0" hidden="1" customWidth="1"/>
    <col min="10497" max="10497" width="4.5" customWidth="1"/>
    <col min="10498" max="10498" width="24.375" customWidth="1"/>
    <col min="10499" max="10499" width="28.25" customWidth="1"/>
    <col min="10500" max="10500" width="0" hidden="1" customWidth="1"/>
    <col min="10501" max="10502" width="10.375" customWidth="1"/>
    <col min="10503" max="10503" width="10" customWidth="1"/>
    <col min="10504" max="10504" width="18.75" customWidth="1"/>
    <col min="10505" max="10505" width="22.5" customWidth="1"/>
    <col min="10506" max="10506" width="21.25" customWidth="1"/>
    <col min="10507" max="10507" width="11.125" customWidth="1"/>
    <col min="10508" max="10508" width="22.375" customWidth="1"/>
    <col min="10509" max="10509" width="21.25" customWidth="1"/>
    <col min="10510" max="10510" width="11.25" customWidth="1"/>
    <col min="10511" max="10511" width="0" hidden="1" customWidth="1"/>
    <col min="10753" max="10753" width="4.5" customWidth="1"/>
    <col min="10754" max="10754" width="24.375" customWidth="1"/>
    <col min="10755" max="10755" width="28.25" customWidth="1"/>
    <col min="10756" max="10756" width="0" hidden="1" customWidth="1"/>
    <col min="10757" max="10758" width="10.375" customWidth="1"/>
    <col min="10759" max="10759" width="10" customWidth="1"/>
    <col min="10760" max="10760" width="18.75" customWidth="1"/>
    <col min="10761" max="10761" width="22.5" customWidth="1"/>
    <col min="10762" max="10762" width="21.25" customWidth="1"/>
    <col min="10763" max="10763" width="11.125" customWidth="1"/>
    <col min="10764" max="10764" width="22.375" customWidth="1"/>
    <col min="10765" max="10765" width="21.25" customWidth="1"/>
    <col min="10766" max="10766" width="11.25" customWidth="1"/>
    <col min="10767" max="10767" width="0" hidden="1" customWidth="1"/>
    <col min="11009" max="11009" width="4.5" customWidth="1"/>
    <col min="11010" max="11010" width="24.375" customWidth="1"/>
    <col min="11011" max="11011" width="28.25" customWidth="1"/>
    <col min="11012" max="11012" width="0" hidden="1" customWidth="1"/>
    <col min="11013" max="11014" width="10.375" customWidth="1"/>
    <col min="11015" max="11015" width="10" customWidth="1"/>
    <col min="11016" max="11016" width="18.75" customWidth="1"/>
    <col min="11017" max="11017" width="22.5" customWidth="1"/>
    <col min="11018" max="11018" width="21.25" customWidth="1"/>
    <col min="11019" max="11019" width="11.125" customWidth="1"/>
    <col min="11020" max="11020" width="22.375" customWidth="1"/>
    <col min="11021" max="11021" width="21.25" customWidth="1"/>
    <col min="11022" max="11022" width="11.25" customWidth="1"/>
    <col min="11023" max="11023" width="0" hidden="1" customWidth="1"/>
    <col min="11265" max="11265" width="4.5" customWidth="1"/>
    <col min="11266" max="11266" width="24.375" customWidth="1"/>
    <col min="11267" max="11267" width="28.25" customWidth="1"/>
    <col min="11268" max="11268" width="0" hidden="1" customWidth="1"/>
    <col min="11269" max="11270" width="10.375" customWidth="1"/>
    <col min="11271" max="11271" width="10" customWidth="1"/>
    <col min="11272" max="11272" width="18.75" customWidth="1"/>
    <col min="11273" max="11273" width="22.5" customWidth="1"/>
    <col min="11274" max="11274" width="21.25" customWidth="1"/>
    <col min="11275" max="11275" width="11.125" customWidth="1"/>
    <col min="11276" max="11276" width="22.375" customWidth="1"/>
    <col min="11277" max="11277" width="21.25" customWidth="1"/>
    <col min="11278" max="11278" width="11.25" customWidth="1"/>
    <col min="11279" max="11279" width="0" hidden="1" customWidth="1"/>
    <col min="11521" max="11521" width="4.5" customWidth="1"/>
    <col min="11522" max="11522" width="24.375" customWidth="1"/>
    <col min="11523" max="11523" width="28.25" customWidth="1"/>
    <col min="11524" max="11524" width="0" hidden="1" customWidth="1"/>
    <col min="11525" max="11526" width="10.375" customWidth="1"/>
    <col min="11527" max="11527" width="10" customWidth="1"/>
    <col min="11528" max="11528" width="18.75" customWidth="1"/>
    <col min="11529" max="11529" width="22.5" customWidth="1"/>
    <col min="11530" max="11530" width="21.25" customWidth="1"/>
    <col min="11531" max="11531" width="11.125" customWidth="1"/>
    <col min="11532" max="11532" width="22.375" customWidth="1"/>
    <col min="11533" max="11533" width="21.25" customWidth="1"/>
    <col min="11534" max="11534" width="11.25" customWidth="1"/>
    <col min="11535" max="11535" width="0" hidden="1" customWidth="1"/>
    <col min="11777" max="11777" width="4.5" customWidth="1"/>
    <col min="11778" max="11778" width="24.375" customWidth="1"/>
    <col min="11779" max="11779" width="28.25" customWidth="1"/>
    <col min="11780" max="11780" width="0" hidden="1" customWidth="1"/>
    <col min="11781" max="11782" width="10.375" customWidth="1"/>
    <col min="11783" max="11783" width="10" customWidth="1"/>
    <col min="11784" max="11784" width="18.75" customWidth="1"/>
    <col min="11785" max="11785" width="22.5" customWidth="1"/>
    <col min="11786" max="11786" width="21.25" customWidth="1"/>
    <col min="11787" max="11787" width="11.125" customWidth="1"/>
    <col min="11788" max="11788" width="22.375" customWidth="1"/>
    <col min="11789" max="11789" width="21.25" customWidth="1"/>
    <col min="11790" max="11790" width="11.25" customWidth="1"/>
    <col min="11791" max="11791" width="0" hidden="1" customWidth="1"/>
    <col min="12033" max="12033" width="4.5" customWidth="1"/>
    <col min="12034" max="12034" width="24.375" customWidth="1"/>
    <col min="12035" max="12035" width="28.25" customWidth="1"/>
    <col min="12036" max="12036" width="0" hidden="1" customWidth="1"/>
    <col min="12037" max="12038" width="10.375" customWidth="1"/>
    <col min="12039" max="12039" width="10" customWidth="1"/>
    <col min="12040" max="12040" width="18.75" customWidth="1"/>
    <col min="12041" max="12041" width="22.5" customWidth="1"/>
    <col min="12042" max="12042" width="21.25" customWidth="1"/>
    <col min="12043" max="12043" width="11.125" customWidth="1"/>
    <col min="12044" max="12044" width="22.375" customWidth="1"/>
    <col min="12045" max="12045" width="21.25" customWidth="1"/>
    <col min="12046" max="12046" width="11.25" customWidth="1"/>
    <col min="12047" max="12047" width="0" hidden="1" customWidth="1"/>
    <col min="12289" max="12289" width="4.5" customWidth="1"/>
    <col min="12290" max="12290" width="24.375" customWidth="1"/>
    <col min="12291" max="12291" width="28.25" customWidth="1"/>
    <col min="12292" max="12292" width="0" hidden="1" customWidth="1"/>
    <col min="12293" max="12294" width="10.375" customWidth="1"/>
    <col min="12295" max="12295" width="10" customWidth="1"/>
    <col min="12296" max="12296" width="18.75" customWidth="1"/>
    <col min="12297" max="12297" width="22.5" customWidth="1"/>
    <col min="12298" max="12298" width="21.25" customWidth="1"/>
    <col min="12299" max="12299" width="11.125" customWidth="1"/>
    <col min="12300" max="12300" width="22.375" customWidth="1"/>
    <col min="12301" max="12301" width="21.25" customWidth="1"/>
    <col min="12302" max="12302" width="11.25" customWidth="1"/>
    <col min="12303" max="12303" width="0" hidden="1" customWidth="1"/>
    <col min="12545" max="12545" width="4.5" customWidth="1"/>
    <col min="12546" max="12546" width="24.375" customWidth="1"/>
    <col min="12547" max="12547" width="28.25" customWidth="1"/>
    <col min="12548" max="12548" width="0" hidden="1" customWidth="1"/>
    <col min="12549" max="12550" width="10.375" customWidth="1"/>
    <col min="12551" max="12551" width="10" customWidth="1"/>
    <col min="12552" max="12552" width="18.75" customWidth="1"/>
    <col min="12553" max="12553" width="22.5" customWidth="1"/>
    <col min="12554" max="12554" width="21.25" customWidth="1"/>
    <col min="12555" max="12555" width="11.125" customWidth="1"/>
    <col min="12556" max="12556" width="22.375" customWidth="1"/>
    <col min="12557" max="12557" width="21.25" customWidth="1"/>
    <col min="12558" max="12558" width="11.25" customWidth="1"/>
    <col min="12559" max="12559" width="0" hidden="1" customWidth="1"/>
    <col min="12801" max="12801" width="4.5" customWidth="1"/>
    <col min="12802" max="12802" width="24.375" customWidth="1"/>
    <col min="12803" max="12803" width="28.25" customWidth="1"/>
    <col min="12804" max="12804" width="0" hidden="1" customWidth="1"/>
    <col min="12805" max="12806" width="10.375" customWidth="1"/>
    <col min="12807" max="12807" width="10" customWidth="1"/>
    <col min="12808" max="12808" width="18.75" customWidth="1"/>
    <col min="12809" max="12809" width="22.5" customWidth="1"/>
    <col min="12810" max="12810" width="21.25" customWidth="1"/>
    <col min="12811" max="12811" width="11.125" customWidth="1"/>
    <col min="12812" max="12812" width="22.375" customWidth="1"/>
    <col min="12813" max="12813" width="21.25" customWidth="1"/>
    <col min="12814" max="12814" width="11.25" customWidth="1"/>
    <col min="12815" max="12815" width="0" hidden="1" customWidth="1"/>
    <col min="13057" max="13057" width="4.5" customWidth="1"/>
    <col min="13058" max="13058" width="24.375" customWidth="1"/>
    <col min="13059" max="13059" width="28.25" customWidth="1"/>
    <col min="13060" max="13060" width="0" hidden="1" customWidth="1"/>
    <col min="13061" max="13062" width="10.375" customWidth="1"/>
    <col min="13063" max="13063" width="10" customWidth="1"/>
    <col min="13064" max="13064" width="18.75" customWidth="1"/>
    <col min="13065" max="13065" width="22.5" customWidth="1"/>
    <col min="13066" max="13066" width="21.25" customWidth="1"/>
    <col min="13067" max="13067" width="11.125" customWidth="1"/>
    <col min="13068" max="13068" width="22.375" customWidth="1"/>
    <col min="13069" max="13069" width="21.25" customWidth="1"/>
    <col min="13070" max="13070" width="11.25" customWidth="1"/>
    <col min="13071" max="13071" width="0" hidden="1" customWidth="1"/>
    <col min="13313" max="13313" width="4.5" customWidth="1"/>
    <col min="13314" max="13314" width="24.375" customWidth="1"/>
    <col min="13315" max="13315" width="28.25" customWidth="1"/>
    <col min="13316" max="13316" width="0" hidden="1" customWidth="1"/>
    <col min="13317" max="13318" width="10.375" customWidth="1"/>
    <col min="13319" max="13319" width="10" customWidth="1"/>
    <col min="13320" max="13320" width="18.75" customWidth="1"/>
    <col min="13321" max="13321" width="22.5" customWidth="1"/>
    <col min="13322" max="13322" width="21.25" customWidth="1"/>
    <col min="13323" max="13323" width="11.125" customWidth="1"/>
    <col min="13324" max="13324" width="22.375" customWidth="1"/>
    <col min="13325" max="13325" width="21.25" customWidth="1"/>
    <col min="13326" max="13326" width="11.25" customWidth="1"/>
    <col min="13327" max="13327" width="0" hidden="1" customWidth="1"/>
    <col min="13569" max="13569" width="4.5" customWidth="1"/>
    <col min="13570" max="13570" width="24.375" customWidth="1"/>
    <col min="13571" max="13571" width="28.25" customWidth="1"/>
    <col min="13572" max="13572" width="0" hidden="1" customWidth="1"/>
    <col min="13573" max="13574" width="10.375" customWidth="1"/>
    <col min="13575" max="13575" width="10" customWidth="1"/>
    <col min="13576" max="13576" width="18.75" customWidth="1"/>
    <col min="13577" max="13577" width="22.5" customWidth="1"/>
    <col min="13578" max="13578" width="21.25" customWidth="1"/>
    <col min="13579" max="13579" width="11.125" customWidth="1"/>
    <col min="13580" max="13580" width="22.375" customWidth="1"/>
    <col min="13581" max="13581" width="21.25" customWidth="1"/>
    <col min="13582" max="13582" width="11.25" customWidth="1"/>
    <col min="13583" max="13583" width="0" hidden="1" customWidth="1"/>
    <col min="13825" max="13825" width="4.5" customWidth="1"/>
    <col min="13826" max="13826" width="24.375" customWidth="1"/>
    <col min="13827" max="13827" width="28.25" customWidth="1"/>
    <col min="13828" max="13828" width="0" hidden="1" customWidth="1"/>
    <col min="13829" max="13830" width="10.375" customWidth="1"/>
    <col min="13831" max="13831" width="10" customWidth="1"/>
    <col min="13832" max="13832" width="18.75" customWidth="1"/>
    <col min="13833" max="13833" width="22.5" customWidth="1"/>
    <col min="13834" max="13834" width="21.25" customWidth="1"/>
    <col min="13835" max="13835" width="11.125" customWidth="1"/>
    <col min="13836" max="13836" width="22.375" customWidth="1"/>
    <col min="13837" max="13837" width="21.25" customWidth="1"/>
    <col min="13838" max="13838" width="11.25" customWidth="1"/>
    <col min="13839" max="13839" width="0" hidden="1" customWidth="1"/>
    <col min="14081" max="14081" width="4.5" customWidth="1"/>
    <col min="14082" max="14082" width="24.375" customWidth="1"/>
    <col min="14083" max="14083" width="28.25" customWidth="1"/>
    <col min="14084" max="14084" width="0" hidden="1" customWidth="1"/>
    <col min="14085" max="14086" width="10.375" customWidth="1"/>
    <col min="14087" max="14087" width="10" customWidth="1"/>
    <col min="14088" max="14088" width="18.75" customWidth="1"/>
    <col min="14089" max="14089" width="22.5" customWidth="1"/>
    <col min="14090" max="14090" width="21.25" customWidth="1"/>
    <col min="14091" max="14091" width="11.125" customWidth="1"/>
    <col min="14092" max="14092" width="22.375" customWidth="1"/>
    <col min="14093" max="14093" width="21.25" customWidth="1"/>
    <col min="14094" max="14094" width="11.25" customWidth="1"/>
    <col min="14095" max="14095" width="0" hidden="1" customWidth="1"/>
    <col min="14337" max="14337" width="4.5" customWidth="1"/>
    <col min="14338" max="14338" width="24.375" customWidth="1"/>
    <col min="14339" max="14339" width="28.25" customWidth="1"/>
    <col min="14340" max="14340" width="0" hidden="1" customWidth="1"/>
    <col min="14341" max="14342" width="10.375" customWidth="1"/>
    <col min="14343" max="14343" width="10" customWidth="1"/>
    <col min="14344" max="14344" width="18.75" customWidth="1"/>
    <col min="14345" max="14345" width="22.5" customWidth="1"/>
    <col min="14346" max="14346" width="21.25" customWidth="1"/>
    <col min="14347" max="14347" width="11.125" customWidth="1"/>
    <col min="14348" max="14348" width="22.375" customWidth="1"/>
    <col min="14349" max="14349" width="21.25" customWidth="1"/>
    <col min="14350" max="14350" width="11.25" customWidth="1"/>
    <col min="14351" max="14351" width="0" hidden="1" customWidth="1"/>
    <col min="14593" max="14593" width="4.5" customWidth="1"/>
    <col min="14594" max="14594" width="24.375" customWidth="1"/>
    <col min="14595" max="14595" width="28.25" customWidth="1"/>
    <col min="14596" max="14596" width="0" hidden="1" customWidth="1"/>
    <col min="14597" max="14598" width="10.375" customWidth="1"/>
    <col min="14599" max="14599" width="10" customWidth="1"/>
    <col min="14600" max="14600" width="18.75" customWidth="1"/>
    <col min="14601" max="14601" width="22.5" customWidth="1"/>
    <col min="14602" max="14602" width="21.25" customWidth="1"/>
    <col min="14603" max="14603" width="11.125" customWidth="1"/>
    <col min="14604" max="14604" width="22.375" customWidth="1"/>
    <col min="14605" max="14605" width="21.25" customWidth="1"/>
    <col min="14606" max="14606" width="11.25" customWidth="1"/>
    <col min="14607" max="14607" width="0" hidden="1" customWidth="1"/>
    <col min="14849" max="14849" width="4.5" customWidth="1"/>
    <col min="14850" max="14850" width="24.375" customWidth="1"/>
    <col min="14851" max="14851" width="28.25" customWidth="1"/>
    <col min="14852" max="14852" width="0" hidden="1" customWidth="1"/>
    <col min="14853" max="14854" width="10.375" customWidth="1"/>
    <col min="14855" max="14855" width="10" customWidth="1"/>
    <col min="14856" max="14856" width="18.75" customWidth="1"/>
    <col min="14857" max="14857" width="22.5" customWidth="1"/>
    <col min="14858" max="14858" width="21.25" customWidth="1"/>
    <col min="14859" max="14859" width="11.125" customWidth="1"/>
    <col min="14860" max="14860" width="22.375" customWidth="1"/>
    <col min="14861" max="14861" width="21.25" customWidth="1"/>
    <col min="14862" max="14862" width="11.25" customWidth="1"/>
    <col min="14863" max="14863" width="0" hidden="1" customWidth="1"/>
    <col min="15105" max="15105" width="4.5" customWidth="1"/>
    <col min="15106" max="15106" width="24.375" customWidth="1"/>
    <col min="15107" max="15107" width="28.25" customWidth="1"/>
    <col min="15108" max="15108" width="0" hidden="1" customWidth="1"/>
    <col min="15109" max="15110" width="10.375" customWidth="1"/>
    <col min="15111" max="15111" width="10" customWidth="1"/>
    <col min="15112" max="15112" width="18.75" customWidth="1"/>
    <col min="15113" max="15113" width="22.5" customWidth="1"/>
    <col min="15114" max="15114" width="21.25" customWidth="1"/>
    <col min="15115" max="15115" width="11.125" customWidth="1"/>
    <col min="15116" max="15116" width="22.375" customWidth="1"/>
    <col min="15117" max="15117" width="21.25" customWidth="1"/>
    <col min="15118" max="15118" width="11.25" customWidth="1"/>
    <col min="15119" max="15119" width="0" hidden="1" customWidth="1"/>
    <col min="15361" max="15361" width="4.5" customWidth="1"/>
    <col min="15362" max="15362" width="24.375" customWidth="1"/>
    <col min="15363" max="15363" width="28.25" customWidth="1"/>
    <col min="15364" max="15364" width="0" hidden="1" customWidth="1"/>
    <col min="15365" max="15366" width="10.375" customWidth="1"/>
    <col min="15367" max="15367" width="10" customWidth="1"/>
    <col min="15368" max="15368" width="18.75" customWidth="1"/>
    <col min="15369" max="15369" width="22.5" customWidth="1"/>
    <col min="15370" max="15370" width="21.25" customWidth="1"/>
    <col min="15371" max="15371" width="11.125" customWidth="1"/>
    <col min="15372" max="15372" width="22.375" customWidth="1"/>
    <col min="15373" max="15373" width="21.25" customWidth="1"/>
    <col min="15374" max="15374" width="11.25" customWidth="1"/>
    <col min="15375" max="15375" width="0" hidden="1" customWidth="1"/>
    <col min="15617" max="15617" width="4.5" customWidth="1"/>
    <col min="15618" max="15618" width="24.375" customWidth="1"/>
    <col min="15619" max="15619" width="28.25" customWidth="1"/>
    <col min="15620" max="15620" width="0" hidden="1" customWidth="1"/>
    <col min="15621" max="15622" width="10.375" customWidth="1"/>
    <col min="15623" max="15623" width="10" customWidth="1"/>
    <col min="15624" max="15624" width="18.75" customWidth="1"/>
    <col min="15625" max="15625" width="22.5" customWidth="1"/>
    <col min="15626" max="15626" width="21.25" customWidth="1"/>
    <col min="15627" max="15627" width="11.125" customWidth="1"/>
    <col min="15628" max="15628" width="22.375" customWidth="1"/>
    <col min="15629" max="15629" width="21.25" customWidth="1"/>
    <col min="15630" max="15630" width="11.25" customWidth="1"/>
    <col min="15631" max="15631" width="0" hidden="1" customWidth="1"/>
    <col min="15873" max="15873" width="4.5" customWidth="1"/>
    <col min="15874" max="15874" width="24.375" customWidth="1"/>
    <col min="15875" max="15875" width="28.25" customWidth="1"/>
    <col min="15876" max="15876" width="0" hidden="1" customWidth="1"/>
    <col min="15877" max="15878" width="10.375" customWidth="1"/>
    <col min="15879" max="15879" width="10" customWidth="1"/>
    <col min="15880" max="15880" width="18.75" customWidth="1"/>
    <col min="15881" max="15881" width="22.5" customWidth="1"/>
    <col min="15882" max="15882" width="21.25" customWidth="1"/>
    <col min="15883" max="15883" width="11.125" customWidth="1"/>
    <col min="15884" max="15884" width="22.375" customWidth="1"/>
    <col min="15885" max="15885" width="21.25" customWidth="1"/>
    <col min="15886" max="15886" width="11.25" customWidth="1"/>
    <col min="15887" max="15887" width="0" hidden="1" customWidth="1"/>
    <col min="16129" max="16129" width="4.5" customWidth="1"/>
    <col min="16130" max="16130" width="24.375" customWidth="1"/>
    <col min="16131" max="16131" width="28.25" customWidth="1"/>
    <col min="16132" max="16132" width="0" hidden="1" customWidth="1"/>
    <col min="16133" max="16134" width="10.375" customWidth="1"/>
    <col min="16135" max="16135" width="10" customWidth="1"/>
    <col min="16136" max="16136" width="18.75" customWidth="1"/>
    <col min="16137" max="16137" width="22.5" customWidth="1"/>
    <col min="16138" max="16138" width="21.25" customWidth="1"/>
    <col min="16139" max="16139" width="11.125" customWidth="1"/>
    <col min="16140" max="16140" width="22.375" customWidth="1"/>
    <col min="16141" max="16141" width="21.25" customWidth="1"/>
    <col min="16142" max="16142" width="11.25" customWidth="1"/>
    <col min="16143" max="16143" width="0" hidden="1" customWidth="1"/>
  </cols>
  <sheetData>
    <row r="1" spans="1:21" s="104" customFormat="1" ht="37.5" customHeight="1" x14ac:dyDescent="0.15">
      <c r="A1" s="103" t="s">
        <v>256</v>
      </c>
      <c r="B1" s="5"/>
      <c r="C1" s="103"/>
      <c r="D1" s="103"/>
      <c r="E1" s="256"/>
      <c r="F1" s="257"/>
      <c r="G1" s="257"/>
      <c r="H1" s="257"/>
      <c r="I1" s="257"/>
      <c r="J1" s="257"/>
      <c r="K1" s="257"/>
      <c r="L1" s="257"/>
      <c r="M1" s="257"/>
      <c r="N1" s="257"/>
      <c r="O1"/>
      <c r="P1"/>
      <c r="Q1"/>
      <c r="R1"/>
      <c r="S1"/>
      <c r="T1"/>
      <c r="U1"/>
    </row>
    <row r="2" spans="1:21" s="104" customFormat="1" ht="36" customHeight="1" x14ac:dyDescent="0.15">
      <c r="A2" s="231" t="s">
        <v>0</v>
      </c>
      <c r="B2" s="232"/>
      <c r="C2" s="232"/>
      <c r="D2" s="232"/>
      <c r="E2" s="232"/>
      <c r="F2" s="232"/>
      <c r="G2" s="232"/>
      <c r="H2" s="232"/>
      <c r="I2" s="232"/>
      <c r="J2" s="232"/>
      <c r="K2" s="232"/>
      <c r="L2" s="232"/>
      <c r="M2" s="232"/>
      <c r="N2" s="232"/>
      <c r="O2" s="257"/>
      <c r="P2"/>
      <c r="Q2"/>
      <c r="R2"/>
      <c r="S2"/>
      <c r="T2"/>
      <c r="U2"/>
    </row>
    <row r="3" spans="1:21" s="104" customFormat="1" ht="18.75" customHeight="1" x14ac:dyDescent="0.15">
      <c r="A3" s="103"/>
      <c r="B3" s="5"/>
      <c r="C3" s="103"/>
      <c r="D3" s="103"/>
      <c r="G3" s="103"/>
      <c r="H3" s="103"/>
      <c r="I3" s="5"/>
      <c r="J3" s="103"/>
      <c r="K3" s="103"/>
      <c r="L3" s="5"/>
      <c r="M3" s="103"/>
      <c r="N3" s="103"/>
      <c r="O3"/>
      <c r="P3"/>
      <c r="Q3"/>
      <c r="R3"/>
      <c r="S3"/>
      <c r="T3"/>
      <c r="U3"/>
    </row>
    <row r="4" spans="1:21" s="104" customFormat="1" ht="23.25" customHeight="1" x14ac:dyDescent="0.15">
      <c r="A4" s="105"/>
      <c r="B4" s="106"/>
      <c r="C4" s="105"/>
      <c r="D4" s="105"/>
      <c r="G4" s="105"/>
      <c r="H4" s="105"/>
      <c r="I4" s="106"/>
      <c r="J4" s="105"/>
      <c r="K4" s="105"/>
      <c r="L4" s="107"/>
      <c r="M4" s="107"/>
      <c r="N4" s="108"/>
      <c r="O4" s="102"/>
      <c r="P4"/>
      <c r="Q4"/>
      <c r="R4"/>
      <c r="S4"/>
      <c r="T4"/>
      <c r="U4"/>
    </row>
    <row r="5" spans="1:21" s="104" customFormat="1" ht="31.5" customHeight="1" x14ac:dyDescent="0.15">
      <c r="A5" s="105"/>
      <c r="B5" s="106"/>
      <c r="C5" s="105"/>
      <c r="D5" s="105"/>
      <c r="G5" s="105"/>
      <c r="H5" s="105"/>
      <c r="I5" s="106"/>
      <c r="J5" s="105"/>
      <c r="K5" s="105"/>
      <c r="L5" s="106"/>
      <c r="M5" s="109"/>
      <c r="N5" s="105"/>
      <c r="O5" s="105"/>
      <c r="P5"/>
      <c r="Q5"/>
      <c r="R5"/>
      <c r="S5"/>
      <c r="T5"/>
      <c r="U5"/>
    </row>
    <row r="6" spans="1:21" ht="31.5" customHeight="1" thickBot="1" x14ac:dyDescent="0.2">
      <c r="A6" s="105"/>
      <c r="B6" s="105"/>
      <c r="C6" s="105"/>
      <c r="D6" s="105"/>
      <c r="E6" s="258"/>
      <c r="F6" s="259"/>
      <c r="G6" s="105"/>
      <c r="H6" s="105"/>
      <c r="I6" s="105"/>
      <c r="J6" s="105"/>
      <c r="K6" s="105"/>
      <c r="L6" s="105"/>
      <c r="M6" s="109"/>
      <c r="N6" s="105"/>
      <c r="O6" s="105"/>
    </row>
    <row r="7" spans="1:21" ht="33.75" customHeight="1" thickBot="1" x14ac:dyDescent="0.3">
      <c r="A7" s="260" t="s">
        <v>170</v>
      </c>
      <c r="B7" s="261"/>
      <c r="C7" s="261"/>
      <c r="D7" s="110"/>
      <c r="E7" s="262" t="s">
        <v>257</v>
      </c>
      <c r="F7" s="263"/>
      <c r="G7" s="111"/>
      <c r="H7" s="111"/>
      <c r="I7" s="111"/>
      <c r="J7" s="111"/>
      <c r="K7" s="112"/>
      <c r="L7" s="111"/>
      <c r="M7" s="111"/>
    </row>
    <row r="8" spans="1:21" ht="18.75" customHeight="1" x14ac:dyDescent="0.15">
      <c r="A8" s="264"/>
      <c r="B8" s="265"/>
      <c r="C8" s="266"/>
      <c r="D8" s="244" t="s">
        <v>13</v>
      </c>
      <c r="E8" s="270" t="s">
        <v>258</v>
      </c>
      <c r="F8" s="273" t="s">
        <v>259</v>
      </c>
      <c r="G8" s="113" t="s">
        <v>260</v>
      </c>
      <c r="H8" s="114" t="s">
        <v>261</v>
      </c>
      <c r="I8" s="276" t="s">
        <v>262</v>
      </c>
      <c r="J8" s="277"/>
      <c r="K8" s="278"/>
      <c r="L8" s="241" t="s">
        <v>263</v>
      </c>
      <c r="M8" s="242"/>
      <c r="N8" s="243"/>
      <c r="O8" s="244" t="s">
        <v>13</v>
      </c>
    </row>
    <row r="9" spans="1:21" ht="18.75" customHeight="1" x14ac:dyDescent="0.15">
      <c r="A9" s="267"/>
      <c r="B9" s="268"/>
      <c r="C9" s="269"/>
      <c r="D9" s="245"/>
      <c r="E9" s="271"/>
      <c r="F9" s="274"/>
      <c r="G9" s="12" t="s">
        <v>264</v>
      </c>
      <c r="H9" s="115" t="s">
        <v>265</v>
      </c>
      <c r="I9" s="247" t="s">
        <v>266</v>
      </c>
      <c r="J9" s="248"/>
      <c r="K9" s="249"/>
      <c r="L9" s="250" t="s">
        <v>267</v>
      </c>
      <c r="M9" s="251"/>
      <c r="N9" s="252"/>
      <c r="O9" s="245"/>
    </row>
    <row r="10" spans="1:21" ht="18.75" customHeight="1" thickBot="1" x14ac:dyDescent="0.2">
      <c r="A10" s="116"/>
      <c r="B10" s="117" t="s">
        <v>8</v>
      </c>
      <c r="C10" s="118" t="s">
        <v>268</v>
      </c>
      <c r="D10" s="246"/>
      <c r="E10" s="272"/>
      <c r="F10" s="275"/>
      <c r="G10" s="119" t="s">
        <v>259</v>
      </c>
      <c r="H10" s="120" t="s">
        <v>269</v>
      </c>
      <c r="I10" s="121" t="s">
        <v>8</v>
      </c>
      <c r="J10" s="118" t="s">
        <v>268</v>
      </c>
      <c r="K10" s="122" t="s">
        <v>269</v>
      </c>
      <c r="L10" s="121" t="s">
        <v>8</v>
      </c>
      <c r="M10" s="120" t="s">
        <v>268</v>
      </c>
      <c r="N10" s="122" t="s">
        <v>269</v>
      </c>
      <c r="O10" s="246"/>
    </row>
    <row r="11" spans="1:21" ht="14.25" x14ac:dyDescent="0.15">
      <c r="A11" s="253" t="s">
        <v>63</v>
      </c>
      <c r="B11" s="123" t="s">
        <v>270</v>
      </c>
      <c r="C11" s="123" t="s">
        <v>271</v>
      </c>
      <c r="D11" s="123"/>
      <c r="E11" s="49"/>
      <c r="F11" s="49"/>
      <c r="G11" s="123"/>
      <c r="H11" s="124" t="s">
        <v>272</v>
      </c>
      <c r="I11" s="123" t="s">
        <v>270</v>
      </c>
      <c r="J11" s="123" t="s">
        <v>271</v>
      </c>
      <c r="K11" s="124" t="s">
        <v>273</v>
      </c>
      <c r="L11" s="123" t="s">
        <v>274</v>
      </c>
      <c r="M11" s="123" t="s">
        <v>271</v>
      </c>
      <c r="N11" s="124">
        <v>30</v>
      </c>
      <c r="O11" s="125"/>
    </row>
    <row r="12" spans="1:21" ht="14.25" x14ac:dyDescent="0.15">
      <c r="A12" s="254"/>
      <c r="B12" s="126"/>
      <c r="C12" s="126"/>
      <c r="D12" s="126"/>
      <c r="E12" s="55"/>
      <c r="F12" s="55"/>
      <c r="G12" s="126"/>
      <c r="H12" s="127"/>
      <c r="I12" s="126"/>
      <c r="J12" s="126"/>
      <c r="K12" s="127"/>
      <c r="L12" s="126"/>
      <c r="M12" s="126"/>
      <c r="N12" s="127"/>
      <c r="O12" s="128"/>
    </row>
    <row r="13" spans="1:21" ht="14.25" x14ac:dyDescent="0.15">
      <c r="A13" s="254"/>
      <c r="B13" s="129" t="s">
        <v>275</v>
      </c>
      <c r="C13" s="129" t="s">
        <v>31</v>
      </c>
      <c r="D13" s="129" t="s">
        <v>32</v>
      </c>
      <c r="E13" s="61"/>
      <c r="F13" s="61"/>
      <c r="G13" s="129"/>
      <c r="H13" s="130">
        <v>0.7</v>
      </c>
      <c r="I13" s="129" t="s">
        <v>275</v>
      </c>
      <c r="J13" s="129" t="s">
        <v>31</v>
      </c>
      <c r="K13" s="130">
        <v>0.3</v>
      </c>
      <c r="L13" s="129" t="s">
        <v>276</v>
      </c>
      <c r="M13" s="129" t="s">
        <v>31</v>
      </c>
      <c r="N13" s="131">
        <v>0.2</v>
      </c>
      <c r="O13" s="132" t="s">
        <v>32</v>
      </c>
    </row>
    <row r="14" spans="1:21" ht="14.25" x14ac:dyDescent="0.15">
      <c r="A14" s="254"/>
      <c r="B14" s="129"/>
      <c r="C14" s="129" t="s">
        <v>37</v>
      </c>
      <c r="D14" s="129"/>
      <c r="E14" s="61"/>
      <c r="F14" s="61"/>
      <c r="G14" s="129"/>
      <c r="H14" s="133">
        <v>20</v>
      </c>
      <c r="I14" s="129"/>
      <c r="J14" s="129" t="s">
        <v>37</v>
      </c>
      <c r="K14" s="133">
        <v>10</v>
      </c>
      <c r="L14" s="129"/>
      <c r="M14" s="129" t="s">
        <v>37</v>
      </c>
      <c r="N14" s="133">
        <v>10</v>
      </c>
      <c r="O14" s="132"/>
    </row>
    <row r="15" spans="1:21" ht="14.25" x14ac:dyDescent="0.15">
      <c r="A15" s="254"/>
      <c r="B15" s="129"/>
      <c r="C15" s="129" t="s">
        <v>39</v>
      </c>
      <c r="D15" s="129"/>
      <c r="E15" s="61"/>
      <c r="F15" s="61"/>
      <c r="G15" s="129"/>
      <c r="H15" s="133">
        <v>5</v>
      </c>
      <c r="I15" s="129"/>
      <c r="J15" s="129" t="s">
        <v>39</v>
      </c>
      <c r="K15" s="133">
        <v>5</v>
      </c>
      <c r="L15" s="126"/>
      <c r="M15" s="126"/>
      <c r="N15" s="127"/>
      <c r="O15" s="128"/>
    </row>
    <row r="16" spans="1:21" ht="14.25" x14ac:dyDescent="0.15">
      <c r="A16" s="254"/>
      <c r="B16" s="129"/>
      <c r="C16" s="129" t="s">
        <v>40</v>
      </c>
      <c r="D16" s="129"/>
      <c r="E16" s="61"/>
      <c r="F16" s="61"/>
      <c r="G16" s="129"/>
      <c r="H16" s="133">
        <v>5</v>
      </c>
      <c r="I16" s="129"/>
      <c r="J16" s="129" t="s">
        <v>40</v>
      </c>
      <c r="K16" s="133">
        <v>5</v>
      </c>
      <c r="L16" s="129" t="s">
        <v>277</v>
      </c>
      <c r="M16" s="129" t="s">
        <v>50</v>
      </c>
      <c r="N16" s="133">
        <v>10</v>
      </c>
      <c r="O16" s="132"/>
    </row>
    <row r="17" spans="1:15" ht="14.25" x14ac:dyDescent="0.15">
      <c r="A17" s="254"/>
      <c r="B17" s="129"/>
      <c r="C17" s="129"/>
      <c r="D17" s="129"/>
      <c r="E17" s="61"/>
      <c r="F17" s="61"/>
      <c r="G17" s="129" t="s">
        <v>54</v>
      </c>
      <c r="H17" s="133" t="s">
        <v>278</v>
      </c>
      <c r="I17" s="129"/>
      <c r="J17" s="129"/>
      <c r="K17" s="133"/>
      <c r="L17" s="129"/>
      <c r="M17" s="129" t="s">
        <v>51</v>
      </c>
      <c r="N17" s="133">
        <v>5</v>
      </c>
      <c r="O17" s="132"/>
    </row>
    <row r="18" spans="1:15" ht="14.25" x14ac:dyDescent="0.15">
      <c r="A18" s="254"/>
      <c r="B18" s="126"/>
      <c r="C18" s="126"/>
      <c r="D18" s="126"/>
      <c r="E18" s="55"/>
      <c r="F18" s="55"/>
      <c r="G18" s="126"/>
      <c r="H18" s="127"/>
      <c r="I18" s="126"/>
      <c r="J18" s="126"/>
      <c r="K18" s="127"/>
      <c r="L18" s="126"/>
      <c r="M18" s="126"/>
      <c r="N18" s="127"/>
      <c r="O18" s="128"/>
    </row>
    <row r="19" spans="1:15" ht="14.25" x14ac:dyDescent="0.15">
      <c r="A19" s="254"/>
      <c r="B19" s="129" t="s">
        <v>279</v>
      </c>
      <c r="C19" s="129" t="s">
        <v>50</v>
      </c>
      <c r="D19" s="129"/>
      <c r="E19" s="61"/>
      <c r="F19" s="61"/>
      <c r="G19" s="129"/>
      <c r="H19" s="133">
        <v>10</v>
      </c>
      <c r="I19" s="129" t="s">
        <v>280</v>
      </c>
      <c r="J19" s="129" t="s">
        <v>50</v>
      </c>
      <c r="K19" s="133">
        <v>10</v>
      </c>
      <c r="L19" s="129" t="s">
        <v>281</v>
      </c>
      <c r="M19" s="129" t="s">
        <v>61</v>
      </c>
      <c r="N19" s="134">
        <v>0.13</v>
      </c>
      <c r="O19" s="132"/>
    </row>
    <row r="20" spans="1:15" ht="14.25" x14ac:dyDescent="0.15">
      <c r="A20" s="254"/>
      <c r="B20" s="129"/>
      <c r="C20" s="129" t="s">
        <v>52</v>
      </c>
      <c r="D20" s="129"/>
      <c r="E20" s="61"/>
      <c r="F20" s="61"/>
      <c r="G20" s="129"/>
      <c r="H20" s="133">
        <v>5</v>
      </c>
      <c r="I20" s="129"/>
      <c r="J20" s="129" t="s">
        <v>51</v>
      </c>
      <c r="K20" s="133">
        <v>5</v>
      </c>
      <c r="L20" s="129"/>
      <c r="M20" s="129"/>
      <c r="N20" s="133"/>
      <c r="O20" s="132"/>
    </row>
    <row r="21" spans="1:15" ht="14.25" x14ac:dyDescent="0.15">
      <c r="A21" s="254"/>
      <c r="B21" s="129"/>
      <c r="C21" s="129" t="s">
        <v>51</v>
      </c>
      <c r="D21" s="129"/>
      <c r="E21" s="61"/>
      <c r="F21" s="61"/>
      <c r="G21" s="129"/>
      <c r="H21" s="133">
        <v>5</v>
      </c>
      <c r="I21" s="129"/>
      <c r="J21" s="129"/>
      <c r="K21" s="133"/>
      <c r="L21" s="129"/>
      <c r="M21" s="129"/>
      <c r="N21" s="133"/>
      <c r="O21" s="132"/>
    </row>
    <row r="22" spans="1:15" ht="14.25" x14ac:dyDescent="0.15">
      <c r="A22" s="254"/>
      <c r="B22" s="129"/>
      <c r="C22" s="129"/>
      <c r="D22" s="129"/>
      <c r="E22" s="61"/>
      <c r="F22" s="61"/>
      <c r="G22" s="129" t="s">
        <v>54</v>
      </c>
      <c r="H22" s="133" t="s">
        <v>278</v>
      </c>
      <c r="I22" s="126"/>
      <c r="J22" s="126"/>
      <c r="K22" s="127"/>
      <c r="L22" s="129"/>
      <c r="M22" s="129"/>
      <c r="N22" s="133"/>
      <c r="O22" s="132"/>
    </row>
    <row r="23" spans="1:15" ht="14.25" x14ac:dyDescent="0.15">
      <c r="A23" s="254"/>
      <c r="B23" s="126"/>
      <c r="C23" s="126"/>
      <c r="D23" s="126"/>
      <c r="E23" s="55"/>
      <c r="F23" s="135"/>
      <c r="G23" s="126"/>
      <c r="H23" s="127"/>
      <c r="I23" s="129" t="s">
        <v>55</v>
      </c>
      <c r="J23" s="129" t="s">
        <v>56</v>
      </c>
      <c r="K23" s="133">
        <v>5</v>
      </c>
      <c r="L23" s="129"/>
      <c r="M23" s="129"/>
      <c r="N23" s="133"/>
      <c r="O23" s="132"/>
    </row>
    <row r="24" spans="1:15" ht="14.25" x14ac:dyDescent="0.15">
      <c r="A24" s="254"/>
      <c r="B24" s="129" t="s">
        <v>55</v>
      </c>
      <c r="C24" s="129" t="s">
        <v>56</v>
      </c>
      <c r="D24" s="129"/>
      <c r="E24" s="61"/>
      <c r="F24" s="61"/>
      <c r="G24" s="129"/>
      <c r="H24" s="133">
        <v>5</v>
      </c>
      <c r="I24" s="129"/>
      <c r="J24" s="129"/>
      <c r="K24" s="133"/>
      <c r="L24" s="129"/>
      <c r="M24" s="129"/>
      <c r="N24" s="133"/>
      <c r="O24" s="132"/>
    </row>
    <row r="25" spans="1:15" ht="14.25" x14ac:dyDescent="0.15">
      <c r="A25" s="254"/>
      <c r="B25" s="129"/>
      <c r="C25" s="129"/>
      <c r="D25" s="129"/>
      <c r="E25" s="61"/>
      <c r="F25" s="61"/>
      <c r="G25" s="129" t="s">
        <v>54</v>
      </c>
      <c r="H25" s="133" t="s">
        <v>278</v>
      </c>
      <c r="I25" s="129"/>
      <c r="J25" s="129"/>
      <c r="K25" s="133"/>
      <c r="L25" s="129"/>
      <c r="M25" s="129"/>
      <c r="N25" s="133"/>
      <c r="O25" s="132"/>
    </row>
    <row r="26" spans="1:15" ht="14.25" x14ac:dyDescent="0.15">
      <c r="A26" s="254"/>
      <c r="B26" s="129"/>
      <c r="C26" s="129"/>
      <c r="D26" s="129"/>
      <c r="E26" s="61"/>
      <c r="F26" s="61"/>
      <c r="G26" s="129" t="s">
        <v>58</v>
      </c>
      <c r="H26" s="133" t="s">
        <v>282</v>
      </c>
      <c r="I26" s="126"/>
      <c r="J26" s="126"/>
      <c r="K26" s="127"/>
      <c r="L26" s="129"/>
      <c r="M26" s="129"/>
      <c r="N26" s="133"/>
      <c r="O26" s="132"/>
    </row>
    <row r="27" spans="1:15" ht="14.25" x14ac:dyDescent="0.15">
      <c r="A27" s="254"/>
      <c r="B27" s="126"/>
      <c r="C27" s="126"/>
      <c r="D27" s="126"/>
      <c r="E27" s="55"/>
      <c r="F27" s="55"/>
      <c r="G27" s="126"/>
      <c r="H27" s="127"/>
      <c r="I27" s="129" t="s">
        <v>59</v>
      </c>
      <c r="J27" s="129" t="s">
        <v>61</v>
      </c>
      <c r="K27" s="131">
        <v>0.17</v>
      </c>
      <c r="L27" s="129"/>
      <c r="M27" s="129"/>
      <c r="N27" s="133"/>
      <c r="O27" s="132"/>
    </row>
    <row r="28" spans="1:15" ht="14.25" x14ac:dyDescent="0.15">
      <c r="A28" s="254"/>
      <c r="B28" s="129" t="s">
        <v>59</v>
      </c>
      <c r="C28" s="129" t="s">
        <v>61</v>
      </c>
      <c r="D28" s="129"/>
      <c r="E28" s="61"/>
      <c r="F28" s="61"/>
      <c r="G28" s="129"/>
      <c r="H28" s="131">
        <v>0.17</v>
      </c>
      <c r="I28" s="129"/>
      <c r="J28" s="129"/>
      <c r="K28" s="133"/>
      <c r="L28" s="129"/>
      <c r="M28" s="129"/>
      <c r="N28" s="133"/>
      <c r="O28" s="132"/>
    </row>
    <row r="29" spans="1:15" ht="15" thickBot="1" x14ac:dyDescent="0.2">
      <c r="A29" s="255"/>
      <c r="B29" s="136"/>
      <c r="C29" s="136"/>
      <c r="D29" s="136"/>
      <c r="E29" s="68"/>
      <c r="F29" s="68"/>
      <c r="G29" s="136"/>
      <c r="H29" s="137"/>
      <c r="I29" s="136"/>
      <c r="J29" s="136"/>
      <c r="K29" s="137"/>
      <c r="L29" s="136"/>
      <c r="M29" s="136"/>
      <c r="N29" s="137"/>
      <c r="O29" s="138"/>
    </row>
    <row r="30" spans="1:15" ht="14.25" x14ac:dyDescent="0.15">
      <c r="B30" s="106"/>
      <c r="C30" s="106"/>
      <c r="D30" s="106"/>
      <c r="G30" s="106"/>
      <c r="H30" s="139"/>
      <c r="I30" s="106"/>
      <c r="J30" s="106"/>
      <c r="K30" s="139"/>
      <c r="L30" s="106"/>
      <c r="M30" s="106"/>
      <c r="N30" s="139"/>
    </row>
    <row r="31" spans="1:15" ht="14.25" x14ac:dyDescent="0.15">
      <c r="B31" s="106"/>
      <c r="C31" s="106"/>
      <c r="D31" s="106"/>
      <c r="G31" s="106"/>
      <c r="H31" s="139"/>
      <c r="I31" s="106"/>
      <c r="J31" s="106"/>
      <c r="K31" s="139"/>
      <c r="L31" s="106"/>
      <c r="M31" s="106"/>
      <c r="N31" s="139"/>
    </row>
    <row r="32" spans="1:15" ht="14.25" x14ac:dyDescent="0.15">
      <c r="B32" s="106"/>
      <c r="C32" s="106"/>
      <c r="D32" s="106"/>
      <c r="G32" s="106"/>
      <c r="H32" s="139"/>
      <c r="I32" s="106"/>
      <c r="J32" s="106"/>
      <c r="K32" s="139"/>
      <c r="L32" s="106"/>
      <c r="M32" s="106"/>
      <c r="N32" s="139"/>
    </row>
    <row r="33" spans="2:14" ht="14.25" x14ac:dyDescent="0.15">
      <c r="B33" s="106"/>
      <c r="C33" s="106"/>
      <c r="D33" s="106"/>
      <c r="G33" s="106"/>
      <c r="H33" s="139"/>
      <c r="I33" s="106"/>
      <c r="J33" s="106"/>
      <c r="K33" s="139"/>
      <c r="L33" s="106"/>
      <c r="M33" s="106"/>
      <c r="N33" s="139"/>
    </row>
    <row r="34" spans="2:14" ht="14.25" x14ac:dyDescent="0.15">
      <c r="B34" s="106"/>
      <c r="C34" s="106"/>
      <c r="D34" s="106"/>
      <c r="G34" s="106"/>
      <c r="H34" s="139"/>
      <c r="I34" s="106"/>
      <c r="J34" s="106"/>
      <c r="K34" s="139"/>
      <c r="L34" s="106"/>
      <c r="M34" s="106"/>
      <c r="N34" s="139"/>
    </row>
    <row r="35" spans="2:14" ht="14.25" x14ac:dyDescent="0.15">
      <c r="B35" s="106"/>
      <c r="C35" s="106"/>
      <c r="D35" s="106"/>
      <c r="G35" s="106"/>
      <c r="H35" s="139"/>
      <c r="I35" s="106"/>
      <c r="J35" s="106"/>
      <c r="K35" s="139"/>
      <c r="L35" s="106"/>
      <c r="M35" s="106"/>
      <c r="N35" s="139"/>
    </row>
    <row r="36" spans="2:14" ht="14.25" x14ac:dyDescent="0.15">
      <c r="B36" s="106"/>
      <c r="C36" s="106"/>
      <c r="D36" s="106"/>
      <c r="G36" s="106"/>
      <c r="H36" s="139"/>
      <c r="I36" s="106"/>
      <c r="J36" s="106"/>
      <c r="K36" s="139"/>
      <c r="L36" s="106"/>
      <c r="M36" s="106"/>
      <c r="N36" s="139"/>
    </row>
    <row r="37" spans="2:14" ht="14.25" x14ac:dyDescent="0.15">
      <c r="B37" s="106"/>
      <c r="C37" s="106"/>
      <c r="D37" s="106"/>
      <c r="G37" s="106"/>
      <c r="H37" s="139"/>
      <c r="I37" s="106"/>
      <c r="J37" s="106"/>
      <c r="K37" s="139"/>
      <c r="L37" s="106"/>
      <c r="M37" s="106"/>
      <c r="N37" s="139"/>
    </row>
    <row r="38" spans="2:14" ht="14.25" x14ac:dyDescent="0.15">
      <c r="B38" s="106"/>
      <c r="C38" s="106"/>
      <c r="D38" s="106"/>
      <c r="G38" s="106"/>
      <c r="H38" s="139"/>
      <c r="I38" s="106"/>
      <c r="J38" s="106"/>
      <c r="K38" s="139"/>
      <c r="L38" s="106"/>
      <c r="M38" s="106"/>
      <c r="N38" s="139"/>
    </row>
    <row r="39" spans="2:14" ht="14.25" x14ac:dyDescent="0.15">
      <c r="B39" s="106"/>
      <c r="C39" s="106"/>
      <c r="D39" s="106"/>
      <c r="G39" s="106"/>
      <c r="H39" s="139"/>
      <c r="I39" s="106"/>
      <c r="J39" s="106"/>
      <c r="K39" s="139"/>
      <c r="L39" s="106"/>
      <c r="M39" s="106"/>
      <c r="N39" s="139"/>
    </row>
    <row r="40" spans="2:14" ht="14.25" x14ac:dyDescent="0.15">
      <c r="B40" s="106"/>
      <c r="C40" s="106"/>
      <c r="D40" s="106"/>
      <c r="G40" s="106"/>
      <c r="H40" s="139"/>
      <c r="I40" s="106"/>
      <c r="J40" s="106"/>
      <c r="K40" s="139"/>
      <c r="L40" s="106"/>
      <c r="M40" s="106"/>
      <c r="N40" s="139"/>
    </row>
    <row r="41" spans="2:14" ht="14.25" x14ac:dyDescent="0.15">
      <c r="B41" s="106"/>
      <c r="C41" s="106"/>
      <c r="D41" s="106"/>
      <c r="G41" s="106"/>
      <c r="H41" s="139"/>
      <c r="I41" s="106"/>
      <c r="J41" s="106"/>
      <c r="K41" s="139"/>
      <c r="L41" s="106"/>
      <c r="M41" s="106"/>
      <c r="N41" s="139"/>
    </row>
    <row r="42" spans="2:14" ht="14.25" x14ac:dyDescent="0.15">
      <c r="B42" s="106"/>
      <c r="C42" s="106"/>
      <c r="D42" s="106"/>
      <c r="G42" s="106"/>
      <c r="H42" s="139"/>
      <c r="I42" s="106"/>
      <c r="J42" s="106"/>
      <c r="K42" s="139"/>
      <c r="L42" s="106"/>
      <c r="M42" s="106"/>
      <c r="N42" s="139"/>
    </row>
    <row r="43" spans="2:14" ht="14.25" x14ac:dyDescent="0.15">
      <c r="B43" s="106"/>
      <c r="C43" s="106"/>
      <c r="D43" s="106"/>
      <c r="G43" s="106"/>
      <c r="H43" s="139"/>
      <c r="I43" s="106"/>
      <c r="J43" s="106"/>
      <c r="K43" s="139"/>
      <c r="L43" s="106"/>
      <c r="M43" s="106"/>
      <c r="N43" s="139"/>
    </row>
    <row r="44" spans="2:14" ht="14.25" x14ac:dyDescent="0.15">
      <c r="B44" s="106"/>
      <c r="C44" s="106"/>
      <c r="D44" s="106"/>
      <c r="G44" s="106"/>
      <c r="H44" s="139"/>
      <c r="I44" s="106"/>
      <c r="J44" s="106"/>
      <c r="K44" s="139"/>
      <c r="L44" s="106"/>
      <c r="M44" s="106"/>
      <c r="N44" s="139"/>
    </row>
    <row r="45" spans="2:14" ht="14.25" x14ac:dyDescent="0.15">
      <c r="B45" s="106"/>
      <c r="C45" s="106"/>
      <c r="D45" s="106"/>
      <c r="G45" s="106"/>
      <c r="H45" s="139"/>
      <c r="I45" s="106"/>
      <c r="J45" s="106"/>
      <c r="K45" s="139"/>
      <c r="L45" s="106"/>
      <c r="M45" s="106"/>
      <c r="N45" s="139"/>
    </row>
    <row r="46" spans="2:14" ht="14.25" x14ac:dyDescent="0.15">
      <c r="B46" s="106"/>
      <c r="C46" s="106"/>
      <c r="D46" s="106"/>
      <c r="G46" s="106"/>
      <c r="H46" s="139"/>
      <c r="I46" s="106"/>
      <c r="J46" s="106"/>
      <c r="K46" s="139"/>
      <c r="L46" s="106"/>
      <c r="M46" s="106"/>
      <c r="N46" s="139"/>
    </row>
    <row r="47" spans="2:14" ht="14.25" x14ac:dyDescent="0.15">
      <c r="B47" s="106"/>
      <c r="C47" s="106"/>
      <c r="D47" s="106"/>
      <c r="G47" s="106"/>
      <c r="H47" s="139"/>
      <c r="I47" s="106"/>
      <c r="J47" s="106"/>
      <c r="K47" s="139"/>
      <c r="L47" s="106"/>
      <c r="M47" s="106"/>
      <c r="N47" s="139"/>
    </row>
    <row r="48" spans="2:14" ht="14.25" x14ac:dyDescent="0.15">
      <c r="B48" s="106"/>
      <c r="C48" s="106"/>
      <c r="D48" s="106"/>
      <c r="G48" s="106"/>
      <c r="H48" s="139"/>
      <c r="I48" s="106"/>
      <c r="J48" s="106"/>
      <c r="K48" s="139"/>
      <c r="L48" s="106"/>
      <c r="M48" s="106"/>
      <c r="N48" s="139"/>
    </row>
    <row r="49" spans="2:14" ht="14.25" x14ac:dyDescent="0.15">
      <c r="B49" s="106"/>
      <c r="C49" s="106"/>
      <c r="D49" s="106"/>
      <c r="G49" s="106"/>
      <c r="H49" s="139"/>
      <c r="I49" s="106"/>
      <c r="J49" s="106"/>
      <c r="K49" s="139"/>
      <c r="L49" s="106"/>
      <c r="M49" s="106"/>
      <c r="N49" s="139"/>
    </row>
    <row r="50" spans="2:14" ht="14.25" x14ac:dyDescent="0.15">
      <c r="B50" s="106"/>
      <c r="C50" s="106"/>
      <c r="D50" s="106"/>
      <c r="G50" s="106"/>
      <c r="H50" s="139"/>
      <c r="I50" s="106"/>
      <c r="J50" s="106"/>
      <c r="K50" s="139"/>
      <c r="L50" s="106"/>
      <c r="M50" s="106"/>
      <c r="N50" s="139"/>
    </row>
    <row r="51" spans="2:14" ht="14.25" x14ac:dyDescent="0.15">
      <c r="B51" s="106"/>
      <c r="C51" s="106"/>
      <c r="D51" s="106"/>
      <c r="G51" s="106"/>
      <c r="H51" s="139"/>
      <c r="I51" s="106"/>
      <c r="J51" s="106"/>
      <c r="K51" s="139"/>
      <c r="L51" s="106"/>
      <c r="M51" s="106"/>
      <c r="N51" s="139"/>
    </row>
    <row r="52" spans="2:14" ht="14.25" x14ac:dyDescent="0.15">
      <c r="B52" s="106"/>
      <c r="C52" s="106"/>
      <c r="D52" s="106"/>
      <c r="G52" s="106"/>
      <c r="H52" s="139"/>
      <c r="I52" s="106"/>
      <c r="J52" s="106"/>
      <c r="K52" s="139"/>
      <c r="L52" s="106"/>
      <c r="M52" s="106"/>
      <c r="N52" s="139"/>
    </row>
    <row r="53" spans="2:14" ht="14.25" x14ac:dyDescent="0.15">
      <c r="B53" s="106"/>
      <c r="C53" s="106"/>
      <c r="D53" s="106"/>
      <c r="G53" s="106"/>
      <c r="H53" s="139"/>
      <c r="I53" s="106"/>
      <c r="J53" s="106"/>
      <c r="K53" s="139"/>
      <c r="L53" s="106"/>
      <c r="M53" s="106"/>
      <c r="N53" s="139"/>
    </row>
    <row r="54" spans="2:14" ht="14.25" x14ac:dyDescent="0.15">
      <c r="B54" s="106"/>
      <c r="C54" s="106"/>
      <c r="D54" s="106"/>
      <c r="G54" s="106"/>
      <c r="H54" s="139"/>
      <c r="I54" s="106"/>
      <c r="J54" s="106"/>
      <c r="K54" s="139"/>
      <c r="L54" s="106"/>
      <c r="M54" s="106"/>
      <c r="N54" s="139"/>
    </row>
    <row r="55" spans="2:14" ht="14.25" x14ac:dyDescent="0.15">
      <c r="B55" s="106"/>
      <c r="C55" s="106"/>
      <c r="D55" s="106"/>
      <c r="G55" s="106"/>
      <c r="H55" s="139"/>
      <c r="I55" s="106"/>
      <c r="J55" s="106"/>
      <c r="K55" s="139"/>
      <c r="L55" s="106"/>
      <c r="M55" s="106"/>
      <c r="N55" s="139"/>
    </row>
    <row r="56" spans="2:14" ht="14.25" x14ac:dyDescent="0.15">
      <c r="B56" s="106"/>
      <c r="C56" s="106"/>
      <c r="D56" s="106"/>
      <c r="G56" s="106"/>
      <c r="H56" s="139"/>
      <c r="I56" s="106"/>
      <c r="J56" s="106"/>
      <c r="K56" s="139"/>
      <c r="L56" s="106"/>
      <c r="M56" s="106"/>
      <c r="N56" s="139"/>
    </row>
    <row r="57" spans="2:14" ht="14.25" x14ac:dyDescent="0.15">
      <c r="B57" s="106"/>
      <c r="C57" s="106"/>
      <c r="D57" s="106"/>
      <c r="G57" s="106"/>
      <c r="H57" s="139"/>
      <c r="I57" s="106"/>
      <c r="J57" s="106"/>
      <c r="K57" s="139"/>
      <c r="L57" s="106"/>
      <c r="M57" s="106"/>
      <c r="N57" s="139"/>
    </row>
    <row r="58" spans="2:14" ht="14.25" x14ac:dyDescent="0.15">
      <c r="B58" s="106"/>
      <c r="C58" s="106"/>
      <c r="D58" s="106"/>
      <c r="G58" s="106"/>
      <c r="H58" s="139"/>
      <c r="I58" s="106"/>
      <c r="J58" s="106"/>
      <c r="K58" s="139"/>
      <c r="L58" s="106"/>
      <c r="M58" s="106"/>
      <c r="N58" s="139"/>
    </row>
    <row r="59" spans="2:14" ht="14.25" x14ac:dyDescent="0.15">
      <c r="B59" s="106"/>
      <c r="C59" s="106"/>
      <c r="D59" s="106"/>
      <c r="G59" s="106"/>
      <c r="H59" s="139"/>
      <c r="I59" s="106"/>
      <c r="J59" s="106"/>
      <c r="K59" s="139"/>
      <c r="L59" s="106"/>
      <c r="M59" s="106"/>
      <c r="N59" s="139"/>
    </row>
    <row r="60" spans="2:14" ht="14.25" x14ac:dyDescent="0.15">
      <c r="B60" s="106"/>
      <c r="C60" s="106"/>
      <c r="D60" s="106"/>
      <c r="G60" s="106"/>
      <c r="H60" s="139"/>
      <c r="I60" s="106"/>
      <c r="J60" s="106"/>
      <c r="K60" s="139"/>
      <c r="L60" s="106"/>
      <c r="M60" s="106"/>
      <c r="N60" s="139"/>
    </row>
    <row r="61" spans="2:14" ht="14.25" x14ac:dyDescent="0.15">
      <c r="B61" s="106"/>
      <c r="C61" s="106"/>
      <c r="D61" s="106"/>
      <c r="G61" s="106"/>
      <c r="H61" s="139"/>
      <c r="I61" s="106"/>
      <c r="J61" s="106"/>
      <c r="K61" s="139"/>
      <c r="L61" s="106"/>
      <c r="M61" s="106"/>
      <c r="N61" s="139"/>
    </row>
    <row r="62" spans="2:14" ht="14.25" x14ac:dyDescent="0.15">
      <c r="B62" s="106"/>
      <c r="C62" s="106"/>
      <c r="D62" s="106"/>
      <c r="G62" s="106"/>
      <c r="H62" s="139"/>
      <c r="I62" s="106"/>
      <c r="J62" s="106"/>
      <c r="K62" s="139"/>
      <c r="L62" s="106"/>
      <c r="M62" s="106"/>
      <c r="N62" s="139"/>
    </row>
    <row r="63" spans="2:14" ht="14.25" x14ac:dyDescent="0.15">
      <c r="B63" s="106"/>
      <c r="C63" s="106"/>
      <c r="D63" s="106"/>
      <c r="G63" s="106"/>
      <c r="H63" s="139"/>
      <c r="I63" s="106"/>
      <c r="J63" s="106"/>
      <c r="K63" s="139"/>
      <c r="L63" s="106"/>
      <c r="M63" s="106"/>
      <c r="N63" s="139"/>
    </row>
  </sheetData>
  <mergeCells count="15">
    <mergeCell ref="E1:N1"/>
    <mergeCell ref="A2:O2"/>
    <mergeCell ref="E6:F6"/>
    <mergeCell ref="A7:C7"/>
    <mergeCell ref="E7:F7"/>
    <mergeCell ref="L8:N8"/>
    <mergeCell ref="O8:O10"/>
    <mergeCell ref="I9:K9"/>
    <mergeCell ref="L9:N9"/>
    <mergeCell ref="A11:A29"/>
    <mergeCell ref="A8:C9"/>
    <mergeCell ref="D8:D10"/>
    <mergeCell ref="E8:E10"/>
    <mergeCell ref="F8:F10"/>
    <mergeCell ref="I8:K8"/>
  </mergeCells>
  <phoneticPr fontId="2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pageSetUpPr fitToPage="1"/>
  </sheetPr>
  <dimension ref="A1:AB28"/>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31"/>
      <c r="I1" s="231"/>
      <c r="J1" s="232"/>
      <c r="K1" s="232"/>
      <c r="L1" s="232"/>
      <c r="M1" s="232"/>
      <c r="N1" s="232"/>
      <c r="O1" s="232"/>
      <c r="P1" s="2"/>
      <c r="Q1" s="2"/>
      <c r="R1" s="4"/>
      <c r="S1" s="4"/>
      <c r="T1" s="3"/>
      <c r="U1" s="3"/>
    </row>
    <row r="2" spans="1:21" ht="36.75" customHeight="1" x14ac:dyDescent="0.15">
      <c r="A2" s="231" t="s">
        <v>0</v>
      </c>
      <c r="B2" s="231"/>
      <c r="C2" s="232"/>
      <c r="D2" s="232"/>
      <c r="E2" s="232"/>
      <c r="F2" s="232"/>
      <c r="G2" s="232"/>
      <c r="H2" s="232"/>
      <c r="I2" s="232"/>
      <c r="J2" s="232"/>
      <c r="K2" s="232"/>
      <c r="L2" s="232"/>
      <c r="M2" s="232"/>
      <c r="N2" s="232"/>
      <c r="O2" s="232"/>
      <c r="P2" s="232"/>
      <c r="Q2" s="232"/>
      <c r="R2" s="232"/>
      <c r="S2" s="232"/>
      <c r="T2" s="232"/>
      <c r="U2" s="3"/>
    </row>
    <row r="3" spans="1:21" ht="18.75" customHeight="1" x14ac:dyDescent="0.15">
      <c r="A3" s="5"/>
      <c r="B3" s="5"/>
      <c r="C3" s="2"/>
      <c r="D3" s="3"/>
      <c r="E3" s="6"/>
      <c r="F3" s="2"/>
      <c r="G3" s="2"/>
      <c r="H3" s="2"/>
      <c r="I3" s="3"/>
      <c r="J3" s="2"/>
      <c r="K3" s="7"/>
      <c r="L3" s="7"/>
      <c r="M3" s="7"/>
      <c r="N3" s="7"/>
      <c r="O3" s="2"/>
      <c r="P3" s="8"/>
      <c r="Q3" s="233" t="s">
        <v>1</v>
      </c>
      <c r="R3" s="234"/>
      <c r="S3" s="234"/>
      <c r="T3" s="235"/>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36" t="s">
        <v>171</v>
      </c>
      <c r="B8" s="237"/>
      <c r="C8" s="237"/>
      <c r="D8" s="237"/>
      <c r="E8" s="237"/>
      <c r="F8" s="237"/>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38" t="s">
        <v>63</v>
      </c>
      <c r="B10" s="80" t="s">
        <v>83</v>
      </c>
      <c r="C10" s="48" t="s">
        <v>87</v>
      </c>
      <c r="D10" s="49" t="s">
        <v>35</v>
      </c>
      <c r="E10" s="50">
        <v>40</v>
      </c>
      <c r="F10" s="51" t="s">
        <v>38</v>
      </c>
      <c r="G10" s="84"/>
      <c r="H10" s="88" t="s">
        <v>87</v>
      </c>
      <c r="I10" s="49" t="s">
        <v>35</v>
      </c>
      <c r="J10" s="51">
        <f t="shared" ref="J10:J16" si="0">ROUNDUP(E10*0.75,2)</f>
        <v>30</v>
      </c>
      <c r="K10" s="51" t="s">
        <v>38</v>
      </c>
      <c r="L10" s="51"/>
      <c r="M10" s="51">
        <f>ROUNDUP((R5*E10)+(R6*J10)+(R7*(E10*2)),2)</f>
        <v>0</v>
      </c>
      <c r="N10" s="92">
        <f>M10</f>
        <v>0</v>
      </c>
      <c r="O10" s="80" t="s">
        <v>84</v>
      </c>
      <c r="P10" s="52" t="s">
        <v>54</v>
      </c>
      <c r="Q10" s="49"/>
      <c r="R10" s="53">
        <v>100</v>
      </c>
      <c r="S10" s="50">
        <f>ROUNDUP(R10*0.75,2)</f>
        <v>75</v>
      </c>
      <c r="T10" s="76">
        <f>ROUNDUP((R5*R10)+(R6*S10)+(R7*(R10*2)),2)</f>
        <v>0</v>
      </c>
    </row>
    <row r="11" spans="1:21" ht="18.75" customHeight="1" x14ac:dyDescent="0.15">
      <c r="A11" s="239"/>
      <c r="B11" s="82"/>
      <c r="C11" s="60" t="s">
        <v>67</v>
      </c>
      <c r="D11" s="61"/>
      <c r="E11" s="62">
        <v>30</v>
      </c>
      <c r="F11" s="63" t="s">
        <v>38</v>
      </c>
      <c r="G11" s="86" t="s">
        <v>68</v>
      </c>
      <c r="H11" s="90" t="s">
        <v>67</v>
      </c>
      <c r="I11" s="61"/>
      <c r="J11" s="63">
        <f t="shared" si="0"/>
        <v>22.5</v>
      </c>
      <c r="K11" s="63" t="s">
        <v>38</v>
      </c>
      <c r="L11" s="63" t="s">
        <v>68</v>
      </c>
      <c r="M11" s="63">
        <f>ROUNDUP((R5*E11)+(R6*J11)+(R7*(E11*2)),2)</f>
        <v>0</v>
      </c>
      <c r="N11" s="94">
        <f>M11</f>
        <v>0</v>
      </c>
      <c r="O11" s="82" t="s">
        <v>85</v>
      </c>
      <c r="P11" s="64" t="s">
        <v>53</v>
      </c>
      <c r="Q11" s="61"/>
      <c r="R11" s="65">
        <v>2</v>
      </c>
      <c r="S11" s="62">
        <f>ROUNDUP(R11*0.75,2)</f>
        <v>1.5</v>
      </c>
      <c r="T11" s="78">
        <f>ROUNDUP((R5*R11)+(R6*S11)+(R7*(R11*2)),2)</f>
        <v>0</v>
      </c>
    </row>
    <row r="12" spans="1:21" ht="18.75" customHeight="1" x14ac:dyDescent="0.15">
      <c r="A12" s="239"/>
      <c r="B12" s="82"/>
      <c r="C12" s="60" t="s">
        <v>37</v>
      </c>
      <c r="D12" s="61"/>
      <c r="E12" s="62">
        <v>20</v>
      </c>
      <c r="F12" s="63" t="s">
        <v>38</v>
      </c>
      <c r="G12" s="86"/>
      <c r="H12" s="90" t="s">
        <v>37</v>
      </c>
      <c r="I12" s="61"/>
      <c r="J12" s="63">
        <f t="shared" si="0"/>
        <v>15</v>
      </c>
      <c r="K12" s="63" t="s">
        <v>38</v>
      </c>
      <c r="L12" s="63"/>
      <c r="M12" s="63">
        <f>ROUNDUP((R5*E12)+(R6*J12)+(R7*(E12*2)),2)</f>
        <v>0</v>
      </c>
      <c r="N12" s="94">
        <f>ROUND(M12+(M12*6/100),2)</f>
        <v>0</v>
      </c>
      <c r="O12" s="82" t="s">
        <v>86</v>
      </c>
      <c r="P12" s="64" t="s">
        <v>90</v>
      </c>
      <c r="Q12" s="61"/>
      <c r="R12" s="65">
        <v>0.1</v>
      </c>
      <c r="S12" s="62">
        <f>ROUNDUP(R12*0.75,2)</f>
        <v>0.08</v>
      </c>
      <c r="T12" s="78">
        <f>ROUNDUP((R5*R12)+(R6*S12)+(R7*(R12*2)),2)</f>
        <v>0</v>
      </c>
    </row>
    <row r="13" spans="1:21" ht="18.75" customHeight="1" x14ac:dyDescent="0.15">
      <c r="A13" s="239"/>
      <c r="B13" s="82"/>
      <c r="C13" s="60" t="s">
        <v>51</v>
      </c>
      <c r="D13" s="61"/>
      <c r="E13" s="62">
        <v>10</v>
      </c>
      <c r="F13" s="63" t="s">
        <v>38</v>
      </c>
      <c r="G13" s="86"/>
      <c r="H13" s="90" t="s">
        <v>51</v>
      </c>
      <c r="I13" s="61"/>
      <c r="J13" s="63">
        <f t="shared" si="0"/>
        <v>7.5</v>
      </c>
      <c r="K13" s="63" t="s">
        <v>38</v>
      </c>
      <c r="L13" s="63"/>
      <c r="M13" s="63">
        <f>ROUNDUP((R5*E13)+(R6*J13)+(R7*(E13*2)),2)</f>
        <v>0</v>
      </c>
      <c r="N13" s="94">
        <f>ROUND(M13+(M13*10/100),2)</f>
        <v>0</v>
      </c>
      <c r="O13" s="82" t="s">
        <v>30</v>
      </c>
      <c r="P13" s="64" t="s">
        <v>44</v>
      </c>
      <c r="Q13" s="61" t="s">
        <v>35</v>
      </c>
      <c r="R13" s="65">
        <v>3</v>
      </c>
      <c r="S13" s="62">
        <f>ROUNDUP(R13*0.75,2)</f>
        <v>2.25</v>
      </c>
      <c r="T13" s="78">
        <f>ROUNDUP((R5*R13)+(R6*S13)+(R7*(R13*2)),2)</f>
        <v>0</v>
      </c>
    </row>
    <row r="14" spans="1:21" ht="18.75" customHeight="1" x14ac:dyDescent="0.15">
      <c r="A14" s="239"/>
      <c r="B14" s="82"/>
      <c r="C14" s="60" t="s">
        <v>88</v>
      </c>
      <c r="D14" s="61"/>
      <c r="E14" s="62">
        <v>5</v>
      </c>
      <c r="F14" s="63" t="s">
        <v>38</v>
      </c>
      <c r="G14" s="86"/>
      <c r="H14" s="90" t="s">
        <v>88</v>
      </c>
      <c r="I14" s="61"/>
      <c r="J14" s="63">
        <f t="shared" si="0"/>
        <v>3.75</v>
      </c>
      <c r="K14" s="63" t="s">
        <v>38</v>
      </c>
      <c r="L14" s="63"/>
      <c r="M14" s="63">
        <f>ROUNDUP((R5*E14)+(R6*J14)+(R7*(E14*2)),2)</f>
        <v>0</v>
      </c>
      <c r="N14" s="94">
        <f>ROUND(M14+(M14*10/100),2)</f>
        <v>0</v>
      </c>
      <c r="O14" s="82"/>
      <c r="P14" s="64"/>
      <c r="Q14" s="61"/>
      <c r="R14" s="65"/>
      <c r="S14" s="62"/>
      <c r="T14" s="78"/>
    </row>
    <row r="15" spans="1:21" ht="18.75" customHeight="1" x14ac:dyDescent="0.15">
      <c r="A15" s="239"/>
      <c r="B15" s="82"/>
      <c r="C15" s="60" t="s">
        <v>89</v>
      </c>
      <c r="D15" s="61"/>
      <c r="E15" s="62">
        <v>10</v>
      </c>
      <c r="F15" s="63" t="s">
        <v>38</v>
      </c>
      <c r="G15" s="86"/>
      <c r="H15" s="90" t="s">
        <v>89</v>
      </c>
      <c r="I15" s="61"/>
      <c r="J15" s="63">
        <f t="shared" si="0"/>
        <v>7.5</v>
      </c>
      <c r="K15" s="63" t="s">
        <v>38</v>
      </c>
      <c r="L15" s="63"/>
      <c r="M15" s="63">
        <f>ROUNDUP((R5*E15)+(R6*J15)+(R7*(E15*2)),2)</f>
        <v>0</v>
      </c>
      <c r="N15" s="94">
        <f>M15</f>
        <v>0</v>
      </c>
      <c r="O15" s="82"/>
      <c r="P15" s="64"/>
      <c r="Q15" s="61"/>
      <c r="R15" s="65"/>
      <c r="S15" s="62"/>
      <c r="T15" s="78"/>
    </row>
    <row r="16" spans="1:21" ht="18.75" customHeight="1" x14ac:dyDescent="0.15">
      <c r="A16" s="239"/>
      <c r="B16" s="82"/>
      <c r="C16" s="60" t="s">
        <v>91</v>
      </c>
      <c r="D16" s="61"/>
      <c r="E16" s="62">
        <v>2</v>
      </c>
      <c r="F16" s="63" t="s">
        <v>38</v>
      </c>
      <c r="G16" s="86"/>
      <c r="H16" s="90" t="s">
        <v>91</v>
      </c>
      <c r="I16" s="61"/>
      <c r="J16" s="63">
        <f t="shared" si="0"/>
        <v>1.5</v>
      </c>
      <c r="K16" s="63" t="s">
        <v>38</v>
      </c>
      <c r="L16" s="63"/>
      <c r="M16" s="63">
        <f>ROUNDUP((R5*E16)+(R6*J16)+(R7*(E16*2)),2)</f>
        <v>0</v>
      </c>
      <c r="N16" s="94">
        <f>ROUND(M16+(M16*10/100),2)</f>
        <v>0</v>
      </c>
      <c r="O16" s="82"/>
      <c r="P16" s="64"/>
      <c r="Q16" s="61"/>
      <c r="R16" s="65"/>
      <c r="S16" s="62"/>
      <c r="T16" s="78"/>
    </row>
    <row r="17" spans="1:20" ht="18.75" customHeight="1" x14ac:dyDescent="0.15">
      <c r="A17" s="239"/>
      <c r="B17" s="81"/>
      <c r="C17" s="54"/>
      <c r="D17" s="55"/>
      <c r="E17" s="56"/>
      <c r="F17" s="57"/>
      <c r="G17" s="85"/>
      <c r="H17" s="89"/>
      <c r="I17" s="55"/>
      <c r="J17" s="57"/>
      <c r="K17" s="57"/>
      <c r="L17" s="57"/>
      <c r="M17" s="57"/>
      <c r="N17" s="93"/>
      <c r="O17" s="81"/>
      <c r="P17" s="58"/>
      <c r="Q17" s="55"/>
      <c r="R17" s="59"/>
      <c r="S17" s="56"/>
      <c r="T17" s="77"/>
    </row>
    <row r="18" spans="1:20" ht="18.75" customHeight="1" x14ac:dyDescent="0.15">
      <c r="A18" s="239"/>
      <c r="B18" s="82" t="s">
        <v>92</v>
      </c>
      <c r="C18" s="60" t="s">
        <v>94</v>
      </c>
      <c r="D18" s="61"/>
      <c r="E18" s="62">
        <v>30</v>
      </c>
      <c r="F18" s="63" t="s">
        <v>38</v>
      </c>
      <c r="G18" s="86"/>
      <c r="H18" s="90" t="s">
        <v>94</v>
      </c>
      <c r="I18" s="61"/>
      <c r="J18" s="63">
        <f>ROUNDUP(E18*0.75,2)</f>
        <v>22.5</v>
      </c>
      <c r="K18" s="63" t="s">
        <v>38</v>
      </c>
      <c r="L18" s="63"/>
      <c r="M18" s="63">
        <f>ROUNDUP((R5*E18)+(R6*J18)+(R7*(E18*2)),2)</f>
        <v>0</v>
      </c>
      <c r="N18" s="94">
        <f>ROUND(M18+(M18*10/100),2)</f>
        <v>0</v>
      </c>
      <c r="O18" s="99" t="s">
        <v>176</v>
      </c>
      <c r="P18" s="64" t="s">
        <v>41</v>
      </c>
      <c r="Q18" s="61"/>
      <c r="R18" s="65">
        <v>0.3</v>
      </c>
      <c r="S18" s="62">
        <f>ROUNDUP(R18*0.75,2)</f>
        <v>0.23</v>
      </c>
      <c r="T18" s="78">
        <f>ROUNDUP((R5*R18)+(R6*S18)+(R7*(R18*2)),2)</f>
        <v>0</v>
      </c>
    </row>
    <row r="19" spans="1:20" ht="18.75" customHeight="1" x14ac:dyDescent="0.15">
      <c r="A19" s="239"/>
      <c r="B19" s="82"/>
      <c r="C19" s="60" t="s">
        <v>70</v>
      </c>
      <c r="D19" s="61" t="s">
        <v>71</v>
      </c>
      <c r="E19" s="73">
        <v>0.5</v>
      </c>
      <c r="F19" s="63" t="s">
        <v>72</v>
      </c>
      <c r="G19" s="86"/>
      <c r="H19" s="90" t="s">
        <v>70</v>
      </c>
      <c r="I19" s="61" t="s">
        <v>71</v>
      </c>
      <c r="J19" s="63">
        <f>ROUNDUP(E19*0.75,2)</f>
        <v>0.38</v>
      </c>
      <c r="K19" s="63" t="s">
        <v>72</v>
      </c>
      <c r="L19" s="63"/>
      <c r="M19" s="63">
        <f>ROUNDUP((R5*E19)+(R6*J19)+(R7*(E19*2)),2)</f>
        <v>0</v>
      </c>
      <c r="N19" s="94">
        <f>M19</f>
        <v>0</v>
      </c>
      <c r="O19" s="36" t="s">
        <v>172</v>
      </c>
      <c r="P19" s="64" t="s">
        <v>77</v>
      </c>
      <c r="Q19" s="61" t="s">
        <v>78</v>
      </c>
      <c r="R19" s="65">
        <v>2</v>
      </c>
      <c r="S19" s="62">
        <f>ROUNDUP(R19*0.75,2)</f>
        <v>1.5</v>
      </c>
      <c r="T19" s="78">
        <f>ROUNDUP((R5*R19)+(R6*S19)+(R7*(R19*2)),2)</f>
        <v>0</v>
      </c>
    </row>
    <row r="20" spans="1:20" ht="18.75" customHeight="1" x14ac:dyDescent="0.15">
      <c r="A20" s="239"/>
      <c r="B20" s="82"/>
      <c r="C20" s="60" t="s">
        <v>95</v>
      </c>
      <c r="D20" s="61"/>
      <c r="E20" s="62">
        <v>10</v>
      </c>
      <c r="F20" s="63" t="s">
        <v>38</v>
      </c>
      <c r="G20" s="86"/>
      <c r="H20" s="90" t="s">
        <v>95</v>
      </c>
      <c r="I20" s="61"/>
      <c r="J20" s="63">
        <f>ROUNDUP(E20*0.75,2)</f>
        <v>7.5</v>
      </c>
      <c r="K20" s="63" t="s">
        <v>38</v>
      </c>
      <c r="L20" s="63"/>
      <c r="M20" s="63">
        <f>ROUNDUP((R5*E20)+(R6*J20)+(R7*(E20*2)),2)</f>
        <v>0</v>
      </c>
      <c r="N20" s="94">
        <f>M20</f>
        <v>0</v>
      </c>
      <c r="O20" s="99" t="s">
        <v>175</v>
      </c>
      <c r="P20" s="64" t="s">
        <v>97</v>
      </c>
      <c r="Q20" s="61"/>
      <c r="R20" s="65">
        <v>2</v>
      </c>
      <c r="S20" s="62">
        <f>ROUNDUP(R20*0.75,2)</f>
        <v>1.5</v>
      </c>
      <c r="T20" s="78">
        <f>ROUNDUP((R5*R20)+(R6*S20)+(R7*(R20*2)),2)</f>
        <v>0</v>
      </c>
    </row>
    <row r="21" spans="1:20" ht="18.75" customHeight="1" x14ac:dyDescent="0.15">
      <c r="A21" s="239"/>
      <c r="B21" s="82"/>
      <c r="C21" s="60" t="s">
        <v>96</v>
      </c>
      <c r="D21" s="61"/>
      <c r="E21" s="62">
        <v>0.5</v>
      </c>
      <c r="F21" s="63" t="s">
        <v>38</v>
      </c>
      <c r="G21" s="86"/>
      <c r="H21" s="90" t="s">
        <v>96</v>
      </c>
      <c r="I21" s="61"/>
      <c r="J21" s="63">
        <f>ROUNDUP(E21*0.75,2)</f>
        <v>0.38</v>
      </c>
      <c r="K21" s="63" t="s">
        <v>38</v>
      </c>
      <c r="L21" s="63"/>
      <c r="M21" s="63">
        <f>ROUNDUP((R5*E21)+(R6*J21)+(R7*(E21*2)),2)</f>
        <v>0</v>
      </c>
      <c r="N21" s="94">
        <f>ROUND(M21+(M21*10/100),2)</f>
        <v>0</v>
      </c>
      <c r="O21" s="82" t="s">
        <v>93</v>
      </c>
      <c r="P21" s="64"/>
      <c r="Q21" s="61"/>
      <c r="R21" s="65"/>
      <c r="S21" s="62"/>
      <c r="T21" s="78"/>
    </row>
    <row r="22" spans="1:20" ht="18.75" customHeight="1" x14ac:dyDescent="0.15">
      <c r="A22" s="239"/>
      <c r="B22" s="82"/>
      <c r="C22" s="60"/>
      <c r="D22" s="61"/>
      <c r="E22" s="62"/>
      <c r="F22" s="63"/>
      <c r="G22" s="86"/>
      <c r="H22" s="90"/>
      <c r="I22" s="61"/>
      <c r="J22" s="63"/>
      <c r="K22" s="63"/>
      <c r="L22" s="63"/>
      <c r="M22" s="63"/>
      <c r="N22" s="94"/>
      <c r="O22" s="82" t="s">
        <v>49</v>
      </c>
      <c r="P22" s="64"/>
      <c r="Q22" s="61"/>
      <c r="R22" s="65"/>
      <c r="S22" s="62"/>
      <c r="T22" s="78"/>
    </row>
    <row r="23" spans="1:20" ht="18.75" customHeight="1" x14ac:dyDescent="0.15">
      <c r="A23" s="239"/>
      <c r="B23" s="81"/>
      <c r="C23" s="54"/>
      <c r="D23" s="55"/>
      <c r="E23" s="56"/>
      <c r="F23" s="57"/>
      <c r="G23" s="85"/>
      <c r="H23" s="89"/>
      <c r="I23" s="55"/>
      <c r="J23" s="57"/>
      <c r="K23" s="57"/>
      <c r="L23" s="57"/>
      <c r="M23" s="57"/>
      <c r="N23" s="93"/>
      <c r="O23" s="81"/>
      <c r="P23" s="58"/>
      <c r="Q23" s="55"/>
      <c r="R23" s="59"/>
      <c r="S23" s="56"/>
      <c r="T23" s="77"/>
    </row>
    <row r="24" spans="1:20" ht="18.75" customHeight="1" x14ac:dyDescent="0.15">
      <c r="A24" s="239"/>
      <c r="B24" s="82" t="s">
        <v>98</v>
      </c>
      <c r="C24" s="60" t="s">
        <v>102</v>
      </c>
      <c r="D24" s="61" t="s">
        <v>65</v>
      </c>
      <c r="E24" s="62">
        <v>40</v>
      </c>
      <c r="F24" s="63" t="s">
        <v>38</v>
      </c>
      <c r="G24" s="86"/>
      <c r="H24" s="90" t="s">
        <v>102</v>
      </c>
      <c r="I24" s="61" t="s">
        <v>65</v>
      </c>
      <c r="J24" s="63">
        <f>ROUNDUP(E24*0.75,2)</f>
        <v>30</v>
      </c>
      <c r="K24" s="63" t="s">
        <v>38</v>
      </c>
      <c r="L24" s="63"/>
      <c r="M24" s="63">
        <f>ROUNDUP((R5*E24)+(R6*J24)+(R7*(E24*2)),2)</f>
        <v>0</v>
      </c>
      <c r="N24" s="94">
        <f>M24</f>
        <v>0</v>
      </c>
      <c r="O24" s="82" t="s">
        <v>99</v>
      </c>
      <c r="P24" s="64" t="s">
        <v>41</v>
      </c>
      <c r="Q24" s="61"/>
      <c r="R24" s="65">
        <v>1</v>
      </c>
      <c r="S24" s="62">
        <f>ROUNDUP(R24*0.75,2)</f>
        <v>0.75</v>
      </c>
      <c r="T24" s="78">
        <f>ROUNDUP((R5*R24)+(R6*S24)+(R7*(R24*2)),2)</f>
        <v>0</v>
      </c>
    </row>
    <row r="25" spans="1:20" ht="18.75" customHeight="1" x14ac:dyDescent="0.15">
      <c r="A25" s="239"/>
      <c r="B25" s="82"/>
      <c r="C25" s="60"/>
      <c r="D25" s="61"/>
      <c r="E25" s="62"/>
      <c r="F25" s="63"/>
      <c r="G25" s="86"/>
      <c r="H25" s="90"/>
      <c r="I25" s="61"/>
      <c r="J25" s="63"/>
      <c r="K25" s="63"/>
      <c r="L25" s="63"/>
      <c r="M25" s="63"/>
      <c r="N25" s="94"/>
      <c r="O25" s="82" t="s">
        <v>100</v>
      </c>
      <c r="P25" s="64" t="s">
        <v>103</v>
      </c>
      <c r="Q25" s="61"/>
      <c r="R25" s="65">
        <v>3</v>
      </c>
      <c r="S25" s="62">
        <f>ROUNDUP(R25*0.75,2)</f>
        <v>2.25</v>
      </c>
      <c r="T25" s="78">
        <f>ROUNDUP((R5*R25)+(R6*S25)+(R7*(R25*2)),2)</f>
        <v>0</v>
      </c>
    </row>
    <row r="26" spans="1:20" ht="18.75" customHeight="1" x14ac:dyDescent="0.15">
      <c r="A26" s="239"/>
      <c r="B26" s="82"/>
      <c r="C26" s="60"/>
      <c r="D26" s="61"/>
      <c r="E26" s="62"/>
      <c r="F26" s="63"/>
      <c r="G26" s="86"/>
      <c r="H26" s="90"/>
      <c r="I26" s="61"/>
      <c r="J26" s="63"/>
      <c r="K26" s="63"/>
      <c r="L26" s="63"/>
      <c r="M26" s="63"/>
      <c r="N26" s="94"/>
      <c r="O26" s="82" t="s">
        <v>101</v>
      </c>
      <c r="P26" s="64"/>
      <c r="Q26" s="61"/>
      <c r="R26" s="65"/>
      <c r="S26" s="62"/>
      <c r="T26" s="78"/>
    </row>
    <row r="27" spans="1:20" ht="18.75" customHeight="1" x14ac:dyDescent="0.15">
      <c r="A27" s="239"/>
      <c r="B27" s="82"/>
      <c r="C27" s="60"/>
      <c r="D27" s="61"/>
      <c r="E27" s="62"/>
      <c r="F27" s="63"/>
      <c r="G27" s="86"/>
      <c r="H27" s="90"/>
      <c r="I27" s="61"/>
      <c r="J27" s="63"/>
      <c r="K27" s="63"/>
      <c r="L27" s="63"/>
      <c r="M27" s="63"/>
      <c r="N27" s="94"/>
      <c r="O27" s="82" t="s">
        <v>30</v>
      </c>
      <c r="P27" s="64"/>
      <c r="Q27" s="61"/>
      <c r="R27" s="65"/>
      <c r="S27" s="62"/>
      <c r="T27" s="78"/>
    </row>
    <row r="28" spans="1:20" ht="18.75" customHeight="1" thickBot="1" x14ac:dyDescent="0.2">
      <c r="A28" s="240"/>
      <c r="B28" s="83"/>
      <c r="C28" s="67"/>
      <c r="D28" s="68"/>
      <c r="E28" s="69"/>
      <c r="F28" s="70"/>
      <c r="G28" s="87"/>
      <c r="H28" s="91"/>
      <c r="I28" s="68"/>
      <c r="J28" s="70"/>
      <c r="K28" s="70"/>
      <c r="L28" s="70"/>
      <c r="M28" s="70"/>
      <c r="N28" s="95"/>
      <c r="O28" s="83"/>
      <c r="P28" s="71"/>
      <c r="Q28" s="68"/>
      <c r="R28" s="72"/>
      <c r="S28" s="69"/>
      <c r="T28" s="79"/>
    </row>
  </sheetData>
  <mergeCells count="5">
    <mergeCell ref="H1:O1"/>
    <mergeCell ref="A2:T2"/>
    <mergeCell ref="Q3:T3"/>
    <mergeCell ref="A8:F8"/>
    <mergeCell ref="A10:A28"/>
  </mergeCells>
  <phoneticPr fontId="18"/>
  <printOptions horizontalCentered="1" verticalCentered="1"/>
  <pageMargins left="0.39370078740157483" right="0.39370078740157483" top="0.39370078740157483" bottom="0.39370078740157483" header="0.39370078740157483" footer="0.39370078740157483"/>
  <pageSetup paperSize="12" scale="52"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31459-5906-49E6-9528-5B24DAC6D6F7}">
  <sheetPr>
    <pageSetUpPr fitToPage="1"/>
  </sheetPr>
  <dimension ref="A1:U61"/>
  <sheetViews>
    <sheetView showZeros="0" zoomScale="60" zoomScaleNormal="60" zoomScaleSheetLayoutView="90" workbookViewId="0"/>
  </sheetViews>
  <sheetFormatPr defaultRowHeight="13.5" x14ac:dyDescent="0.15"/>
  <cols>
    <col min="1" max="1" width="4.5" style="104" customWidth="1"/>
    <col min="2" max="2" width="24.375" style="104" customWidth="1"/>
    <col min="3" max="3" width="28.25" style="104" customWidth="1"/>
    <col min="4" max="4" width="12.5" style="104" hidden="1" customWidth="1"/>
    <col min="5" max="6" width="10.375" style="35" customWidth="1"/>
    <col min="7" max="7" width="10" style="104" customWidth="1"/>
    <col min="8" max="8" width="18.75" style="104" customWidth="1"/>
    <col min="9" max="9" width="22.5" style="104" customWidth="1"/>
    <col min="10" max="10" width="21.25" style="104" customWidth="1"/>
    <col min="11" max="11" width="11.125" style="104" customWidth="1"/>
    <col min="12" max="12" width="22.375" style="104" customWidth="1"/>
    <col min="13" max="13" width="21.25" style="104" customWidth="1"/>
    <col min="14" max="14" width="11.25" style="104" customWidth="1"/>
    <col min="15" max="15" width="12.5" hidden="1" customWidth="1"/>
    <col min="257" max="257" width="4.5" customWidth="1"/>
    <col min="258" max="258" width="24.375" customWidth="1"/>
    <col min="259" max="259" width="28.25" customWidth="1"/>
    <col min="260" max="260" width="0" hidden="1" customWidth="1"/>
    <col min="261" max="262" width="10.375" customWidth="1"/>
    <col min="263" max="263" width="10" customWidth="1"/>
    <col min="264" max="264" width="18.75" customWidth="1"/>
    <col min="265" max="265" width="22.5" customWidth="1"/>
    <col min="266" max="266" width="21.25" customWidth="1"/>
    <col min="267" max="267" width="11.125" customWidth="1"/>
    <col min="268" max="268" width="22.375" customWidth="1"/>
    <col min="269" max="269" width="21.25" customWidth="1"/>
    <col min="270" max="270" width="11.25" customWidth="1"/>
    <col min="271" max="271" width="0" hidden="1" customWidth="1"/>
    <col min="513" max="513" width="4.5" customWidth="1"/>
    <col min="514" max="514" width="24.375" customWidth="1"/>
    <col min="515" max="515" width="28.25" customWidth="1"/>
    <col min="516" max="516" width="0" hidden="1" customWidth="1"/>
    <col min="517" max="518" width="10.375" customWidth="1"/>
    <col min="519" max="519" width="10" customWidth="1"/>
    <col min="520" max="520" width="18.75" customWidth="1"/>
    <col min="521" max="521" width="22.5" customWidth="1"/>
    <col min="522" max="522" width="21.25" customWidth="1"/>
    <col min="523" max="523" width="11.125" customWidth="1"/>
    <col min="524" max="524" width="22.375" customWidth="1"/>
    <col min="525" max="525" width="21.25" customWidth="1"/>
    <col min="526" max="526" width="11.25" customWidth="1"/>
    <col min="527" max="527" width="0" hidden="1" customWidth="1"/>
    <col min="769" max="769" width="4.5" customWidth="1"/>
    <col min="770" max="770" width="24.375" customWidth="1"/>
    <col min="771" max="771" width="28.25" customWidth="1"/>
    <col min="772" max="772" width="0" hidden="1" customWidth="1"/>
    <col min="773" max="774" width="10.375" customWidth="1"/>
    <col min="775" max="775" width="10" customWidth="1"/>
    <col min="776" max="776" width="18.75" customWidth="1"/>
    <col min="777" max="777" width="22.5" customWidth="1"/>
    <col min="778" max="778" width="21.25" customWidth="1"/>
    <col min="779" max="779" width="11.125" customWidth="1"/>
    <col min="780" max="780" width="22.375" customWidth="1"/>
    <col min="781" max="781" width="21.25" customWidth="1"/>
    <col min="782" max="782" width="11.25" customWidth="1"/>
    <col min="783" max="783" width="0" hidden="1" customWidth="1"/>
    <col min="1025" max="1025" width="4.5" customWidth="1"/>
    <col min="1026" max="1026" width="24.375" customWidth="1"/>
    <col min="1027" max="1027" width="28.25" customWidth="1"/>
    <col min="1028" max="1028" width="0" hidden="1" customWidth="1"/>
    <col min="1029" max="1030" width="10.375" customWidth="1"/>
    <col min="1031" max="1031" width="10" customWidth="1"/>
    <col min="1032" max="1032" width="18.75" customWidth="1"/>
    <col min="1033" max="1033" width="22.5" customWidth="1"/>
    <col min="1034" max="1034" width="21.25" customWidth="1"/>
    <col min="1035" max="1035" width="11.125" customWidth="1"/>
    <col min="1036" max="1036" width="22.375" customWidth="1"/>
    <col min="1037" max="1037" width="21.25" customWidth="1"/>
    <col min="1038" max="1038" width="11.25" customWidth="1"/>
    <col min="1039" max="1039" width="0" hidden="1" customWidth="1"/>
    <col min="1281" max="1281" width="4.5" customWidth="1"/>
    <col min="1282" max="1282" width="24.375" customWidth="1"/>
    <col min="1283" max="1283" width="28.25" customWidth="1"/>
    <col min="1284" max="1284" width="0" hidden="1" customWidth="1"/>
    <col min="1285" max="1286" width="10.375" customWidth="1"/>
    <col min="1287" max="1287" width="10" customWidth="1"/>
    <col min="1288" max="1288" width="18.75" customWidth="1"/>
    <col min="1289" max="1289" width="22.5" customWidth="1"/>
    <col min="1290" max="1290" width="21.25" customWidth="1"/>
    <col min="1291" max="1291" width="11.125" customWidth="1"/>
    <col min="1292" max="1292" width="22.375" customWidth="1"/>
    <col min="1293" max="1293" width="21.25" customWidth="1"/>
    <col min="1294" max="1294" width="11.25" customWidth="1"/>
    <col min="1295" max="1295" width="0" hidden="1" customWidth="1"/>
    <col min="1537" max="1537" width="4.5" customWidth="1"/>
    <col min="1538" max="1538" width="24.375" customWidth="1"/>
    <col min="1539" max="1539" width="28.25" customWidth="1"/>
    <col min="1540" max="1540" width="0" hidden="1" customWidth="1"/>
    <col min="1541" max="1542" width="10.375" customWidth="1"/>
    <col min="1543" max="1543" width="10" customWidth="1"/>
    <col min="1544" max="1544" width="18.75" customWidth="1"/>
    <col min="1545" max="1545" width="22.5" customWidth="1"/>
    <col min="1546" max="1546" width="21.25" customWidth="1"/>
    <col min="1547" max="1547" width="11.125" customWidth="1"/>
    <col min="1548" max="1548" width="22.375" customWidth="1"/>
    <col min="1549" max="1549" width="21.25" customWidth="1"/>
    <col min="1550" max="1550" width="11.25" customWidth="1"/>
    <col min="1551" max="1551" width="0" hidden="1" customWidth="1"/>
    <col min="1793" max="1793" width="4.5" customWidth="1"/>
    <col min="1794" max="1794" width="24.375" customWidth="1"/>
    <col min="1795" max="1795" width="28.25" customWidth="1"/>
    <col min="1796" max="1796" width="0" hidden="1" customWidth="1"/>
    <col min="1797" max="1798" width="10.375" customWidth="1"/>
    <col min="1799" max="1799" width="10" customWidth="1"/>
    <col min="1800" max="1800" width="18.75" customWidth="1"/>
    <col min="1801" max="1801" width="22.5" customWidth="1"/>
    <col min="1802" max="1802" width="21.25" customWidth="1"/>
    <col min="1803" max="1803" width="11.125" customWidth="1"/>
    <col min="1804" max="1804" width="22.375" customWidth="1"/>
    <col min="1805" max="1805" width="21.25" customWidth="1"/>
    <col min="1806" max="1806" width="11.25" customWidth="1"/>
    <col min="1807" max="1807" width="0" hidden="1" customWidth="1"/>
    <col min="2049" max="2049" width="4.5" customWidth="1"/>
    <col min="2050" max="2050" width="24.375" customWidth="1"/>
    <col min="2051" max="2051" width="28.25" customWidth="1"/>
    <col min="2052" max="2052" width="0" hidden="1" customWidth="1"/>
    <col min="2053" max="2054" width="10.375" customWidth="1"/>
    <col min="2055" max="2055" width="10" customWidth="1"/>
    <col min="2056" max="2056" width="18.75" customWidth="1"/>
    <col min="2057" max="2057" width="22.5" customWidth="1"/>
    <col min="2058" max="2058" width="21.25" customWidth="1"/>
    <col min="2059" max="2059" width="11.125" customWidth="1"/>
    <col min="2060" max="2060" width="22.375" customWidth="1"/>
    <col min="2061" max="2061" width="21.25" customWidth="1"/>
    <col min="2062" max="2062" width="11.25" customWidth="1"/>
    <col min="2063" max="2063" width="0" hidden="1" customWidth="1"/>
    <col min="2305" max="2305" width="4.5" customWidth="1"/>
    <col min="2306" max="2306" width="24.375" customWidth="1"/>
    <col min="2307" max="2307" width="28.25" customWidth="1"/>
    <col min="2308" max="2308" width="0" hidden="1" customWidth="1"/>
    <col min="2309" max="2310" width="10.375" customWidth="1"/>
    <col min="2311" max="2311" width="10" customWidth="1"/>
    <col min="2312" max="2312" width="18.75" customWidth="1"/>
    <col min="2313" max="2313" width="22.5" customWidth="1"/>
    <col min="2314" max="2314" width="21.25" customWidth="1"/>
    <col min="2315" max="2315" width="11.125" customWidth="1"/>
    <col min="2316" max="2316" width="22.375" customWidth="1"/>
    <col min="2317" max="2317" width="21.25" customWidth="1"/>
    <col min="2318" max="2318" width="11.25" customWidth="1"/>
    <col min="2319" max="2319" width="0" hidden="1" customWidth="1"/>
    <col min="2561" max="2561" width="4.5" customWidth="1"/>
    <col min="2562" max="2562" width="24.375" customWidth="1"/>
    <col min="2563" max="2563" width="28.25" customWidth="1"/>
    <col min="2564" max="2564" width="0" hidden="1" customWidth="1"/>
    <col min="2565" max="2566" width="10.375" customWidth="1"/>
    <col min="2567" max="2567" width="10" customWidth="1"/>
    <col min="2568" max="2568" width="18.75" customWidth="1"/>
    <col min="2569" max="2569" width="22.5" customWidth="1"/>
    <col min="2570" max="2570" width="21.25" customWidth="1"/>
    <col min="2571" max="2571" width="11.125" customWidth="1"/>
    <col min="2572" max="2572" width="22.375" customWidth="1"/>
    <col min="2573" max="2573" width="21.25" customWidth="1"/>
    <col min="2574" max="2574" width="11.25" customWidth="1"/>
    <col min="2575" max="2575" width="0" hidden="1" customWidth="1"/>
    <col min="2817" max="2817" width="4.5" customWidth="1"/>
    <col min="2818" max="2818" width="24.375" customWidth="1"/>
    <col min="2819" max="2819" width="28.25" customWidth="1"/>
    <col min="2820" max="2820" width="0" hidden="1" customWidth="1"/>
    <col min="2821" max="2822" width="10.375" customWidth="1"/>
    <col min="2823" max="2823" width="10" customWidth="1"/>
    <col min="2824" max="2824" width="18.75" customWidth="1"/>
    <col min="2825" max="2825" width="22.5" customWidth="1"/>
    <col min="2826" max="2826" width="21.25" customWidth="1"/>
    <col min="2827" max="2827" width="11.125" customWidth="1"/>
    <col min="2828" max="2828" width="22.375" customWidth="1"/>
    <col min="2829" max="2829" width="21.25" customWidth="1"/>
    <col min="2830" max="2830" width="11.25" customWidth="1"/>
    <col min="2831" max="2831" width="0" hidden="1" customWidth="1"/>
    <col min="3073" max="3073" width="4.5" customWidth="1"/>
    <col min="3074" max="3074" width="24.375" customWidth="1"/>
    <col min="3075" max="3075" width="28.25" customWidth="1"/>
    <col min="3076" max="3076" width="0" hidden="1" customWidth="1"/>
    <col min="3077" max="3078" width="10.375" customWidth="1"/>
    <col min="3079" max="3079" width="10" customWidth="1"/>
    <col min="3080" max="3080" width="18.75" customWidth="1"/>
    <col min="3081" max="3081" width="22.5" customWidth="1"/>
    <col min="3082" max="3082" width="21.25" customWidth="1"/>
    <col min="3083" max="3083" width="11.125" customWidth="1"/>
    <col min="3084" max="3084" width="22.375" customWidth="1"/>
    <col min="3085" max="3085" width="21.25" customWidth="1"/>
    <col min="3086" max="3086" width="11.25" customWidth="1"/>
    <col min="3087" max="3087" width="0" hidden="1" customWidth="1"/>
    <col min="3329" max="3329" width="4.5" customWidth="1"/>
    <col min="3330" max="3330" width="24.375" customWidth="1"/>
    <col min="3331" max="3331" width="28.25" customWidth="1"/>
    <col min="3332" max="3332" width="0" hidden="1" customWidth="1"/>
    <col min="3333" max="3334" width="10.375" customWidth="1"/>
    <col min="3335" max="3335" width="10" customWidth="1"/>
    <col min="3336" max="3336" width="18.75" customWidth="1"/>
    <col min="3337" max="3337" width="22.5" customWidth="1"/>
    <col min="3338" max="3338" width="21.25" customWidth="1"/>
    <col min="3339" max="3339" width="11.125" customWidth="1"/>
    <col min="3340" max="3340" width="22.375" customWidth="1"/>
    <col min="3341" max="3341" width="21.25" customWidth="1"/>
    <col min="3342" max="3342" width="11.25" customWidth="1"/>
    <col min="3343" max="3343" width="0" hidden="1" customWidth="1"/>
    <col min="3585" max="3585" width="4.5" customWidth="1"/>
    <col min="3586" max="3586" width="24.375" customWidth="1"/>
    <col min="3587" max="3587" width="28.25" customWidth="1"/>
    <col min="3588" max="3588" width="0" hidden="1" customWidth="1"/>
    <col min="3589" max="3590" width="10.375" customWidth="1"/>
    <col min="3591" max="3591" width="10" customWidth="1"/>
    <col min="3592" max="3592" width="18.75" customWidth="1"/>
    <col min="3593" max="3593" width="22.5" customWidth="1"/>
    <col min="3594" max="3594" width="21.25" customWidth="1"/>
    <col min="3595" max="3595" width="11.125" customWidth="1"/>
    <col min="3596" max="3596" width="22.375" customWidth="1"/>
    <col min="3597" max="3597" width="21.25" customWidth="1"/>
    <col min="3598" max="3598" width="11.25" customWidth="1"/>
    <col min="3599" max="3599" width="0" hidden="1" customWidth="1"/>
    <col min="3841" max="3841" width="4.5" customWidth="1"/>
    <col min="3842" max="3842" width="24.375" customWidth="1"/>
    <col min="3843" max="3843" width="28.25" customWidth="1"/>
    <col min="3844" max="3844" width="0" hidden="1" customWidth="1"/>
    <col min="3845" max="3846" width="10.375" customWidth="1"/>
    <col min="3847" max="3847" width="10" customWidth="1"/>
    <col min="3848" max="3848" width="18.75" customWidth="1"/>
    <col min="3849" max="3849" width="22.5" customWidth="1"/>
    <col min="3850" max="3850" width="21.25" customWidth="1"/>
    <col min="3851" max="3851" width="11.125" customWidth="1"/>
    <col min="3852" max="3852" width="22.375" customWidth="1"/>
    <col min="3853" max="3853" width="21.25" customWidth="1"/>
    <col min="3854" max="3854" width="11.25" customWidth="1"/>
    <col min="3855" max="3855" width="0" hidden="1" customWidth="1"/>
    <col min="4097" max="4097" width="4.5" customWidth="1"/>
    <col min="4098" max="4098" width="24.375" customWidth="1"/>
    <col min="4099" max="4099" width="28.25" customWidth="1"/>
    <col min="4100" max="4100" width="0" hidden="1" customWidth="1"/>
    <col min="4101" max="4102" width="10.375" customWidth="1"/>
    <col min="4103" max="4103" width="10" customWidth="1"/>
    <col min="4104" max="4104" width="18.75" customWidth="1"/>
    <col min="4105" max="4105" width="22.5" customWidth="1"/>
    <col min="4106" max="4106" width="21.25" customWidth="1"/>
    <col min="4107" max="4107" width="11.125" customWidth="1"/>
    <col min="4108" max="4108" width="22.375" customWidth="1"/>
    <col min="4109" max="4109" width="21.25" customWidth="1"/>
    <col min="4110" max="4110" width="11.25" customWidth="1"/>
    <col min="4111" max="4111" width="0" hidden="1" customWidth="1"/>
    <col min="4353" max="4353" width="4.5" customWidth="1"/>
    <col min="4354" max="4354" width="24.375" customWidth="1"/>
    <col min="4355" max="4355" width="28.25" customWidth="1"/>
    <col min="4356" max="4356" width="0" hidden="1" customWidth="1"/>
    <col min="4357" max="4358" width="10.375" customWidth="1"/>
    <col min="4359" max="4359" width="10" customWidth="1"/>
    <col min="4360" max="4360" width="18.75" customWidth="1"/>
    <col min="4361" max="4361" width="22.5" customWidth="1"/>
    <col min="4362" max="4362" width="21.25" customWidth="1"/>
    <col min="4363" max="4363" width="11.125" customWidth="1"/>
    <col min="4364" max="4364" width="22.375" customWidth="1"/>
    <col min="4365" max="4365" width="21.25" customWidth="1"/>
    <col min="4366" max="4366" width="11.25" customWidth="1"/>
    <col min="4367" max="4367" width="0" hidden="1" customWidth="1"/>
    <col min="4609" max="4609" width="4.5" customWidth="1"/>
    <col min="4610" max="4610" width="24.375" customWidth="1"/>
    <col min="4611" max="4611" width="28.25" customWidth="1"/>
    <col min="4612" max="4612" width="0" hidden="1" customWidth="1"/>
    <col min="4613" max="4614" width="10.375" customWidth="1"/>
    <col min="4615" max="4615" width="10" customWidth="1"/>
    <col min="4616" max="4616" width="18.75" customWidth="1"/>
    <col min="4617" max="4617" width="22.5" customWidth="1"/>
    <col min="4618" max="4618" width="21.25" customWidth="1"/>
    <col min="4619" max="4619" width="11.125" customWidth="1"/>
    <col min="4620" max="4620" width="22.375" customWidth="1"/>
    <col min="4621" max="4621" width="21.25" customWidth="1"/>
    <col min="4622" max="4622" width="11.25" customWidth="1"/>
    <col min="4623" max="4623" width="0" hidden="1" customWidth="1"/>
    <col min="4865" max="4865" width="4.5" customWidth="1"/>
    <col min="4866" max="4866" width="24.375" customWidth="1"/>
    <col min="4867" max="4867" width="28.25" customWidth="1"/>
    <col min="4868" max="4868" width="0" hidden="1" customWidth="1"/>
    <col min="4869" max="4870" width="10.375" customWidth="1"/>
    <col min="4871" max="4871" width="10" customWidth="1"/>
    <col min="4872" max="4872" width="18.75" customWidth="1"/>
    <col min="4873" max="4873" width="22.5" customWidth="1"/>
    <col min="4874" max="4874" width="21.25" customWidth="1"/>
    <col min="4875" max="4875" width="11.125" customWidth="1"/>
    <col min="4876" max="4876" width="22.375" customWidth="1"/>
    <col min="4877" max="4877" width="21.25" customWidth="1"/>
    <col min="4878" max="4878" width="11.25" customWidth="1"/>
    <col min="4879" max="4879" width="0" hidden="1" customWidth="1"/>
    <col min="5121" max="5121" width="4.5" customWidth="1"/>
    <col min="5122" max="5122" width="24.375" customWidth="1"/>
    <col min="5123" max="5123" width="28.25" customWidth="1"/>
    <col min="5124" max="5124" width="0" hidden="1" customWidth="1"/>
    <col min="5125" max="5126" width="10.375" customWidth="1"/>
    <col min="5127" max="5127" width="10" customWidth="1"/>
    <col min="5128" max="5128" width="18.75" customWidth="1"/>
    <col min="5129" max="5129" width="22.5" customWidth="1"/>
    <col min="5130" max="5130" width="21.25" customWidth="1"/>
    <col min="5131" max="5131" width="11.125" customWidth="1"/>
    <col min="5132" max="5132" width="22.375" customWidth="1"/>
    <col min="5133" max="5133" width="21.25" customWidth="1"/>
    <col min="5134" max="5134" width="11.25" customWidth="1"/>
    <col min="5135" max="5135" width="0" hidden="1" customWidth="1"/>
    <col min="5377" max="5377" width="4.5" customWidth="1"/>
    <col min="5378" max="5378" width="24.375" customWidth="1"/>
    <col min="5379" max="5379" width="28.25" customWidth="1"/>
    <col min="5380" max="5380" width="0" hidden="1" customWidth="1"/>
    <col min="5381" max="5382" width="10.375" customWidth="1"/>
    <col min="5383" max="5383" width="10" customWidth="1"/>
    <col min="5384" max="5384" width="18.75" customWidth="1"/>
    <col min="5385" max="5385" width="22.5" customWidth="1"/>
    <col min="5386" max="5386" width="21.25" customWidth="1"/>
    <col min="5387" max="5387" width="11.125" customWidth="1"/>
    <col min="5388" max="5388" width="22.375" customWidth="1"/>
    <col min="5389" max="5389" width="21.25" customWidth="1"/>
    <col min="5390" max="5390" width="11.25" customWidth="1"/>
    <col min="5391" max="5391" width="0" hidden="1" customWidth="1"/>
    <col min="5633" max="5633" width="4.5" customWidth="1"/>
    <col min="5634" max="5634" width="24.375" customWidth="1"/>
    <col min="5635" max="5635" width="28.25" customWidth="1"/>
    <col min="5636" max="5636" width="0" hidden="1" customWidth="1"/>
    <col min="5637" max="5638" width="10.375" customWidth="1"/>
    <col min="5639" max="5639" width="10" customWidth="1"/>
    <col min="5640" max="5640" width="18.75" customWidth="1"/>
    <col min="5641" max="5641" width="22.5" customWidth="1"/>
    <col min="5642" max="5642" width="21.25" customWidth="1"/>
    <col min="5643" max="5643" width="11.125" customWidth="1"/>
    <col min="5644" max="5644" width="22.375" customWidth="1"/>
    <col min="5645" max="5645" width="21.25" customWidth="1"/>
    <col min="5646" max="5646" width="11.25" customWidth="1"/>
    <col min="5647" max="5647" width="0" hidden="1" customWidth="1"/>
    <col min="5889" max="5889" width="4.5" customWidth="1"/>
    <col min="5890" max="5890" width="24.375" customWidth="1"/>
    <col min="5891" max="5891" width="28.25" customWidth="1"/>
    <col min="5892" max="5892" width="0" hidden="1" customWidth="1"/>
    <col min="5893" max="5894" width="10.375" customWidth="1"/>
    <col min="5895" max="5895" width="10" customWidth="1"/>
    <col min="5896" max="5896" width="18.75" customWidth="1"/>
    <col min="5897" max="5897" width="22.5" customWidth="1"/>
    <col min="5898" max="5898" width="21.25" customWidth="1"/>
    <col min="5899" max="5899" width="11.125" customWidth="1"/>
    <col min="5900" max="5900" width="22.375" customWidth="1"/>
    <col min="5901" max="5901" width="21.25" customWidth="1"/>
    <col min="5902" max="5902" width="11.25" customWidth="1"/>
    <col min="5903" max="5903" width="0" hidden="1" customWidth="1"/>
    <col min="6145" max="6145" width="4.5" customWidth="1"/>
    <col min="6146" max="6146" width="24.375" customWidth="1"/>
    <col min="6147" max="6147" width="28.25" customWidth="1"/>
    <col min="6148" max="6148" width="0" hidden="1" customWidth="1"/>
    <col min="6149" max="6150" width="10.375" customWidth="1"/>
    <col min="6151" max="6151" width="10" customWidth="1"/>
    <col min="6152" max="6152" width="18.75" customWidth="1"/>
    <col min="6153" max="6153" width="22.5" customWidth="1"/>
    <col min="6154" max="6154" width="21.25" customWidth="1"/>
    <col min="6155" max="6155" width="11.125" customWidth="1"/>
    <col min="6156" max="6156" width="22.375" customWidth="1"/>
    <col min="6157" max="6157" width="21.25" customWidth="1"/>
    <col min="6158" max="6158" width="11.25" customWidth="1"/>
    <col min="6159" max="6159" width="0" hidden="1" customWidth="1"/>
    <col min="6401" max="6401" width="4.5" customWidth="1"/>
    <col min="6402" max="6402" width="24.375" customWidth="1"/>
    <col min="6403" max="6403" width="28.25" customWidth="1"/>
    <col min="6404" max="6404" width="0" hidden="1" customWidth="1"/>
    <col min="6405" max="6406" width="10.375" customWidth="1"/>
    <col min="6407" max="6407" width="10" customWidth="1"/>
    <col min="6408" max="6408" width="18.75" customWidth="1"/>
    <col min="6409" max="6409" width="22.5" customWidth="1"/>
    <col min="6410" max="6410" width="21.25" customWidth="1"/>
    <col min="6411" max="6411" width="11.125" customWidth="1"/>
    <col min="6412" max="6412" width="22.375" customWidth="1"/>
    <col min="6413" max="6413" width="21.25" customWidth="1"/>
    <col min="6414" max="6414" width="11.25" customWidth="1"/>
    <col min="6415" max="6415" width="0" hidden="1" customWidth="1"/>
    <col min="6657" max="6657" width="4.5" customWidth="1"/>
    <col min="6658" max="6658" width="24.375" customWidth="1"/>
    <col min="6659" max="6659" width="28.25" customWidth="1"/>
    <col min="6660" max="6660" width="0" hidden="1" customWidth="1"/>
    <col min="6661" max="6662" width="10.375" customWidth="1"/>
    <col min="6663" max="6663" width="10" customWidth="1"/>
    <col min="6664" max="6664" width="18.75" customWidth="1"/>
    <col min="6665" max="6665" width="22.5" customWidth="1"/>
    <col min="6666" max="6666" width="21.25" customWidth="1"/>
    <col min="6667" max="6667" width="11.125" customWidth="1"/>
    <col min="6668" max="6668" width="22.375" customWidth="1"/>
    <col min="6669" max="6669" width="21.25" customWidth="1"/>
    <col min="6670" max="6670" width="11.25" customWidth="1"/>
    <col min="6671" max="6671" width="0" hidden="1" customWidth="1"/>
    <col min="6913" max="6913" width="4.5" customWidth="1"/>
    <col min="6914" max="6914" width="24.375" customWidth="1"/>
    <col min="6915" max="6915" width="28.25" customWidth="1"/>
    <col min="6916" max="6916" width="0" hidden="1" customWidth="1"/>
    <col min="6917" max="6918" width="10.375" customWidth="1"/>
    <col min="6919" max="6919" width="10" customWidth="1"/>
    <col min="6920" max="6920" width="18.75" customWidth="1"/>
    <col min="6921" max="6921" width="22.5" customWidth="1"/>
    <col min="6922" max="6922" width="21.25" customWidth="1"/>
    <col min="6923" max="6923" width="11.125" customWidth="1"/>
    <col min="6924" max="6924" width="22.375" customWidth="1"/>
    <col min="6925" max="6925" width="21.25" customWidth="1"/>
    <col min="6926" max="6926" width="11.25" customWidth="1"/>
    <col min="6927" max="6927" width="0" hidden="1" customWidth="1"/>
    <col min="7169" max="7169" width="4.5" customWidth="1"/>
    <col min="7170" max="7170" width="24.375" customWidth="1"/>
    <col min="7171" max="7171" width="28.25" customWidth="1"/>
    <col min="7172" max="7172" width="0" hidden="1" customWidth="1"/>
    <col min="7173" max="7174" width="10.375" customWidth="1"/>
    <col min="7175" max="7175" width="10" customWidth="1"/>
    <col min="7176" max="7176" width="18.75" customWidth="1"/>
    <col min="7177" max="7177" width="22.5" customWidth="1"/>
    <col min="7178" max="7178" width="21.25" customWidth="1"/>
    <col min="7179" max="7179" width="11.125" customWidth="1"/>
    <col min="7180" max="7180" width="22.375" customWidth="1"/>
    <col min="7181" max="7181" width="21.25" customWidth="1"/>
    <col min="7182" max="7182" width="11.25" customWidth="1"/>
    <col min="7183" max="7183" width="0" hidden="1" customWidth="1"/>
    <col min="7425" max="7425" width="4.5" customWidth="1"/>
    <col min="7426" max="7426" width="24.375" customWidth="1"/>
    <col min="7427" max="7427" width="28.25" customWidth="1"/>
    <col min="7428" max="7428" width="0" hidden="1" customWidth="1"/>
    <col min="7429" max="7430" width="10.375" customWidth="1"/>
    <col min="7431" max="7431" width="10" customWidth="1"/>
    <col min="7432" max="7432" width="18.75" customWidth="1"/>
    <col min="7433" max="7433" width="22.5" customWidth="1"/>
    <col min="7434" max="7434" width="21.25" customWidth="1"/>
    <col min="7435" max="7435" width="11.125" customWidth="1"/>
    <col min="7436" max="7436" width="22.375" customWidth="1"/>
    <col min="7437" max="7437" width="21.25" customWidth="1"/>
    <col min="7438" max="7438" width="11.25" customWidth="1"/>
    <col min="7439" max="7439" width="0" hidden="1" customWidth="1"/>
    <col min="7681" max="7681" width="4.5" customWidth="1"/>
    <col min="7682" max="7682" width="24.375" customWidth="1"/>
    <col min="7683" max="7683" width="28.25" customWidth="1"/>
    <col min="7684" max="7684" width="0" hidden="1" customWidth="1"/>
    <col min="7685" max="7686" width="10.375" customWidth="1"/>
    <col min="7687" max="7687" width="10" customWidth="1"/>
    <col min="7688" max="7688" width="18.75" customWidth="1"/>
    <col min="7689" max="7689" width="22.5" customWidth="1"/>
    <col min="7690" max="7690" width="21.25" customWidth="1"/>
    <col min="7691" max="7691" width="11.125" customWidth="1"/>
    <col min="7692" max="7692" width="22.375" customWidth="1"/>
    <col min="7693" max="7693" width="21.25" customWidth="1"/>
    <col min="7694" max="7694" width="11.25" customWidth="1"/>
    <col min="7695" max="7695" width="0" hidden="1" customWidth="1"/>
    <col min="7937" max="7937" width="4.5" customWidth="1"/>
    <col min="7938" max="7938" width="24.375" customWidth="1"/>
    <col min="7939" max="7939" width="28.25" customWidth="1"/>
    <col min="7940" max="7940" width="0" hidden="1" customWidth="1"/>
    <col min="7941" max="7942" width="10.375" customWidth="1"/>
    <col min="7943" max="7943" width="10" customWidth="1"/>
    <col min="7944" max="7944" width="18.75" customWidth="1"/>
    <col min="7945" max="7945" width="22.5" customWidth="1"/>
    <col min="7946" max="7946" width="21.25" customWidth="1"/>
    <col min="7947" max="7947" width="11.125" customWidth="1"/>
    <col min="7948" max="7948" width="22.375" customWidth="1"/>
    <col min="7949" max="7949" width="21.25" customWidth="1"/>
    <col min="7950" max="7950" width="11.25" customWidth="1"/>
    <col min="7951" max="7951" width="0" hidden="1" customWidth="1"/>
    <col min="8193" max="8193" width="4.5" customWidth="1"/>
    <col min="8194" max="8194" width="24.375" customWidth="1"/>
    <col min="8195" max="8195" width="28.25" customWidth="1"/>
    <col min="8196" max="8196" width="0" hidden="1" customWidth="1"/>
    <col min="8197" max="8198" width="10.375" customWidth="1"/>
    <col min="8199" max="8199" width="10" customWidth="1"/>
    <col min="8200" max="8200" width="18.75" customWidth="1"/>
    <col min="8201" max="8201" width="22.5" customWidth="1"/>
    <col min="8202" max="8202" width="21.25" customWidth="1"/>
    <col min="8203" max="8203" width="11.125" customWidth="1"/>
    <col min="8204" max="8204" width="22.375" customWidth="1"/>
    <col min="8205" max="8205" width="21.25" customWidth="1"/>
    <col min="8206" max="8206" width="11.25" customWidth="1"/>
    <col min="8207" max="8207" width="0" hidden="1" customWidth="1"/>
    <col min="8449" max="8449" width="4.5" customWidth="1"/>
    <col min="8450" max="8450" width="24.375" customWidth="1"/>
    <col min="8451" max="8451" width="28.25" customWidth="1"/>
    <col min="8452" max="8452" width="0" hidden="1" customWidth="1"/>
    <col min="8453" max="8454" width="10.375" customWidth="1"/>
    <col min="8455" max="8455" width="10" customWidth="1"/>
    <col min="8456" max="8456" width="18.75" customWidth="1"/>
    <col min="8457" max="8457" width="22.5" customWidth="1"/>
    <col min="8458" max="8458" width="21.25" customWidth="1"/>
    <col min="8459" max="8459" width="11.125" customWidth="1"/>
    <col min="8460" max="8460" width="22.375" customWidth="1"/>
    <col min="8461" max="8461" width="21.25" customWidth="1"/>
    <col min="8462" max="8462" width="11.25" customWidth="1"/>
    <col min="8463" max="8463" width="0" hidden="1" customWidth="1"/>
    <col min="8705" max="8705" width="4.5" customWidth="1"/>
    <col min="8706" max="8706" width="24.375" customWidth="1"/>
    <col min="8707" max="8707" width="28.25" customWidth="1"/>
    <col min="8708" max="8708" width="0" hidden="1" customWidth="1"/>
    <col min="8709" max="8710" width="10.375" customWidth="1"/>
    <col min="8711" max="8711" width="10" customWidth="1"/>
    <col min="8712" max="8712" width="18.75" customWidth="1"/>
    <col min="8713" max="8713" width="22.5" customWidth="1"/>
    <col min="8714" max="8714" width="21.25" customWidth="1"/>
    <col min="8715" max="8715" width="11.125" customWidth="1"/>
    <col min="8716" max="8716" width="22.375" customWidth="1"/>
    <col min="8717" max="8717" width="21.25" customWidth="1"/>
    <col min="8718" max="8718" width="11.25" customWidth="1"/>
    <col min="8719" max="8719" width="0" hidden="1" customWidth="1"/>
    <col min="8961" max="8961" width="4.5" customWidth="1"/>
    <col min="8962" max="8962" width="24.375" customWidth="1"/>
    <col min="8963" max="8963" width="28.25" customWidth="1"/>
    <col min="8964" max="8964" width="0" hidden="1" customWidth="1"/>
    <col min="8965" max="8966" width="10.375" customWidth="1"/>
    <col min="8967" max="8967" width="10" customWidth="1"/>
    <col min="8968" max="8968" width="18.75" customWidth="1"/>
    <col min="8969" max="8969" width="22.5" customWidth="1"/>
    <col min="8970" max="8970" width="21.25" customWidth="1"/>
    <col min="8971" max="8971" width="11.125" customWidth="1"/>
    <col min="8972" max="8972" width="22.375" customWidth="1"/>
    <col min="8973" max="8973" width="21.25" customWidth="1"/>
    <col min="8974" max="8974" width="11.25" customWidth="1"/>
    <col min="8975" max="8975" width="0" hidden="1" customWidth="1"/>
    <col min="9217" max="9217" width="4.5" customWidth="1"/>
    <col min="9218" max="9218" width="24.375" customWidth="1"/>
    <col min="9219" max="9219" width="28.25" customWidth="1"/>
    <col min="9220" max="9220" width="0" hidden="1" customWidth="1"/>
    <col min="9221" max="9222" width="10.375" customWidth="1"/>
    <col min="9223" max="9223" width="10" customWidth="1"/>
    <col min="9224" max="9224" width="18.75" customWidth="1"/>
    <col min="9225" max="9225" width="22.5" customWidth="1"/>
    <col min="9226" max="9226" width="21.25" customWidth="1"/>
    <col min="9227" max="9227" width="11.125" customWidth="1"/>
    <col min="9228" max="9228" width="22.375" customWidth="1"/>
    <col min="9229" max="9229" width="21.25" customWidth="1"/>
    <col min="9230" max="9230" width="11.25" customWidth="1"/>
    <col min="9231" max="9231" width="0" hidden="1" customWidth="1"/>
    <col min="9473" max="9473" width="4.5" customWidth="1"/>
    <col min="9474" max="9474" width="24.375" customWidth="1"/>
    <col min="9475" max="9475" width="28.25" customWidth="1"/>
    <col min="9476" max="9476" width="0" hidden="1" customWidth="1"/>
    <col min="9477" max="9478" width="10.375" customWidth="1"/>
    <col min="9479" max="9479" width="10" customWidth="1"/>
    <col min="9480" max="9480" width="18.75" customWidth="1"/>
    <col min="9481" max="9481" width="22.5" customWidth="1"/>
    <col min="9482" max="9482" width="21.25" customWidth="1"/>
    <col min="9483" max="9483" width="11.125" customWidth="1"/>
    <col min="9484" max="9484" width="22.375" customWidth="1"/>
    <col min="9485" max="9485" width="21.25" customWidth="1"/>
    <col min="9486" max="9486" width="11.25" customWidth="1"/>
    <col min="9487" max="9487" width="0" hidden="1" customWidth="1"/>
    <col min="9729" max="9729" width="4.5" customWidth="1"/>
    <col min="9730" max="9730" width="24.375" customWidth="1"/>
    <col min="9731" max="9731" width="28.25" customWidth="1"/>
    <col min="9732" max="9732" width="0" hidden="1" customWidth="1"/>
    <col min="9733" max="9734" width="10.375" customWidth="1"/>
    <col min="9735" max="9735" width="10" customWidth="1"/>
    <col min="9736" max="9736" width="18.75" customWidth="1"/>
    <col min="9737" max="9737" width="22.5" customWidth="1"/>
    <col min="9738" max="9738" width="21.25" customWidth="1"/>
    <col min="9739" max="9739" width="11.125" customWidth="1"/>
    <col min="9740" max="9740" width="22.375" customWidth="1"/>
    <col min="9741" max="9741" width="21.25" customWidth="1"/>
    <col min="9742" max="9742" width="11.25" customWidth="1"/>
    <col min="9743" max="9743" width="0" hidden="1" customWidth="1"/>
    <col min="9985" max="9985" width="4.5" customWidth="1"/>
    <col min="9986" max="9986" width="24.375" customWidth="1"/>
    <col min="9987" max="9987" width="28.25" customWidth="1"/>
    <col min="9988" max="9988" width="0" hidden="1" customWidth="1"/>
    <col min="9989" max="9990" width="10.375" customWidth="1"/>
    <col min="9991" max="9991" width="10" customWidth="1"/>
    <col min="9992" max="9992" width="18.75" customWidth="1"/>
    <col min="9993" max="9993" width="22.5" customWidth="1"/>
    <col min="9994" max="9994" width="21.25" customWidth="1"/>
    <col min="9995" max="9995" width="11.125" customWidth="1"/>
    <col min="9996" max="9996" width="22.375" customWidth="1"/>
    <col min="9997" max="9997" width="21.25" customWidth="1"/>
    <col min="9998" max="9998" width="11.25" customWidth="1"/>
    <col min="9999" max="9999" width="0" hidden="1" customWidth="1"/>
    <col min="10241" max="10241" width="4.5" customWidth="1"/>
    <col min="10242" max="10242" width="24.375" customWidth="1"/>
    <col min="10243" max="10243" width="28.25" customWidth="1"/>
    <col min="10244" max="10244" width="0" hidden="1" customWidth="1"/>
    <col min="10245" max="10246" width="10.375" customWidth="1"/>
    <col min="10247" max="10247" width="10" customWidth="1"/>
    <col min="10248" max="10248" width="18.75" customWidth="1"/>
    <col min="10249" max="10249" width="22.5" customWidth="1"/>
    <col min="10250" max="10250" width="21.25" customWidth="1"/>
    <col min="10251" max="10251" width="11.125" customWidth="1"/>
    <col min="10252" max="10252" width="22.375" customWidth="1"/>
    <col min="10253" max="10253" width="21.25" customWidth="1"/>
    <col min="10254" max="10254" width="11.25" customWidth="1"/>
    <col min="10255" max="10255" width="0" hidden="1" customWidth="1"/>
    <col min="10497" max="10497" width="4.5" customWidth="1"/>
    <col min="10498" max="10498" width="24.375" customWidth="1"/>
    <col min="10499" max="10499" width="28.25" customWidth="1"/>
    <col min="10500" max="10500" width="0" hidden="1" customWidth="1"/>
    <col min="10501" max="10502" width="10.375" customWidth="1"/>
    <col min="10503" max="10503" width="10" customWidth="1"/>
    <col min="10504" max="10504" width="18.75" customWidth="1"/>
    <col min="10505" max="10505" width="22.5" customWidth="1"/>
    <col min="10506" max="10506" width="21.25" customWidth="1"/>
    <col min="10507" max="10507" width="11.125" customWidth="1"/>
    <col min="10508" max="10508" width="22.375" customWidth="1"/>
    <col min="10509" max="10509" width="21.25" customWidth="1"/>
    <col min="10510" max="10510" width="11.25" customWidth="1"/>
    <col min="10511" max="10511" width="0" hidden="1" customWidth="1"/>
    <col min="10753" max="10753" width="4.5" customWidth="1"/>
    <col min="10754" max="10754" width="24.375" customWidth="1"/>
    <col min="10755" max="10755" width="28.25" customWidth="1"/>
    <col min="10756" max="10756" width="0" hidden="1" customWidth="1"/>
    <col min="10757" max="10758" width="10.375" customWidth="1"/>
    <col min="10759" max="10759" width="10" customWidth="1"/>
    <col min="10760" max="10760" width="18.75" customWidth="1"/>
    <col min="10761" max="10761" width="22.5" customWidth="1"/>
    <col min="10762" max="10762" width="21.25" customWidth="1"/>
    <col min="10763" max="10763" width="11.125" customWidth="1"/>
    <col min="10764" max="10764" width="22.375" customWidth="1"/>
    <col min="10765" max="10765" width="21.25" customWidth="1"/>
    <col min="10766" max="10766" width="11.25" customWidth="1"/>
    <col min="10767" max="10767" width="0" hidden="1" customWidth="1"/>
    <col min="11009" max="11009" width="4.5" customWidth="1"/>
    <col min="11010" max="11010" width="24.375" customWidth="1"/>
    <col min="11011" max="11011" width="28.25" customWidth="1"/>
    <col min="11012" max="11012" width="0" hidden="1" customWidth="1"/>
    <col min="11013" max="11014" width="10.375" customWidth="1"/>
    <col min="11015" max="11015" width="10" customWidth="1"/>
    <col min="11016" max="11016" width="18.75" customWidth="1"/>
    <col min="11017" max="11017" width="22.5" customWidth="1"/>
    <col min="11018" max="11018" width="21.25" customWidth="1"/>
    <col min="11019" max="11019" width="11.125" customWidth="1"/>
    <col min="11020" max="11020" width="22.375" customWidth="1"/>
    <col min="11021" max="11021" width="21.25" customWidth="1"/>
    <col min="11022" max="11022" width="11.25" customWidth="1"/>
    <col min="11023" max="11023" width="0" hidden="1" customWidth="1"/>
    <col min="11265" max="11265" width="4.5" customWidth="1"/>
    <col min="11266" max="11266" width="24.375" customWidth="1"/>
    <col min="11267" max="11267" width="28.25" customWidth="1"/>
    <col min="11268" max="11268" width="0" hidden="1" customWidth="1"/>
    <col min="11269" max="11270" width="10.375" customWidth="1"/>
    <col min="11271" max="11271" width="10" customWidth="1"/>
    <col min="11272" max="11272" width="18.75" customWidth="1"/>
    <col min="11273" max="11273" width="22.5" customWidth="1"/>
    <col min="11274" max="11274" width="21.25" customWidth="1"/>
    <col min="11275" max="11275" width="11.125" customWidth="1"/>
    <col min="11276" max="11276" width="22.375" customWidth="1"/>
    <col min="11277" max="11277" width="21.25" customWidth="1"/>
    <col min="11278" max="11278" width="11.25" customWidth="1"/>
    <col min="11279" max="11279" width="0" hidden="1" customWidth="1"/>
    <col min="11521" max="11521" width="4.5" customWidth="1"/>
    <col min="11522" max="11522" width="24.375" customWidth="1"/>
    <col min="11523" max="11523" width="28.25" customWidth="1"/>
    <col min="11524" max="11524" width="0" hidden="1" customWidth="1"/>
    <col min="11525" max="11526" width="10.375" customWidth="1"/>
    <col min="11527" max="11527" width="10" customWidth="1"/>
    <col min="11528" max="11528" width="18.75" customWidth="1"/>
    <col min="11529" max="11529" width="22.5" customWidth="1"/>
    <col min="11530" max="11530" width="21.25" customWidth="1"/>
    <col min="11531" max="11531" width="11.125" customWidth="1"/>
    <col min="11532" max="11532" width="22.375" customWidth="1"/>
    <col min="11533" max="11533" width="21.25" customWidth="1"/>
    <col min="11534" max="11534" width="11.25" customWidth="1"/>
    <col min="11535" max="11535" width="0" hidden="1" customWidth="1"/>
    <col min="11777" max="11777" width="4.5" customWidth="1"/>
    <col min="11778" max="11778" width="24.375" customWidth="1"/>
    <col min="11779" max="11779" width="28.25" customWidth="1"/>
    <col min="11780" max="11780" width="0" hidden="1" customWidth="1"/>
    <col min="11781" max="11782" width="10.375" customWidth="1"/>
    <col min="11783" max="11783" width="10" customWidth="1"/>
    <col min="11784" max="11784" width="18.75" customWidth="1"/>
    <col min="11785" max="11785" width="22.5" customWidth="1"/>
    <col min="11786" max="11786" width="21.25" customWidth="1"/>
    <col min="11787" max="11787" width="11.125" customWidth="1"/>
    <col min="11788" max="11788" width="22.375" customWidth="1"/>
    <col min="11789" max="11789" width="21.25" customWidth="1"/>
    <col min="11790" max="11790" width="11.25" customWidth="1"/>
    <col min="11791" max="11791" width="0" hidden="1" customWidth="1"/>
    <col min="12033" max="12033" width="4.5" customWidth="1"/>
    <col min="12034" max="12034" width="24.375" customWidth="1"/>
    <col min="12035" max="12035" width="28.25" customWidth="1"/>
    <col min="12036" max="12036" width="0" hidden="1" customWidth="1"/>
    <col min="12037" max="12038" width="10.375" customWidth="1"/>
    <col min="12039" max="12039" width="10" customWidth="1"/>
    <col min="12040" max="12040" width="18.75" customWidth="1"/>
    <col min="12041" max="12041" width="22.5" customWidth="1"/>
    <col min="12042" max="12042" width="21.25" customWidth="1"/>
    <col min="12043" max="12043" width="11.125" customWidth="1"/>
    <col min="12044" max="12044" width="22.375" customWidth="1"/>
    <col min="12045" max="12045" width="21.25" customWidth="1"/>
    <col min="12046" max="12046" width="11.25" customWidth="1"/>
    <col min="12047" max="12047" width="0" hidden="1" customWidth="1"/>
    <col min="12289" max="12289" width="4.5" customWidth="1"/>
    <col min="12290" max="12290" width="24.375" customWidth="1"/>
    <col min="12291" max="12291" width="28.25" customWidth="1"/>
    <col min="12292" max="12292" width="0" hidden="1" customWidth="1"/>
    <col min="12293" max="12294" width="10.375" customWidth="1"/>
    <col min="12295" max="12295" width="10" customWidth="1"/>
    <col min="12296" max="12296" width="18.75" customWidth="1"/>
    <col min="12297" max="12297" width="22.5" customWidth="1"/>
    <col min="12298" max="12298" width="21.25" customWidth="1"/>
    <col min="12299" max="12299" width="11.125" customWidth="1"/>
    <col min="12300" max="12300" width="22.375" customWidth="1"/>
    <col min="12301" max="12301" width="21.25" customWidth="1"/>
    <col min="12302" max="12302" width="11.25" customWidth="1"/>
    <col min="12303" max="12303" width="0" hidden="1" customWidth="1"/>
    <col min="12545" max="12545" width="4.5" customWidth="1"/>
    <col min="12546" max="12546" width="24.375" customWidth="1"/>
    <col min="12547" max="12547" width="28.25" customWidth="1"/>
    <col min="12548" max="12548" width="0" hidden="1" customWidth="1"/>
    <col min="12549" max="12550" width="10.375" customWidth="1"/>
    <col min="12551" max="12551" width="10" customWidth="1"/>
    <col min="12552" max="12552" width="18.75" customWidth="1"/>
    <col min="12553" max="12553" width="22.5" customWidth="1"/>
    <col min="12554" max="12554" width="21.25" customWidth="1"/>
    <col min="12555" max="12555" width="11.125" customWidth="1"/>
    <col min="12556" max="12556" width="22.375" customWidth="1"/>
    <col min="12557" max="12557" width="21.25" customWidth="1"/>
    <col min="12558" max="12558" width="11.25" customWidth="1"/>
    <col min="12559" max="12559" width="0" hidden="1" customWidth="1"/>
    <col min="12801" max="12801" width="4.5" customWidth="1"/>
    <col min="12802" max="12802" width="24.375" customWidth="1"/>
    <col min="12803" max="12803" width="28.25" customWidth="1"/>
    <col min="12804" max="12804" width="0" hidden="1" customWidth="1"/>
    <col min="12805" max="12806" width="10.375" customWidth="1"/>
    <col min="12807" max="12807" width="10" customWidth="1"/>
    <col min="12808" max="12808" width="18.75" customWidth="1"/>
    <col min="12809" max="12809" width="22.5" customWidth="1"/>
    <col min="12810" max="12810" width="21.25" customWidth="1"/>
    <col min="12811" max="12811" width="11.125" customWidth="1"/>
    <col min="12812" max="12812" width="22.375" customWidth="1"/>
    <col min="12813" max="12813" width="21.25" customWidth="1"/>
    <col min="12814" max="12814" width="11.25" customWidth="1"/>
    <col min="12815" max="12815" width="0" hidden="1" customWidth="1"/>
    <col min="13057" max="13057" width="4.5" customWidth="1"/>
    <col min="13058" max="13058" width="24.375" customWidth="1"/>
    <col min="13059" max="13059" width="28.25" customWidth="1"/>
    <col min="13060" max="13060" width="0" hidden="1" customWidth="1"/>
    <col min="13061" max="13062" width="10.375" customWidth="1"/>
    <col min="13063" max="13063" width="10" customWidth="1"/>
    <col min="13064" max="13064" width="18.75" customWidth="1"/>
    <col min="13065" max="13065" width="22.5" customWidth="1"/>
    <col min="13066" max="13066" width="21.25" customWidth="1"/>
    <col min="13067" max="13067" width="11.125" customWidth="1"/>
    <col min="13068" max="13068" width="22.375" customWidth="1"/>
    <col min="13069" max="13069" width="21.25" customWidth="1"/>
    <col min="13070" max="13070" width="11.25" customWidth="1"/>
    <col min="13071" max="13071" width="0" hidden="1" customWidth="1"/>
    <col min="13313" max="13313" width="4.5" customWidth="1"/>
    <col min="13314" max="13314" width="24.375" customWidth="1"/>
    <col min="13315" max="13315" width="28.25" customWidth="1"/>
    <col min="13316" max="13316" width="0" hidden="1" customWidth="1"/>
    <col min="13317" max="13318" width="10.375" customWidth="1"/>
    <col min="13319" max="13319" width="10" customWidth="1"/>
    <col min="13320" max="13320" width="18.75" customWidth="1"/>
    <col min="13321" max="13321" width="22.5" customWidth="1"/>
    <col min="13322" max="13322" width="21.25" customWidth="1"/>
    <col min="13323" max="13323" width="11.125" customWidth="1"/>
    <col min="13324" max="13324" width="22.375" customWidth="1"/>
    <col min="13325" max="13325" width="21.25" customWidth="1"/>
    <col min="13326" max="13326" width="11.25" customWidth="1"/>
    <col min="13327" max="13327" width="0" hidden="1" customWidth="1"/>
    <col min="13569" max="13569" width="4.5" customWidth="1"/>
    <col min="13570" max="13570" width="24.375" customWidth="1"/>
    <col min="13571" max="13571" width="28.25" customWidth="1"/>
    <col min="13572" max="13572" width="0" hidden="1" customWidth="1"/>
    <col min="13573" max="13574" width="10.375" customWidth="1"/>
    <col min="13575" max="13575" width="10" customWidth="1"/>
    <col min="13576" max="13576" width="18.75" customWidth="1"/>
    <col min="13577" max="13577" width="22.5" customWidth="1"/>
    <col min="13578" max="13578" width="21.25" customWidth="1"/>
    <col min="13579" max="13579" width="11.125" customWidth="1"/>
    <col min="13580" max="13580" width="22.375" customWidth="1"/>
    <col min="13581" max="13581" width="21.25" customWidth="1"/>
    <col min="13582" max="13582" width="11.25" customWidth="1"/>
    <col min="13583" max="13583" width="0" hidden="1" customWidth="1"/>
    <col min="13825" max="13825" width="4.5" customWidth="1"/>
    <col min="13826" max="13826" width="24.375" customWidth="1"/>
    <col min="13827" max="13827" width="28.25" customWidth="1"/>
    <col min="13828" max="13828" width="0" hidden="1" customWidth="1"/>
    <col min="13829" max="13830" width="10.375" customWidth="1"/>
    <col min="13831" max="13831" width="10" customWidth="1"/>
    <col min="13832" max="13832" width="18.75" customWidth="1"/>
    <col min="13833" max="13833" width="22.5" customWidth="1"/>
    <col min="13834" max="13834" width="21.25" customWidth="1"/>
    <col min="13835" max="13835" width="11.125" customWidth="1"/>
    <col min="13836" max="13836" width="22.375" customWidth="1"/>
    <col min="13837" max="13837" width="21.25" customWidth="1"/>
    <col min="13838" max="13838" width="11.25" customWidth="1"/>
    <col min="13839" max="13839" width="0" hidden="1" customWidth="1"/>
    <col min="14081" max="14081" width="4.5" customWidth="1"/>
    <col min="14082" max="14082" width="24.375" customWidth="1"/>
    <col min="14083" max="14083" width="28.25" customWidth="1"/>
    <col min="14084" max="14084" width="0" hidden="1" customWidth="1"/>
    <col min="14085" max="14086" width="10.375" customWidth="1"/>
    <col min="14087" max="14087" width="10" customWidth="1"/>
    <col min="14088" max="14088" width="18.75" customWidth="1"/>
    <col min="14089" max="14089" width="22.5" customWidth="1"/>
    <col min="14090" max="14090" width="21.25" customWidth="1"/>
    <col min="14091" max="14091" width="11.125" customWidth="1"/>
    <col min="14092" max="14092" width="22.375" customWidth="1"/>
    <col min="14093" max="14093" width="21.25" customWidth="1"/>
    <col min="14094" max="14094" width="11.25" customWidth="1"/>
    <col min="14095" max="14095" width="0" hidden="1" customWidth="1"/>
    <col min="14337" max="14337" width="4.5" customWidth="1"/>
    <col min="14338" max="14338" width="24.375" customWidth="1"/>
    <col min="14339" max="14339" width="28.25" customWidth="1"/>
    <col min="14340" max="14340" width="0" hidden="1" customWidth="1"/>
    <col min="14341" max="14342" width="10.375" customWidth="1"/>
    <col min="14343" max="14343" width="10" customWidth="1"/>
    <col min="14344" max="14344" width="18.75" customWidth="1"/>
    <col min="14345" max="14345" width="22.5" customWidth="1"/>
    <col min="14346" max="14346" width="21.25" customWidth="1"/>
    <col min="14347" max="14347" width="11.125" customWidth="1"/>
    <col min="14348" max="14348" width="22.375" customWidth="1"/>
    <col min="14349" max="14349" width="21.25" customWidth="1"/>
    <col min="14350" max="14350" width="11.25" customWidth="1"/>
    <col min="14351" max="14351" width="0" hidden="1" customWidth="1"/>
    <col min="14593" max="14593" width="4.5" customWidth="1"/>
    <col min="14594" max="14594" width="24.375" customWidth="1"/>
    <col min="14595" max="14595" width="28.25" customWidth="1"/>
    <col min="14596" max="14596" width="0" hidden="1" customWidth="1"/>
    <col min="14597" max="14598" width="10.375" customWidth="1"/>
    <col min="14599" max="14599" width="10" customWidth="1"/>
    <col min="14600" max="14600" width="18.75" customWidth="1"/>
    <col min="14601" max="14601" width="22.5" customWidth="1"/>
    <col min="14602" max="14602" width="21.25" customWidth="1"/>
    <col min="14603" max="14603" width="11.125" customWidth="1"/>
    <col min="14604" max="14604" width="22.375" customWidth="1"/>
    <col min="14605" max="14605" width="21.25" customWidth="1"/>
    <col min="14606" max="14606" width="11.25" customWidth="1"/>
    <col min="14607" max="14607" width="0" hidden="1" customWidth="1"/>
    <col min="14849" max="14849" width="4.5" customWidth="1"/>
    <col min="14850" max="14850" width="24.375" customWidth="1"/>
    <col min="14851" max="14851" width="28.25" customWidth="1"/>
    <col min="14852" max="14852" width="0" hidden="1" customWidth="1"/>
    <col min="14853" max="14854" width="10.375" customWidth="1"/>
    <col min="14855" max="14855" width="10" customWidth="1"/>
    <col min="14856" max="14856" width="18.75" customWidth="1"/>
    <col min="14857" max="14857" width="22.5" customWidth="1"/>
    <col min="14858" max="14858" width="21.25" customWidth="1"/>
    <col min="14859" max="14859" width="11.125" customWidth="1"/>
    <col min="14860" max="14860" width="22.375" customWidth="1"/>
    <col min="14861" max="14861" width="21.25" customWidth="1"/>
    <col min="14862" max="14862" width="11.25" customWidth="1"/>
    <col min="14863" max="14863" width="0" hidden="1" customWidth="1"/>
    <col min="15105" max="15105" width="4.5" customWidth="1"/>
    <col min="15106" max="15106" width="24.375" customWidth="1"/>
    <col min="15107" max="15107" width="28.25" customWidth="1"/>
    <col min="15108" max="15108" width="0" hidden="1" customWidth="1"/>
    <col min="15109" max="15110" width="10.375" customWidth="1"/>
    <col min="15111" max="15111" width="10" customWidth="1"/>
    <col min="15112" max="15112" width="18.75" customWidth="1"/>
    <col min="15113" max="15113" width="22.5" customWidth="1"/>
    <col min="15114" max="15114" width="21.25" customWidth="1"/>
    <col min="15115" max="15115" width="11.125" customWidth="1"/>
    <col min="15116" max="15116" width="22.375" customWidth="1"/>
    <col min="15117" max="15117" width="21.25" customWidth="1"/>
    <col min="15118" max="15118" width="11.25" customWidth="1"/>
    <col min="15119" max="15119" width="0" hidden="1" customWidth="1"/>
    <col min="15361" max="15361" width="4.5" customWidth="1"/>
    <col min="15362" max="15362" width="24.375" customWidth="1"/>
    <col min="15363" max="15363" width="28.25" customWidth="1"/>
    <col min="15364" max="15364" width="0" hidden="1" customWidth="1"/>
    <col min="15365" max="15366" width="10.375" customWidth="1"/>
    <col min="15367" max="15367" width="10" customWidth="1"/>
    <col min="15368" max="15368" width="18.75" customWidth="1"/>
    <col min="15369" max="15369" width="22.5" customWidth="1"/>
    <col min="15370" max="15370" width="21.25" customWidth="1"/>
    <col min="15371" max="15371" width="11.125" customWidth="1"/>
    <col min="15372" max="15372" width="22.375" customWidth="1"/>
    <col min="15373" max="15373" width="21.25" customWidth="1"/>
    <col min="15374" max="15374" width="11.25" customWidth="1"/>
    <col min="15375" max="15375" width="0" hidden="1" customWidth="1"/>
    <col min="15617" max="15617" width="4.5" customWidth="1"/>
    <col min="15618" max="15618" width="24.375" customWidth="1"/>
    <col min="15619" max="15619" width="28.25" customWidth="1"/>
    <col min="15620" max="15620" width="0" hidden="1" customWidth="1"/>
    <col min="15621" max="15622" width="10.375" customWidth="1"/>
    <col min="15623" max="15623" width="10" customWidth="1"/>
    <col min="15624" max="15624" width="18.75" customWidth="1"/>
    <col min="15625" max="15625" width="22.5" customWidth="1"/>
    <col min="15626" max="15626" width="21.25" customWidth="1"/>
    <col min="15627" max="15627" width="11.125" customWidth="1"/>
    <col min="15628" max="15628" width="22.375" customWidth="1"/>
    <col min="15629" max="15629" width="21.25" customWidth="1"/>
    <col min="15630" max="15630" width="11.25" customWidth="1"/>
    <col min="15631" max="15631" width="0" hidden="1" customWidth="1"/>
    <col min="15873" max="15873" width="4.5" customWidth="1"/>
    <col min="15874" max="15874" width="24.375" customWidth="1"/>
    <col min="15875" max="15875" width="28.25" customWidth="1"/>
    <col min="15876" max="15876" width="0" hidden="1" customWidth="1"/>
    <col min="15877" max="15878" width="10.375" customWidth="1"/>
    <col min="15879" max="15879" width="10" customWidth="1"/>
    <col min="15880" max="15880" width="18.75" customWidth="1"/>
    <col min="15881" max="15881" width="22.5" customWidth="1"/>
    <col min="15882" max="15882" width="21.25" customWidth="1"/>
    <col min="15883" max="15883" width="11.125" customWidth="1"/>
    <col min="15884" max="15884" width="22.375" customWidth="1"/>
    <col min="15885" max="15885" width="21.25" customWidth="1"/>
    <col min="15886" max="15886" width="11.25" customWidth="1"/>
    <col min="15887" max="15887" width="0" hidden="1" customWidth="1"/>
    <col min="16129" max="16129" width="4.5" customWidth="1"/>
    <col min="16130" max="16130" width="24.375" customWidth="1"/>
    <col min="16131" max="16131" width="28.25" customWidth="1"/>
    <col min="16132" max="16132" width="0" hidden="1" customWidth="1"/>
    <col min="16133" max="16134" width="10.375" customWidth="1"/>
    <col min="16135" max="16135" width="10" customWidth="1"/>
    <col min="16136" max="16136" width="18.75" customWidth="1"/>
    <col min="16137" max="16137" width="22.5" customWidth="1"/>
    <col min="16138" max="16138" width="21.25" customWidth="1"/>
    <col min="16139" max="16139" width="11.125" customWidth="1"/>
    <col min="16140" max="16140" width="22.375" customWidth="1"/>
    <col min="16141" max="16141" width="21.25" customWidth="1"/>
    <col min="16142" max="16142" width="11.25" customWidth="1"/>
    <col min="16143" max="16143" width="0" hidden="1" customWidth="1"/>
  </cols>
  <sheetData>
    <row r="1" spans="1:21" s="104" customFormat="1" ht="37.5" customHeight="1" x14ac:dyDescent="0.15">
      <c r="A1" s="103" t="s">
        <v>256</v>
      </c>
      <c r="B1" s="5"/>
      <c r="C1" s="103"/>
      <c r="D1" s="103"/>
      <c r="E1" s="256"/>
      <c r="F1" s="257"/>
      <c r="G1" s="257"/>
      <c r="H1" s="257"/>
      <c r="I1" s="257"/>
      <c r="J1" s="257"/>
      <c r="K1" s="257"/>
      <c r="L1" s="257"/>
      <c r="M1" s="257"/>
      <c r="N1" s="257"/>
      <c r="O1"/>
      <c r="P1"/>
      <c r="Q1"/>
      <c r="R1"/>
      <c r="S1"/>
      <c r="T1"/>
      <c r="U1"/>
    </row>
    <row r="2" spans="1:21" s="104" customFormat="1" ht="36" customHeight="1" x14ac:dyDescent="0.15">
      <c r="A2" s="231" t="s">
        <v>0</v>
      </c>
      <c r="B2" s="232"/>
      <c r="C2" s="232"/>
      <c r="D2" s="232"/>
      <c r="E2" s="232"/>
      <c r="F2" s="232"/>
      <c r="G2" s="232"/>
      <c r="H2" s="232"/>
      <c r="I2" s="232"/>
      <c r="J2" s="232"/>
      <c r="K2" s="232"/>
      <c r="L2" s="232"/>
      <c r="M2" s="232"/>
      <c r="N2" s="232"/>
      <c r="O2" s="257"/>
      <c r="P2"/>
      <c r="Q2"/>
      <c r="R2"/>
      <c r="S2"/>
      <c r="T2"/>
      <c r="U2"/>
    </row>
    <row r="3" spans="1:21" s="104" customFormat="1" ht="18.75" customHeight="1" x14ac:dyDescent="0.15">
      <c r="A3" s="103"/>
      <c r="B3" s="5"/>
      <c r="C3" s="103"/>
      <c r="D3" s="103"/>
      <c r="G3" s="103"/>
      <c r="H3" s="103"/>
      <c r="I3" s="5"/>
      <c r="J3" s="103"/>
      <c r="K3" s="103"/>
      <c r="L3" s="5"/>
      <c r="M3" s="103"/>
      <c r="N3" s="103"/>
      <c r="O3"/>
      <c r="P3"/>
      <c r="Q3"/>
      <c r="R3"/>
      <c r="S3"/>
      <c r="T3"/>
      <c r="U3"/>
    </row>
    <row r="4" spans="1:21" s="104" customFormat="1" ht="23.25" customHeight="1" x14ac:dyDescent="0.15">
      <c r="A4" s="105"/>
      <c r="B4" s="106"/>
      <c r="C4" s="105"/>
      <c r="D4" s="105"/>
      <c r="G4" s="105"/>
      <c r="H4" s="105"/>
      <c r="I4" s="106"/>
      <c r="J4" s="105"/>
      <c r="K4" s="105"/>
      <c r="L4" s="107"/>
      <c r="M4" s="107"/>
      <c r="N4" s="108"/>
      <c r="O4" s="102"/>
      <c r="P4"/>
      <c r="Q4"/>
      <c r="R4"/>
      <c r="S4"/>
      <c r="T4"/>
      <c r="U4"/>
    </row>
    <row r="5" spans="1:21" s="104" customFormat="1" ht="31.5" customHeight="1" x14ac:dyDescent="0.15">
      <c r="A5" s="105"/>
      <c r="B5" s="106"/>
      <c r="C5" s="105"/>
      <c r="D5" s="105"/>
      <c r="G5" s="105"/>
      <c r="H5" s="105"/>
      <c r="I5" s="106"/>
      <c r="J5" s="105"/>
      <c r="K5" s="105"/>
      <c r="L5" s="106"/>
      <c r="M5" s="109"/>
      <c r="N5" s="105"/>
      <c r="O5" s="105"/>
      <c r="P5"/>
      <c r="Q5"/>
      <c r="R5"/>
      <c r="S5"/>
      <c r="T5"/>
      <c r="U5"/>
    </row>
    <row r="6" spans="1:21" ht="31.5" customHeight="1" thickBot="1" x14ac:dyDescent="0.2">
      <c r="A6" s="105"/>
      <c r="B6" s="105"/>
      <c r="C6" s="105"/>
      <c r="D6" s="105"/>
      <c r="E6" s="258"/>
      <c r="F6" s="259"/>
      <c r="G6" s="105"/>
      <c r="H6" s="105"/>
      <c r="I6" s="105"/>
      <c r="J6" s="105"/>
      <c r="K6" s="105"/>
      <c r="L6" s="105"/>
      <c r="M6" s="109"/>
      <c r="N6" s="105"/>
      <c r="O6" s="105"/>
    </row>
    <row r="7" spans="1:21" ht="33.75" customHeight="1" thickBot="1" x14ac:dyDescent="0.3">
      <c r="A7" s="260" t="s">
        <v>171</v>
      </c>
      <c r="B7" s="261"/>
      <c r="C7" s="261"/>
      <c r="D7" s="110"/>
      <c r="E7" s="262" t="s">
        <v>257</v>
      </c>
      <c r="F7" s="263"/>
      <c r="G7" s="111"/>
      <c r="H7" s="111"/>
      <c r="I7" s="111"/>
      <c r="J7" s="111"/>
      <c r="K7" s="112"/>
      <c r="L7" s="111"/>
      <c r="M7" s="111"/>
    </row>
    <row r="8" spans="1:21" ht="18.75" customHeight="1" x14ac:dyDescent="0.15">
      <c r="A8" s="264"/>
      <c r="B8" s="265"/>
      <c r="C8" s="266"/>
      <c r="D8" s="244" t="s">
        <v>13</v>
      </c>
      <c r="E8" s="270" t="s">
        <v>258</v>
      </c>
      <c r="F8" s="273" t="s">
        <v>259</v>
      </c>
      <c r="G8" s="113" t="s">
        <v>260</v>
      </c>
      <c r="H8" s="114" t="s">
        <v>261</v>
      </c>
      <c r="I8" s="276" t="s">
        <v>262</v>
      </c>
      <c r="J8" s="277"/>
      <c r="K8" s="278"/>
      <c r="L8" s="241" t="s">
        <v>263</v>
      </c>
      <c r="M8" s="242"/>
      <c r="N8" s="243"/>
      <c r="O8" s="244" t="s">
        <v>13</v>
      </c>
    </row>
    <row r="9" spans="1:21" ht="18.75" customHeight="1" x14ac:dyDescent="0.15">
      <c r="A9" s="267"/>
      <c r="B9" s="268"/>
      <c r="C9" s="269"/>
      <c r="D9" s="245"/>
      <c r="E9" s="271"/>
      <c r="F9" s="274"/>
      <c r="G9" s="12" t="s">
        <v>264</v>
      </c>
      <c r="H9" s="115" t="s">
        <v>265</v>
      </c>
      <c r="I9" s="247" t="s">
        <v>266</v>
      </c>
      <c r="J9" s="248"/>
      <c r="K9" s="249"/>
      <c r="L9" s="250" t="s">
        <v>267</v>
      </c>
      <c r="M9" s="251"/>
      <c r="N9" s="252"/>
      <c r="O9" s="245"/>
    </row>
    <row r="10" spans="1:21" ht="18.75" customHeight="1" thickBot="1" x14ac:dyDescent="0.2">
      <c r="A10" s="116"/>
      <c r="B10" s="117" t="s">
        <v>8</v>
      </c>
      <c r="C10" s="118" t="s">
        <v>268</v>
      </c>
      <c r="D10" s="246"/>
      <c r="E10" s="272"/>
      <c r="F10" s="275"/>
      <c r="G10" s="119" t="s">
        <v>259</v>
      </c>
      <c r="H10" s="120" t="s">
        <v>269</v>
      </c>
      <c r="I10" s="121" t="s">
        <v>8</v>
      </c>
      <c r="J10" s="118" t="s">
        <v>268</v>
      </c>
      <c r="K10" s="122" t="s">
        <v>269</v>
      </c>
      <c r="L10" s="121" t="s">
        <v>8</v>
      </c>
      <c r="M10" s="120" t="s">
        <v>268</v>
      </c>
      <c r="N10" s="122" t="s">
        <v>269</v>
      </c>
      <c r="O10" s="246"/>
    </row>
    <row r="11" spans="1:21" ht="14.25" x14ac:dyDescent="0.15">
      <c r="A11" s="253" t="s">
        <v>63</v>
      </c>
      <c r="B11" s="123" t="s">
        <v>283</v>
      </c>
      <c r="C11" s="123" t="s">
        <v>87</v>
      </c>
      <c r="D11" s="123"/>
      <c r="E11" s="49" t="s">
        <v>35</v>
      </c>
      <c r="F11" s="49"/>
      <c r="G11" s="123"/>
      <c r="H11" s="124">
        <v>20</v>
      </c>
      <c r="I11" s="123" t="s">
        <v>283</v>
      </c>
      <c r="J11" s="123" t="s">
        <v>87</v>
      </c>
      <c r="K11" s="124">
        <v>10</v>
      </c>
      <c r="L11" s="123" t="s">
        <v>284</v>
      </c>
      <c r="M11" s="123" t="s">
        <v>87</v>
      </c>
      <c r="N11" s="124">
        <v>10</v>
      </c>
      <c r="O11" s="125"/>
    </row>
    <row r="12" spans="1:21" ht="14.25" x14ac:dyDescent="0.15">
      <c r="A12" s="254"/>
      <c r="B12" s="129"/>
      <c r="C12" s="129" t="s">
        <v>67</v>
      </c>
      <c r="D12" s="129" t="s">
        <v>68</v>
      </c>
      <c r="E12" s="61"/>
      <c r="F12" s="61"/>
      <c r="G12" s="129"/>
      <c r="H12" s="133">
        <v>20</v>
      </c>
      <c r="I12" s="129"/>
      <c r="J12" s="140" t="s">
        <v>285</v>
      </c>
      <c r="K12" s="133">
        <v>15</v>
      </c>
      <c r="L12" s="126"/>
      <c r="M12" s="126"/>
      <c r="N12" s="127"/>
      <c r="O12" s="128"/>
    </row>
    <row r="13" spans="1:21" ht="14.25" x14ac:dyDescent="0.15">
      <c r="A13" s="254"/>
      <c r="B13" s="129"/>
      <c r="C13" s="129" t="s">
        <v>37</v>
      </c>
      <c r="D13" s="129"/>
      <c r="E13" s="61"/>
      <c r="F13" s="61"/>
      <c r="G13" s="129"/>
      <c r="H13" s="133">
        <v>20</v>
      </c>
      <c r="I13" s="129"/>
      <c r="J13" s="129" t="s">
        <v>37</v>
      </c>
      <c r="K13" s="133">
        <v>10</v>
      </c>
      <c r="L13" s="129" t="s">
        <v>286</v>
      </c>
      <c r="M13" s="129" t="s">
        <v>37</v>
      </c>
      <c r="N13" s="133">
        <v>10</v>
      </c>
      <c r="O13" s="132"/>
    </row>
    <row r="14" spans="1:21" ht="14.25" x14ac:dyDescent="0.15">
      <c r="A14" s="254"/>
      <c r="B14" s="129"/>
      <c r="C14" s="129" t="s">
        <v>51</v>
      </c>
      <c r="D14" s="129"/>
      <c r="E14" s="61"/>
      <c r="F14" s="61"/>
      <c r="G14" s="129"/>
      <c r="H14" s="133">
        <v>10</v>
      </c>
      <c r="I14" s="129"/>
      <c r="J14" s="129" t="s">
        <v>51</v>
      </c>
      <c r="K14" s="133">
        <v>10</v>
      </c>
      <c r="L14" s="129"/>
      <c r="M14" s="129" t="s">
        <v>51</v>
      </c>
      <c r="N14" s="133">
        <v>5</v>
      </c>
      <c r="O14" s="132"/>
    </row>
    <row r="15" spans="1:21" ht="14.25" x14ac:dyDescent="0.15">
      <c r="A15" s="254"/>
      <c r="B15" s="129"/>
      <c r="C15" s="129" t="s">
        <v>88</v>
      </c>
      <c r="D15" s="129"/>
      <c r="E15" s="61"/>
      <c r="F15" s="61"/>
      <c r="G15" s="129"/>
      <c r="H15" s="133">
        <v>5</v>
      </c>
      <c r="I15" s="129"/>
      <c r="J15" s="129"/>
      <c r="K15" s="133"/>
      <c r="L15" s="126"/>
      <c r="M15" s="126"/>
      <c r="N15" s="127"/>
      <c r="O15" s="128"/>
    </row>
    <row r="16" spans="1:21" ht="14.25" x14ac:dyDescent="0.15">
      <c r="A16" s="254"/>
      <c r="B16" s="129"/>
      <c r="C16" s="129"/>
      <c r="D16" s="129"/>
      <c r="E16" s="61"/>
      <c r="F16" s="61"/>
      <c r="G16" s="129" t="s">
        <v>54</v>
      </c>
      <c r="H16" s="133" t="s">
        <v>278</v>
      </c>
      <c r="I16" s="129"/>
      <c r="J16" s="129"/>
      <c r="K16" s="133"/>
      <c r="L16" s="129" t="s">
        <v>287</v>
      </c>
      <c r="M16" s="129" t="s">
        <v>94</v>
      </c>
      <c r="N16" s="133">
        <v>20</v>
      </c>
      <c r="O16" s="132"/>
    </row>
    <row r="17" spans="1:15" ht="14.25" x14ac:dyDescent="0.15">
      <c r="A17" s="254"/>
      <c r="B17" s="129"/>
      <c r="C17" s="129"/>
      <c r="D17" s="129"/>
      <c r="E17" s="61"/>
      <c r="F17" s="61" t="s">
        <v>35</v>
      </c>
      <c r="G17" s="129" t="s">
        <v>44</v>
      </c>
      <c r="H17" s="133" t="s">
        <v>282</v>
      </c>
      <c r="I17" s="129"/>
      <c r="J17" s="129"/>
      <c r="K17" s="133"/>
      <c r="L17" s="126"/>
      <c r="M17" s="126"/>
      <c r="N17" s="127"/>
      <c r="O17" s="128"/>
    </row>
    <row r="18" spans="1:15" ht="14.25" x14ac:dyDescent="0.15">
      <c r="A18" s="254"/>
      <c r="B18" s="129"/>
      <c r="C18" s="129"/>
      <c r="D18" s="129"/>
      <c r="E18" s="61"/>
      <c r="F18" s="61"/>
      <c r="G18" s="129" t="s">
        <v>41</v>
      </c>
      <c r="H18" s="133" t="s">
        <v>282</v>
      </c>
      <c r="I18" s="126"/>
      <c r="J18" s="126"/>
      <c r="K18" s="127"/>
      <c r="L18" s="129" t="s">
        <v>98</v>
      </c>
      <c r="M18" s="129" t="s">
        <v>102</v>
      </c>
      <c r="N18" s="133">
        <v>10</v>
      </c>
      <c r="O18" s="132"/>
    </row>
    <row r="19" spans="1:15" ht="14.25" x14ac:dyDescent="0.15">
      <c r="A19" s="254"/>
      <c r="B19" s="126"/>
      <c r="C19" s="126"/>
      <c r="D19" s="126"/>
      <c r="E19" s="55"/>
      <c r="F19" s="55"/>
      <c r="G19" s="126"/>
      <c r="H19" s="127"/>
      <c r="I19" s="129" t="s">
        <v>92</v>
      </c>
      <c r="J19" s="129" t="s">
        <v>94</v>
      </c>
      <c r="K19" s="133">
        <v>20</v>
      </c>
      <c r="L19" s="129"/>
      <c r="M19" s="129"/>
      <c r="N19" s="133"/>
      <c r="O19" s="132"/>
    </row>
    <row r="20" spans="1:15" ht="14.25" x14ac:dyDescent="0.15">
      <c r="A20" s="254"/>
      <c r="B20" s="129" t="s">
        <v>92</v>
      </c>
      <c r="C20" s="129" t="s">
        <v>94</v>
      </c>
      <c r="D20" s="129"/>
      <c r="E20" s="61"/>
      <c r="F20" s="61"/>
      <c r="G20" s="129"/>
      <c r="H20" s="133">
        <v>20</v>
      </c>
      <c r="I20" s="129"/>
      <c r="J20" s="129" t="s">
        <v>288</v>
      </c>
      <c r="K20" s="134">
        <v>0.13</v>
      </c>
      <c r="L20" s="129"/>
      <c r="M20" s="129"/>
      <c r="N20" s="133"/>
      <c r="O20" s="132"/>
    </row>
    <row r="21" spans="1:15" ht="14.25" x14ac:dyDescent="0.15">
      <c r="A21" s="254"/>
      <c r="B21" s="129"/>
      <c r="C21" s="129" t="s">
        <v>70</v>
      </c>
      <c r="D21" s="129"/>
      <c r="E21" s="61" t="s">
        <v>71</v>
      </c>
      <c r="F21" s="61"/>
      <c r="G21" s="129"/>
      <c r="H21" s="134">
        <v>0.13</v>
      </c>
      <c r="I21" s="126"/>
      <c r="J21" s="126"/>
      <c r="K21" s="127"/>
      <c r="L21" s="129"/>
      <c r="M21" s="129"/>
      <c r="N21" s="133"/>
      <c r="O21" s="132"/>
    </row>
    <row r="22" spans="1:15" ht="14.25" x14ac:dyDescent="0.15">
      <c r="A22" s="254"/>
      <c r="B22" s="126"/>
      <c r="C22" s="126"/>
      <c r="D22" s="126"/>
      <c r="E22" s="55"/>
      <c r="F22" s="55"/>
      <c r="G22" s="126"/>
      <c r="H22" s="127"/>
      <c r="I22" s="129" t="s">
        <v>98</v>
      </c>
      <c r="J22" s="129" t="s">
        <v>102</v>
      </c>
      <c r="K22" s="133">
        <v>20</v>
      </c>
      <c r="L22" s="129"/>
      <c r="M22" s="129"/>
      <c r="N22" s="133"/>
      <c r="O22" s="132"/>
    </row>
    <row r="23" spans="1:15" ht="14.25" x14ac:dyDescent="0.15">
      <c r="A23" s="254"/>
      <c r="B23" s="129" t="s">
        <v>98</v>
      </c>
      <c r="C23" s="129" t="s">
        <v>102</v>
      </c>
      <c r="D23" s="129"/>
      <c r="E23" s="61" t="s">
        <v>65</v>
      </c>
      <c r="F23" s="141"/>
      <c r="G23" s="129"/>
      <c r="H23" s="133">
        <v>30</v>
      </c>
      <c r="I23" s="129"/>
      <c r="J23" s="129"/>
      <c r="K23" s="133"/>
      <c r="L23" s="129"/>
      <c r="M23" s="129"/>
      <c r="N23" s="133"/>
      <c r="O23" s="132"/>
    </row>
    <row r="24" spans="1:15" ht="14.25" x14ac:dyDescent="0.15">
      <c r="A24" s="254"/>
      <c r="B24" s="129"/>
      <c r="C24" s="129"/>
      <c r="D24" s="129"/>
      <c r="E24" s="61"/>
      <c r="F24" s="61"/>
      <c r="G24" s="129" t="s">
        <v>41</v>
      </c>
      <c r="H24" s="133" t="s">
        <v>282</v>
      </c>
      <c r="I24" s="129"/>
      <c r="J24" s="129"/>
      <c r="K24" s="133"/>
      <c r="L24" s="129"/>
      <c r="M24" s="129"/>
      <c r="N24" s="133"/>
      <c r="O24" s="132"/>
    </row>
    <row r="25" spans="1:15" ht="15" thickBot="1" x14ac:dyDescent="0.2">
      <c r="A25" s="255"/>
      <c r="B25" s="136"/>
      <c r="C25" s="136"/>
      <c r="D25" s="136"/>
      <c r="E25" s="68"/>
      <c r="F25" s="68"/>
      <c r="G25" s="136"/>
      <c r="H25" s="137"/>
      <c r="I25" s="136"/>
      <c r="J25" s="136"/>
      <c r="K25" s="137"/>
      <c r="L25" s="136"/>
      <c r="M25" s="136"/>
      <c r="N25" s="137"/>
      <c r="O25" s="138"/>
    </row>
    <row r="26" spans="1:15" ht="14.25" x14ac:dyDescent="0.15">
      <c r="B26" s="106"/>
      <c r="C26" s="106"/>
      <c r="D26" s="106"/>
      <c r="G26" s="106"/>
      <c r="H26" s="139"/>
      <c r="I26" s="106"/>
      <c r="J26" s="106"/>
      <c r="K26" s="139"/>
      <c r="L26" s="106"/>
      <c r="M26" s="106"/>
      <c r="N26" s="139"/>
    </row>
    <row r="27" spans="1:15" ht="14.25" x14ac:dyDescent="0.15">
      <c r="B27" s="106"/>
      <c r="C27" s="106"/>
      <c r="D27" s="106"/>
      <c r="G27" s="106"/>
      <c r="H27" s="139"/>
      <c r="I27" s="106"/>
      <c r="J27" s="106"/>
      <c r="K27" s="139"/>
      <c r="L27" s="106"/>
      <c r="M27" s="106"/>
      <c r="N27" s="139"/>
    </row>
    <row r="28" spans="1:15" ht="14.25" x14ac:dyDescent="0.15">
      <c r="B28" s="106"/>
      <c r="C28" s="106"/>
      <c r="D28" s="106"/>
      <c r="G28" s="106"/>
      <c r="H28" s="139"/>
      <c r="I28" s="106"/>
      <c r="J28" s="106"/>
      <c r="K28" s="139"/>
      <c r="L28" s="106"/>
      <c r="M28" s="106"/>
      <c r="N28" s="139"/>
    </row>
    <row r="29" spans="1:15" ht="14.25" x14ac:dyDescent="0.15">
      <c r="B29" s="106"/>
      <c r="C29" s="106"/>
      <c r="D29" s="106"/>
      <c r="G29" s="106"/>
      <c r="H29" s="139"/>
      <c r="I29" s="106"/>
      <c r="J29" s="106"/>
      <c r="K29" s="139"/>
      <c r="L29" s="106"/>
      <c r="M29" s="106"/>
      <c r="N29" s="139"/>
    </row>
    <row r="30" spans="1:15" ht="14.25" x14ac:dyDescent="0.15">
      <c r="B30" s="106"/>
      <c r="C30" s="106"/>
      <c r="D30" s="106"/>
      <c r="G30" s="106"/>
      <c r="H30" s="139"/>
      <c r="I30" s="106"/>
      <c r="J30" s="106"/>
      <c r="K30" s="139"/>
      <c r="L30" s="106"/>
      <c r="M30" s="106"/>
      <c r="N30" s="139"/>
    </row>
    <row r="31" spans="1:15" ht="14.25" x14ac:dyDescent="0.15">
      <c r="B31" s="106"/>
      <c r="C31" s="106"/>
      <c r="D31" s="106"/>
      <c r="G31" s="106"/>
      <c r="H31" s="139"/>
      <c r="I31" s="106"/>
      <c r="J31" s="106"/>
      <c r="K31" s="139"/>
      <c r="L31" s="106"/>
      <c r="M31" s="106"/>
      <c r="N31" s="139"/>
    </row>
    <row r="32" spans="1:15" ht="14.25" x14ac:dyDescent="0.15">
      <c r="B32" s="106"/>
      <c r="C32" s="106"/>
      <c r="D32" s="106"/>
      <c r="G32" s="106"/>
      <c r="H32" s="139"/>
      <c r="I32" s="106"/>
      <c r="J32" s="106"/>
      <c r="K32" s="139"/>
      <c r="L32" s="106"/>
      <c r="M32" s="106"/>
      <c r="N32" s="139"/>
    </row>
    <row r="33" spans="2:14" ht="14.25" x14ac:dyDescent="0.15">
      <c r="B33" s="106"/>
      <c r="C33" s="106"/>
      <c r="D33" s="106"/>
      <c r="G33" s="106"/>
      <c r="H33" s="139"/>
      <c r="I33" s="106"/>
      <c r="J33" s="106"/>
      <c r="K33" s="139"/>
      <c r="L33" s="106"/>
      <c r="M33" s="106"/>
      <c r="N33" s="139"/>
    </row>
    <row r="34" spans="2:14" ht="14.25" x14ac:dyDescent="0.15">
      <c r="B34" s="106"/>
      <c r="C34" s="106"/>
      <c r="D34" s="106"/>
      <c r="G34" s="106"/>
      <c r="H34" s="139"/>
      <c r="I34" s="106"/>
      <c r="J34" s="106"/>
      <c r="K34" s="139"/>
      <c r="L34" s="106"/>
      <c r="M34" s="106"/>
      <c r="N34" s="139"/>
    </row>
    <row r="35" spans="2:14" ht="14.25" x14ac:dyDescent="0.15">
      <c r="B35" s="106"/>
      <c r="C35" s="106"/>
      <c r="D35" s="106"/>
      <c r="G35" s="106"/>
      <c r="H35" s="139"/>
      <c r="I35" s="106"/>
      <c r="J35" s="106"/>
      <c r="K35" s="139"/>
      <c r="L35" s="106"/>
      <c r="M35" s="106"/>
      <c r="N35" s="139"/>
    </row>
    <row r="36" spans="2:14" ht="14.25" x14ac:dyDescent="0.15">
      <c r="B36" s="106"/>
      <c r="C36" s="106"/>
      <c r="D36" s="106"/>
      <c r="G36" s="106"/>
      <c r="H36" s="139"/>
      <c r="I36" s="106"/>
      <c r="J36" s="106"/>
      <c r="K36" s="139"/>
      <c r="L36" s="106"/>
      <c r="M36" s="106"/>
      <c r="N36" s="139"/>
    </row>
    <row r="37" spans="2:14" ht="14.25" x14ac:dyDescent="0.15">
      <c r="B37" s="106"/>
      <c r="C37" s="106"/>
      <c r="D37" s="106"/>
      <c r="G37" s="106"/>
      <c r="H37" s="139"/>
      <c r="I37" s="106"/>
      <c r="J37" s="106"/>
      <c r="K37" s="139"/>
      <c r="L37" s="106"/>
      <c r="M37" s="106"/>
      <c r="N37" s="139"/>
    </row>
    <row r="38" spans="2:14" ht="14.25" x14ac:dyDescent="0.15">
      <c r="B38" s="106"/>
      <c r="C38" s="106"/>
      <c r="D38" s="106"/>
      <c r="G38" s="106"/>
      <c r="H38" s="139"/>
      <c r="I38" s="106"/>
      <c r="J38" s="106"/>
      <c r="K38" s="139"/>
      <c r="L38" s="106"/>
      <c r="M38" s="106"/>
      <c r="N38" s="139"/>
    </row>
    <row r="39" spans="2:14" ht="14.25" x14ac:dyDescent="0.15">
      <c r="B39" s="106"/>
      <c r="C39" s="106"/>
      <c r="D39" s="106"/>
      <c r="G39" s="106"/>
      <c r="H39" s="139"/>
      <c r="I39" s="106"/>
      <c r="J39" s="106"/>
      <c r="K39" s="139"/>
      <c r="L39" s="106"/>
      <c r="M39" s="106"/>
      <c r="N39" s="139"/>
    </row>
    <row r="40" spans="2:14" ht="14.25" x14ac:dyDescent="0.15">
      <c r="B40" s="106"/>
      <c r="C40" s="106"/>
      <c r="D40" s="106"/>
      <c r="G40" s="106"/>
      <c r="H40" s="139"/>
      <c r="I40" s="106"/>
      <c r="J40" s="106"/>
      <c r="K40" s="139"/>
      <c r="L40" s="106"/>
      <c r="M40" s="106"/>
      <c r="N40" s="139"/>
    </row>
    <row r="41" spans="2:14" ht="14.25" x14ac:dyDescent="0.15">
      <c r="B41" s="106"/>
      <c r="C41" s="106"/>
      <c r="D41" s="106"/>
      <c r="G41" s="106"/>
      <c r="H41" s="139"/>
      <c r="I41" s="106"/>
      <c r="J41" s="106"/>
      <c r="K41" s="139"/>
      <c r="L41" s="106"/>
      <c r="M41" s="106"/>
      <c r="N41" s="139"/>
    </row>
    <row r="42" spans="2:14" ht="14.25" x14ac:dyDescent="0.15">
      <c r="B42" s="106"/>
      <c r="C42" s="106"/>
      <c r="D42" s="106"/>
      <c r="G42" s="106"/>
      <c r="H42" s="139"/>
      <c r="I42" s="106"/>
      <c r="J42" s="106"/>
      <c r="K42" s="139"/>
      <c r="L42" s="106"/>
      <c r="M42" s="106"/>
      <c r="N42" s="139"/>
    </row>
    <row r="43" spans="2:14" ht="14.25" x14ac:dyDescent="0.15">
      <c r="B43" s="106"/>
      <c r="C43" s="106"/>
      <c r="D43" s="106"/>
      <c r="G43" s="106"/>
      <c r="H43" s="139"/>
      <c r="I43" s="106"/>
      <c r="J43" s="106"/>
      <c r="K43" s="139"/>
      <c r="L43" s="106"/>
      <c r="M43" s="106"/>
      <c r="N43" s="139"/>
    </row>
    <row r="44" spans="2:14" ht="14.25" x14ac:dyDescent="0.15">
      <c r="B44" s="106"/>
      <c r="C44" s="106"/>
      <c r="D44" s="106"/>
      <c r="G44" s="106"/>
      <c r="H44" s="139"/>
      <c r="I44" s="106"/>
      <c r="J44" s="106"/>
      <c r="K44" s="139"/>
      <c r="L44" s="106"/>
      <c r="M44" s="106"/>
      <c r="N44" s="139"/>
    </row>
    <row r="45" spans="2:14" ht="14.25" x14ac:dyDescent="0.15">
      <c r="B45" s="106"/>
      <c r="C45" s="106"/>
      <c r="D45" s="106"/>
      <c r="G45" s="106"/>
      <c r="H45" s="139"/>
      <c r="I45" s="106"/>
      <c r="J45" s="106"/>
      <c r="K45" s="139"/>
      <c r="L45" s="106"/>
      <c r="M45" s="106"/>
      <c r="N45" s="139"/>
    </row>
    <row r="46" spans="2:14" ht="14.25" x14ac:dyDescent="0.15">
      <c r="B46" s="106"/>
      <c r="C46" s="106"/>
      <c r="D46" s="106"/>
      <c r="G46" s="106"/>
      <c r="H46" s="139"/>
      <c r="I46" s="106"/>
      <c r="J46" s="106"/>
      <c r="K46" s="139"/>
      <c r="L46" s="106"/>
      <c r="M46" s="106"/>
      <c r="N46" s="139"/>
    </row>
    <row r="47" spans="2:14" ht="14.25" x14ac:dyDescent="0.15">
      <c r="B47" s="106"/>
      <c r="C47" s="106"/>
      <c r="D47" s="106"/>
      <c r="G47" s="106"/>
      <c r="H47" s="139"/>
      <c r="I47" s="106"/>
      <c r="J47" s="106"/>
      <c r="K47" s="139"/>
      <c r="L47" s="106"/>
      <c r="M47" s="106"/>
      <c r="N47" s="139"/>
    </row>
    <row r="48" spans="2:14" ht="14.25" x14ac:dyDescent="0.15">
      <c r="B48" s="106"/>
      <c r="C48" s="106"/>
      <c r="D48" s="106"/>
      <c r="G48" s="106"/>
      <c r="H48" s="139"/>
      <c r="I48" s="106"/>
      <c r="J48" s="106"/>
      <c r="K48" s="139"/>
      <c r="L48" s="106"/>
      <c r="M48" s="106"/>
      <c r="N48" s="139"/>
    </row>
    <row r="49" spans="2:14" ht="14.25" x14ac:dyDescent="0.15">
      <c r="B49" s="106"/>
      <c r="C49" s="106"/>
      <c r="D49" s="106"/>
      <c r="G49" s="106"/>
      <c r="H49" s="139"/>
      <c r="I49" s="106"/>
      <c r="J49" s="106"/>
      <c r="K49" s="139"/>
      <c r="L49" s="106"/>
      <c r="M49" s="106"/>
      <c r="N49" s="139"/>
    </row>
    <row r="50" spans="2:14" ht="14.25" x14ac:dyDescent="0.15">
      <c r="B50" s="106"/>
      <c r="C50" s="106"/>
      <c r="D50" s="106"/>
      <c r="G50" s="106"/>
      <c r="H50" s="139"/>
      <c r="I50" s="106"/>
      <c r="J50" s="106"/>
      <c r="K50" s="139"/>
      <c r="L50" s="106"/>
      <c r="M50" s="106"/>
      <c r="N50" s="139"/>
    </row>
    <row r="51" spans="2:14" ht="14.25" x14ac:dyDescent="0.15">
      <c r="B51" s="106"/>
      <c r="C51" s="106"/>
      <c r="D51" s="106"/>
      <c r="G51" s="106"/>
      <c r="H51" s="139"/>
      <c r="I51" s="106"/>
      <c r="J51" s="106"/>
      <c r="K51" s="139"/>
      <c r="L51" s="106"/>
      <c r="M51" s="106"/>
      <c r="N51" s="139"/>
    </row>
    <row r="52" spans="2:14" ht="14.25" x14ac:dyDescent="0.15">
      <c r="B52" s="106"/>
      <c r="C52" s="106"/>
      <c r="D52" s="106"/>
      <c r="G52" s="106"/>
      <c r="H52" s="139"/>
      <c r="I52" s="106"/>
      <c r="J52" s="106"/>
      <c r="K52" s="139"/>
      <c r="L52" s="106"/>
      <c r="M52" s="106"/>
      <c r="N52" s="139"/>
    </row>
    <row r="53" spans="2:14" ht="14.25" x14ac:dyDescent="0.15">
      <c r="B53" s="106"/>
      <c r="C53" s="106"/>
      <c r="D53" s="106"/>
      <c r="G53" s="106"/>
      <c r="H53" s="139"/>
      <c r="I53" s="106"/>
      <c r="J53" s="106"/>
      <c r="K53" s="139"/>
      <c r="L53" s="106"/>
      <c r="M53" s="106"/>
      <c r="N53" s="139"/>
    </row>
    <row r="54" spans="2:14" ht="14.25" x14ac:dyDescent="0.15">
      <c r="B54" s="106"/>
      <c r="C54" s="106"/>
      <c r="D54" s="106"/>
      <c r="G54" s="106"/>
      <c r="H54" s="139"/>
      <c r="I54" s="106"/>
      <c r="J54" s="106"/>
      <c r="K54" s="139"/>
      <c r="L54" s="106"/>
      <c r="M54" s="106"/>
      <c r="N54" s="139"/>
    </row>
    <row r="55" spans="2:14" ht="14.25" x14ac:dyDescent="0.15">
      <c r="B55" s="106"/>
      <c r="C55" s="106"/>
      <c r="D55" s="106"/>
      <c r="G55" s="106"/>
      <c r="H55" s="139"/>
      <c r="I55" s="106"/>
      <c r="J55" s="106"/>
      <c r="K55" s="139"/>
      <c r="L55" s="106"/>
      <c r="M55" s="106"/>
      <c r="N55" s="139"/>
    </row>
    <row r="56" spans="2:14" ht="14.25" x14ac:dyDescent="0.15">
      <c r="B56" s="106"/>
      <c r="C56" s="106"/>
      <c r="D56" s="106"/>
      <c r="G56" s="106"/>
      <c r="H56" s="139"/>
      <c r="I56" s="106"/>
      <c r="J56" s="106"/>
      <c r="K56" s="139"/>
      <c r="L56" s="106"/>
      <c r="M56" s="106"/>
      <c r="N56" s="139"/>
    </row>
    <row r="57" spans="2:14" ht="14.25" x14ac:dyDescent="0.15">
      <c r="B57" s="106"/>
      <c r="C57" s="106"/>
      <c r="D57" s="106"/>
      <c r="G57" s="106"/>
      <c r="H57" s="139"/>
      <c r="I57" s="106"/>
      <c r="J57" s="106"/>
      <c r="K57" s="139"/>
      <c r="L57" s="106"/>
      <c r="M57" s="106"/>
      <c r="N57" s="139"/>
    </row>
    <row r="58" spans="2:14" ht="14.25" x14ac:dyDescent="0.15">
      <c r="B58" s="106"/>
      <c r="C58" s="106"/>
      <c r="D58" s="106"/>
      <c r="G58" s="106"/>
      <c r="H58" s="139"/>
      <c r="I58" s="106"/>
      <c r="J58" s="106"/>
      <c r="K58" s="139"/>
      <c r="L58" s="106"/>
      <c r="M58" s="106"/>
      <c r="N58" s="139"/>
    </row>
    <row r="59" spans="2:14" ht="14.25" x14ac:dyDescent="0.15">
      <c r="B59" s="106"/>
      <c r="C59" s="106"/>
      <c r="D59" s="106"/>
      <c r="G59" s="106"/>
      <c r="H59" s="139"/>
      <c r="I59" s="106"/>
      <c r="J59" s="106"/>
      <c r="K59" s="139"/>
      <c r="L59" s="106"/>
      <c r="M59" s="106"/>
      <c r="N59" s="139"/>
    </row>
    <row r="60" spans="2:14" ht="14.25" x14ac:dyDescent="0.15">
      <c r="B60" s="106"/>
      <c r="C60" s="106"/>
      <c r="D60" s="106"/>
      <c r="G60" s="106"/>
      <c r="H60" s="139"/>
      <c r="I60" s="106"/>
      <c r="J60" s="106"/>
      <c r="K60" s="139"/>
      <c r="L60" s="106"/>
      <c r="M60" s="106"/>
      <c r="N60" s="139"/>
    </row>
    <row r="61" spans="2:14" ht="14.25" x14ac:dyDescent="0.15">
      <c r="B61" s="106"/>
      <c r="C61" s="106"/>
      <c r="D61" s="106"/>
      <c r="G61" s="106"/>
      <c r="H61" s="139"/>
      <c r="I61" s="106"/>
      <c r="J61" s="106"/>
      <c r="K61" s="139"/>
      <c r="L61" s="106"/>
      <c r="M61" s="106"/>
      <c r="N61" s="139"/>
    </row>
  </sheetData>
  <mergeCells count="15">
    <mergeCell ref="E1:N1"/>
    <mergeCell ref="A2:O2"/>
    <mergeCell ref="E6:F6"/>
    <mergeCell ref="A7:C7"/>
    <mergeCell ref="E7:F7"/>
    <mergeCell ref="L8:N8"/>
    <mergeCell ref="O8:O10"/>
    <mergeCell ref="I9:K9"/>
    <mergeCell ref="L9:N9"/>
    <mergeCell ref="A11:A25"/>
    <mergeCell ref="A8:C9"/>
    <mergeCell ref="D8:D10"/>
    <mergeCell ref="E8:E10"/>
    <mergeCell ref="F8:F10"/>
    <mergeCell ref="I8:K8"/>
  </mergeCells>
  <phoneticPr fontId="2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B28"/>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31"/>
      <c r="I1" s="231"/>
      <c r="J1" s="232"/>
      <c r="K1" s="232"/>
      <c r="L1" s="232"/>
      <c r="M1" s="232"/>
      <c r="N1" s="232"/>
      <c r="O1" s="232"/>
      <c r="P1" s="2"/>
      <c r="Q1" s="2"/>
      <c r="R1" s="4"/>
      <c r="S1" s="4"/>
      <c r="T1" s="3"/>
      <c r="U1" s="3"/>
    </row>
    <row r="2" spans="1:21" ht="36.75" customHeight="1" x14ac:dyDescent="0.15">
      <c r="A2" s="231" t="s">
        <v>0</v>
      </c>
      <c r="B2" s="231"/>
      <c r="C2" s="232"/>
      <c r="D2" s="232"/>
      <c r="E2" s="232"/>
      <c r="F2" s="232"/>
      <c r="G2" s="232"/>
      <c r="H2" s="232"/>
      <c r="I2" s="232"/>
      <c r="J2" s="232"/>
      <c r="K2" s="232"/>
      <c r="L2" s="232"/>
      <c r="M2" s="232"/>
      <c r="N2" s="232"/>
      <c r="O2" s="232"/>
      <c r="P2" s="232"/>
      <c r="Q2" s="232"/>
      <c r="R2" s="232"/>
      <c r="S2" s="232"/>
      <c r="T2" s="232"/>
      <c r="U2" s="3"/>
    </row>
    <row r="3" spans="1:21" ht="18.75" customHeight="1" x14ac:dyDescent="0.15">
      <c r="A3" s="5"/>
      <c r="B3" s="5"/>
      <c r="C3" s="2"/>
      <c r="D3" s="3"/>
      <c r="E3" s="6"/>
      <c r="F3" s="2"/>
      <c r="G3" s="2"/>
      <c r="H3" s="2"/>
      <c r="I3" s="3"/>
      <c r="J3" s="2"/>
      <c r="K3" s="7"/>
      <c r="L3" s="7"/>
      <c r="M3" s="7"/>
      <c r="N3" s="7"/>
      <c r="O3" s="2"/>
      <c r="P3" s="8"/>
      <c r="Q3" s="233" t="s">
        <v>1</v>
      </c>
      <c r="R3" s="234"/>
      <c r="S3" s="234"/>
      <c r="T3" s="235"/>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36" t="s">
        <v>82</v>
      </c>
      <c r="B8" s="237"/>
      <c r="C8" s="237"/>
      <c r="D8" s="237"/>
      <c r="E8" s="237"/>
      <c r="F8" s="237"/>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38" t="s">
        <v>63</v>
      </c>
      <c r="B10" s="80" t="s">
        <v>83</v>
      </c>
      <c r="C10" s="48" t="s">
        <v>87</v>
      </c>
      <c r="D10" s="49" t="s">
        <v>35</v>
      </c>
      <c r="E10" s="50">
        <v>40</v>
      </c>
      <c r="F10" s="51" t="s">
        <v>38</v>
      </c>
      <c r="G10" s="84"/>
      <c r="H10" s="88" t="s">
        <v>87</v>
      </c>
      <c r="I10" s="49" t="s">
        <v>35</v>
      </c>
      <c r="J10" s="51">
        <f t="shared" ref="J10:J16" si="0">ROUNDUP(E10*0.75,2)</f>
        <v>30</v>
      </c>
      <c r="K10" s="51" t="s">
        <v>38</v>
      </c>
      <c r="L10" s="51"/>
      <c r="M10" s="51">
        <f>ROUNDUP((R5*E10)+(R6*J10)+(R7*(E10*2)),2)</f>
        <v>0</v>
      </c>
      <c r="N10" s="92">
        <f>M10</f>
        <v>0</v>
      </c>
      <c r="O10" s="80" t="s">
        <v>84</v>
      </c>
      <c r="P10" s="52" t="s">
        <v>54</v>
      </c>
      <c r="Q10" s="49"/>
      <c r="R10" s="53">
        <v>100</v>
      </c>
      <c r="S10" s="50">
        <f>ROUNDUP(R10*0.75,2)</f>
        <v>75</v>
      </c>
      <c r="T10" s="76">
        <f>ROUNDUP((R5*R10)+(R6*S10)+(R7*(R10*2)),2)</f>
        <v>0</v>
      </c>
    </row>
    <row r="11" spans="1:21" ht="18.75" customHeight="1" x14ac:dyDescent="0.15">
      <c r="A11" s="239"/>
      <c r="B11" s="82"/>
      <c r="C11" s="60" t="s">
        <v>67</v>
      </c>
      <c r="D11" s="61"/>
      <c r="E11" s="62">
        <v>30</v>
      </c>
      <c r="F11" s="63" t="s">
        <v>38</v>
      </c>
      <c r="G11" s="86" t="s">
        <v>68</v>
      </c>
      <c r="H11" s="90" t="s">
        <v>67</v>
      </c>
      <c r="I11" s="61"/>
      <c r="J11" s="63">
        <f t="shared" si="0"/>
        <v>22.5</v>
      </c>
      <c r="K11" s="63" t="s">
        <v>38</v>
      </c>
      <c r="L11" s="63" t="s">
        <v>68</v>
      </c>
      <c r="M11" s="63">
        <f>ROUNDUP((R5*E11)+(R6*J11)+(R7*(E11*2)),2)</f>
        <v>0</v>
      </c>
      <c r="N11" s="94">
        <f>M11</f>
        <v>0</v>
      </c>
      <c r="O11" s="82" t="s">
        <v>85</v>
      </c>
      <c r="P11" s="64" t="s">
        <v>53</v>
      </c>
      <c r="Q11" s="61"/>
      <c r="R11" s="65">
        <v>2</v>
      </c>
      <c r="S11" s="62">
        <f>ROUNDUP(R11*0.75,2)</f>
        <v>1.5</v>
      </c>
      <c r="T11" s="78">
        <f>ROUNDUP((R5*R11)+(R6*S11)+(R7*(R11*2)),2)</f>
        <v>0</v>
      </c>
    </row>
    <row r="12" spans="1:21" ht="18.75" customHeight="1" x14ac:dyDescent="0.15">
      <c r="A12" s="239"/>
      <c r="B12" s="82"/>
      <c r="C12" s="60" t="s">
        <v>37</v>
      </c>
      <c r="D12" s="61"/>
      <c r="E12" s="62">
        <v>20</v>
      </c>
      <c r="F12" s="63" t="s">
        <v>38</v>
      </c>
      <c r="G12" s="86"/>
      <c r="H12" s="90" t="s">
        <v>37</v>
      </c>
      <c r="I12" s="61"/>
      <c r="J12" s="63">
        <f t="shared" si="0"/>
        <v>15</v>
      </c>
      <c r="K12" s="63" t="s">
        <v>38</v>
      </c>
      <c r="L12" s="63"/>
      <c r="M12" s="63">
        <f>ROUNDUP((R5*E12)+(R6*J12)+(R7*(E12*2)),2)</f>
        <v>0</v>
      </c>
      <c r="N12" s="94">
        <f>ROUND(M12+(M12*6/100),2)</f>
        <v>0</v>
      </c>
      <c r="O12" s="82" t="s">
        <v>86</v>
      </c>
      <c r="P12" s="64" t="s">
        <v>90</v>
      </c>
      <c r="Q12" s="61"/>
      <c r="R12" s="65">
        <v>0.1</v>
      </c>
      <c r="S12" s="62">
        <f>ROUNDUP(R12*0.75,2)</f>
        <v>0.08</v>
      </c>
      <c r="T12" s="78">
        <f>ROUNDUP((R5*R12)+(R6*S12)+(R7*(R12*2)),2)</f>
        <v>0</v>
      </c>
    </row>
    <row r="13" spans="1:21" ht="18.75" customHeight="1" x14ac:dyDescent="0.15">
      <c r="A13" s="239"/>
      <c r="B13" s="82"/>
      <c r="C13" s="60" t="s">
        <v>51</v>
      </c>
      <c r="D13" s="61"/>
      <c r="E13" s="62">
        <v>10</v>
      </c>
      <c r="F13" s="63" t="s">
        <v>38</v>
      </c>
      <c r="G13" s="86"/>
      <c r="H13" s="90" t="s">
        <v>51</v>
      </c>
      <c r="I13" s="61"/>
      <c r="J13" s="63">
        <f t="shared" si="0"/>
        <v>7.5</v>
      </c>
      <c r="K13" s="63" t="s">
        <v>38</v>
      </c>
      <c r="L13" s="63"/>
      <c r="M13" s="63">
        <f>ROUNDUP((R5*E13)+(R6*J13)+(R7*(E13*2)),2)</f>
        <v>0</v>
      </c>
      <c r="N13" s="94">
        <f>ROUND(M13+(M13*10/100),2)</f>
        <v>0</v>
      </c>
      <c r="O13" s="82" t="s">
        <v>30</v>
      </c>
      <c r="P13" s="64" t="s">
        <v>44</v>
      </c>
      <c r="Q13" s="61" t="s">
        <v>35</v>
      </c>
      <c r="R13" s="65">
        <v>3</v>
      </c>
      <c r="S13" s="62">
        <f>ROUNDUP(R13*0.75,2)</f>
        <v>2.25</v>
      </c>
      <c r="T13" s="78">
        <f>ROUNDUP((R5*R13)+(R6*S13)+(R7*(R13*2)),2)</f>
        <v>0</v>
      </c>
    </row>
    <row r="14" spans="1:21" ht="18.75" customHeight="1" x14ac:dyDescent="0.15">
      <c r="A14" s="239"/>
      <c r="B14" s="82"/>
      <c r="C14" s="60" t="s">
        <v>88</v>
      </c>
      <c r="D14" s="61"/>
      <c r="E14" s="62">
        <v>5</v>
      </c>
      <c r="F14" s="63" t="s">
        <v>38</v>
      </c>
      <c r="G14" s="86"/>
      <c r="H14" s="90" t="s">
        <v>88</v>
      </c>
      <c r="I14" s="61"/>
      <c r="J14" s="63">
        <f t="shared" si="0"/>
        <v>3.75</v>
      </c>
      <c r="K14" s="63" t="s">
        <v>38</v>
      </c>
      <c r="L14" s="63"/>
      <c r="M14" s="63">
        <f>ROUNDUP((R5*E14)+(R6*J14)+(R7*(E14*2)),2)</f>
        <v>0</v>
      </c>
      <c r="N14" s="94">
        <f>ROUND(M14+(M14*10/100),2)</f>
        <v>0</v>
      </c>
      <c r="O14" s="82"/>
      <c r="P14" s="64"/>
      <c r="Q14" s="61"/>
      <c r="R14" s="65"/>
      <c r="S14" s="62"/>
      <c r="T14" s="78"/>
    </row>
    <row r="15" spans="1:21" ht="18.75" customHeight="1" x14ac:dyDescent="0.15">
      <c r="A15" s="239"/>
      <c r="B15" s="82"/>
      <c r="C15" s="60" t="s">
        <v>89</v>
      </c>
      <c r="D15" s="61"/>
      <c r="E15" s="62">
        <v>5</v>
      </c>
      <c r="F15" s="63" t="s">
        <v>38</v>
      </c>
      <c r="G15" s="86"/>
      <c r="H15" s="90" t="s">
        <v>89</v>
      </c>
      <c r="I15" s="61"/>
      <c r="J15" s="63">
        <f t="shared" si="0"/>
        <v>3.75</v>
      </c>
      <c r="K15" s="63" t="s">
        <v>38</v>
      </c>
      <c r="L15" s="63"/>
      <c r="M15" s="63">
        <f>ROUNDUP((R5*E15)+(R6*J15)+(R7*(E15*2)),2)</f>
        <v>0</v>
      </c>
      <c r="N15" s="94">
        <f>M15</f>
        <v>0</v>
      </c>
      <c r="O15" s="82"/>
      <c r="P15" s="64"/>
      <c r="Q15" s="61"/>
      <c r="R15" s="65"/>
      <c r="S15" s="62"/>
      <c r="T15" s="78"/>
    </row>
    <row r="16" spans="1:21" ht="18.75" customHeight="1" x14ac:dyDescent="0.15">
      <c r="A16" s="239"/>
      <c r="B16" s="82"/>
      <c r="C16" s="60" t="s">
        <v>91</v>
      </c>
      <c r="D16" s="61"/>
      <c r="E16" s="62">
        <v>2</v>
      </c>
      <c r="F16" s="63" t="s">
        <v>38</v>
      </c>
      <c r="G16" s="86"/>
      <c r="H16" s="90" t="s">
        <v>91</v>
      </c>
      <c r="I16" s="61"/>
      <c r="J16" s="63">
        <f t="shared" si="0"/>
        <v>1.5</v>
      </c>
      <c r="K16" s="63" t="s">
        <v>38</v>
      </c>
      <c r="L16" s="63"/>
      <c r="M16" s="63">
        <f>ROUNDUP((R5*E16)+(R6*J16)+(R7*(E16*2)),2)</f>
        <v>0</v>
      </c>
      <c r="N16" s="94">
        <f>ROUND(M16+(M16*10/100),2)</f>
        <v>0</v>
      </c>
      <c r="O16" s="82"/>
      <c r="P16" s="64"/>
      <c r="Q16" s="61"/>
      <c r="R16" s="65"/>
      <c r="S16" s="62"/>
      <c r="T16" s="78"/>
    </row>
    <row r="17" spans="1:20" ht="18.75" customHeight="1" x14ac:dyDescent="0.15">
      <c r="A17" s="239"/>
      <c r="B17" s="81"/>
      <c r="C17" s="54"/>
      <c r="D17" s="55"/>
      <c r="E17" s="56"/>
      <c r="F17" s="57"/>
      <c r="G17" s="85"/>
      <c r="H17" s="89"/>
      <c r="I17" s="55"/>
      <c r="J17" s="57"/>
      <c r="K17" s="57"/>
      <c r="L17" s="57"/>
      <c r="M17" s="57"/>
      <c r="N17" s="93"/>
      <c r="O17" s="81"/>
      <c r="P17" s="58"/>
      <c r="Q17" s="55"/>
      <c r="R17" s="59"/>
      <c r="S17" s="56"/>
      <c r="T17" s="77"/>
    </row>
    <row r="18" spans="1:20" ht="18.75" customHeight="1" x14ac:dyDescent="0.15">
      <c r="A18" s="239"/>
      <c r="B18" s="82" t="s">
        <v>92</v>
      </c>
      <c r="C18" s="60" t="s">
        <v>94</v>
      </c>
      <c r="D18" s="61"/>
      <c r="E18" s="62">
        <v>30</v>
      </c>
      <c r="F18" s="63" t="s">
        <v>38</v>
      </c>
      <c r="G18" s="86"/>
      <c r="H18" s="90" t="s">
        <v>94</v>
      </c>
      <c r="I18" s="61"/>
      <c r="J18" s="63">
        <f>ROUNDUP(E18*0.75,2)</f>
        <v>22.5</v>
      </c>
      <c r="K18" s="63" t="s">
        <v>38</v>
      </c>
      <c r="L18" s="63"/>
      <c r="M18" s="63">
        <f>ROUNDUP((R5*E18)+(R6*J18)+(R7*(E18*2)),2)</f>
        <v>0</v>
      </c>
      <c r="N18" s="94">
        <f>ROUND(M18+(M18*10/100),2)</f>
        <v>0</v>
      </c>
      <c r="O18" s="99" t="s">
        <v>176</v>
      </c>
      <c r="P18" s="64" t="s">
        <v>41</v>
      </c>
      <c r="Q18" s="61"/>
      <c r="R18" s="65">
        <v>0.3</v>
      </c>
      <c r="S18" s="62">
        <f>ROUNDUP(R18*0.75,2)</f>
        <v>0.23</v>
      </c>
      <c r="T18" s="78">
        <f>ROUNDUP((R5*R18)+(R6*S18)+(R7*(R18*2)),2)</f>
        <v>0</v>
      </c>
    </row>
    <row r="19" spans="1:20" ht="18.75" customHeight="1" x14ac:dyDescent="0.15">
      <c r="A19" s="239"/>
      <c r="B19" s="82"/>
      <c r="C19" s="60" t="s">
        <v>70</v>
      </c>
      <c r="D19" s="61" t="s">
        <v>71</v>
      </c>
      <c r="E19" s="73">
        <v>0.5</v>
      </c>
      <c r="F19" s="63" t="s">
        <v>72</v>
      </c>
      <c r="G19" s="86"/>
      <c r="H19" s="90" t="s">
        <v>70</v>
      </c>
      <c r="I19" s="61" t="s">
        <v>71</v>
      </c>
      <c r="J19" s="63">
        <f>ROUNDUP(E19*0.75,2)</f>
        <v>0.38</v>
      </c>
      <c r="K19" s="63" t="s">
        <v>72</v>
      </c>
      <c r="L19" s="63"/>
      <c r="M19" s="63">
        <f>ROUNDUP((R5*E19)+(R6*J19)+(R7*(E19*2)),2)</f>
        <v>0</v>
      </c>
      <c r="N19" s="94">
        <f>M19</f>
        <v>0</v>
      </c>
      <c r="O19" s="36" t="s">
        <v>172</v>
      </c>
      <c r="P19" s="64" t="s">
        <v>77</v>
      </c>
      <c r="Q19" s="61" t="s">
        <v>78</v>
      </c>
      <c r="R19" s="65">
        <v>2</v>
      </c>
      <c r="S19" s="62">
        <f>ROUNDUP(R19*0.75,2)</f>
        <v>1.5</v>
      </c>
      <c r="T19" s="78">
        <f>ROUNDUP((R5*R19)+(R6*S19)+(R7*(R19*2)),2)</f>
        <v>0</v>
      </c>
    </row>
    <row r="20" spans="1:20" ht="18.75" customHeight="1" x14ac:dyDescent="0.15">
      <c r="A20" s="239"/>
      <c r="B20" s="82"/>
      <c r="C20" s="60" t="s">
        <v>95</v>
      </c>
      <c r="D20" s="61"/>
      <c r="E20" s="62">
        <v>10</v>
      </c>
      <c r="F20" s="63" t="s">
        <v>38</v>
      </c>
      <c r="G20" s="86"/>
      <c r="H20" s="90" t="s">
        <v>95</v>
      </c>
      <c r="I20" s="61"/>
      <c r="J20" s="63">
        <f>ROUNDUP(E20*0.75,2)</f>
        <v>7.5</v>
      </c>
      <c r="K20" s="63" t="s">
        <v>38</v>
      </c>
      <c r="L20" s="63"/>
      <c r="M20" s="63">
        <f>ROUNDUP((R5*E20)+(R6*J20)+(R7*(E20*2)),2)</f>
        <v>0</v>
      </c>
      <c r="N20" s="94">
        <f>M20</f>
        <v>0</v>
      </c>
      <c r="O20" s="99" t="s">
        <v>175</v>
      </c>
      <c r="P20" s="64" t="s">
        <v>97</v>
      </c>
      <c r="Q20" s="61"/>
      <c r="R20" s="65">
        <v>2</v>
      </c>
      <c r="S20" s="62">
        <f>ROUNDUP(R20*0.75,2)</f>
        <v>1.5</v>
      </c>
      <c r="T20" s="78">
        <f>ROUNDUP((R5*R20)+(R6*S20)+(R7*(R20*2)),2)</f>
        <v>0</v>
      </c>
    </row>
    <row r="21" spans="1:20" ht="18.75" customHeight="1" x14ac:dyDescent="0.15">
      <c r="A21" s="239"/>
      <c r="B21" s="82"/>
      <c r="C21" s="60" t="s">
        <v>96</v>
      </c>
      <c r="D21" s="61"/>
      <c r="E21" s="62">
        <v>0.5</v>
      </c>
      <c r="F21" s="63" t="s">
        <v>38</v>
      </c>
      <c r="G21" s="86"/>
      <c r="H21" s="90" t="s">
        <v>96</v>
      </c>
      <c r="I21" s="61"/>
      <c r="J21" s="63">
        <f>ROUNDUP(E21*0.75,2)</f>
        <v>0.38</v>
      </c>
      <c r="K21" s="63" t="s">
        <v>38</v>
      </c>
      <c r="L21" s="63"/>
      <c r="M21" s="63">
        <f>ROUNDUP((R5*E21)+(R6*J21)+(R7*(E21*2)),2)</f>
        <v>0</v>
      </c>
      <c r="N21" s="94">
        <f>ROUND(M21+(M21*10/100),2)</f>
        <v>0</v>
      </c>
      <c r="O21" s="82" t="s">
        <v>93</v>
      </c>
      <c r="P21" s="64"/>
      <c r="Q21" s="61"/>
      <c r="R21" s="65"/>
      <c r="S21" s="62"/>
      <c r="T21" s="78"/>
    </row>
    <row r="22" spans="1:20" ht="18.75" customHeight="1" x14ac:dyDescent="0.15">
      <c r="A22" s="239"/>
      <c r="B22" s="82"/>
      <c r="C22" s="60"/>
      <c r="D22" s="61"/>
      <c r="E22" s="62"/>
      <c r="F22" s="63"/>
      <c r="G22" s="86"/>
      <c r="H22" s="90"/>
      <c r="I22" s="61"/>
      <c r="J22" s="63"/>
      <c r="K22" s="63"/>
      <c r="L22" s="63"/>
      <c r="M22" s="63"/>
      <c r="N22" s="94"/>
      <c r="O22" s="82" t="s">
        <v>49</v>
      </c>
      <c r="P22" s="64"/>
      <c r="Q22" s="61"/>
      <c r="R22" s="65"/>
      <c r="S22" s="62"/>
      <c r="T22" s="78"/>
    </row>
    <row r="23" spans="1:20" ht="18.75" customHeight="1" x14ac:dyDescent="0.15">
      <c r="A23" s="239"/>
      <c r="B23" s="81"/>
      <c r="C23" s="54"/>
      <c r="D23" s="55"/>
      <c r="E23" s="56"/>
      <c r="F23" s="57"/>
      <c r="G23" s="85"/>
      <c r="H23" s="89"/>
      <c r="I23" s="55"/>
      <c r="J23" s="57"/>
      <c r="K23" s="57"/>
      <c r="L23" s="57"/>
      <c r="M23" s="57"/>
      <c r="N23" s="93"/>
      <c r="O23" s="81"/>
      <c r="P23" s="58"/>
      <c r="Q23" s="55"/>
      <c r="R23" s="59"/>
      <c r="S23" s="56"/>
      <c r="T23" s="77"/>
    </row>
    <row r="24" spans="1:20" ht="18.75" customHeight="1" x14ac:dyDescent="0.15">
      <c r="A24" s="239"/>
      <c r="B24" s="82" t="s">
        <v>98</v>
      </c>
      <c r="C24" s="60" t="s">
        <v>102</v>
      </c>
      <c r="D24" s="61" t="s">
        <v>65</v>
      </c>
      <c r="E24" s="62">
        <v>40</v>
      </c>
      <c r="F24" s="63" t="s">
        <v>38</v>
      </c>
      <c r="G24" s="86"/>
      <c r="H24" s="90" t="s">
        <v>102</v>
      </c>
      <c r="I24" s="61" t="s">
        <v>65</v>
      </c>
      <c r="J24" s="63">
        <f>ROUNDUP(E24*0.75,2)</f>
        <v>30</v>
      </c>
      <c r="K24" s="63" t="s">
        <v>38</v>
      </c>
      <c r="L24" s="63"/>
      <c r="M24" s="63">
        <f>ROUNDUP((R5*E24)+(R6*J24)+(R7*(E24*2)),2)</f>
        <v>0</v>
      </c>
      <c r="N24" s="94">
        <f>M24</f>
        <v>0</v>
      </c>
      <c r="O24" s="82" t="s">
        <v>99</v>
      </c>
      <c r="P24" s="64" t="s">
        <v>41</v>
      </c>
      <c r="Q24" s="61"/>
      <c r="R24" s="65">
        <v>1</v>
      </c>
      <c r="S24" s="62">
        <f>ROUNDUP(R24*0.75,2)</f>
        <v>0.75</v>
      </c>
      <c r="T24" s="78">
        <f>ROUNDUP((R5*R24)+(R6*S24)+(R7*(R24*2)),2)</f>
        <v>0</v>
      </c>
    </row>
    <row r="25" spans="1:20" ht="18.75" customHeight="1" x14ac:dyDescent="0.15">
      <c r="A25" s="239"/>
      <c r="B25" s="82"/>
      <c r="C25" s="60"/>
      <c r="D25" s="61"/>
      <c r="E25" s="62"/>
      <c r="F25" s="63"/>
      <c r="G25" s="86"/>
      <c r="H25" s="90"/>
      <c r="I25" s="61"/>
      <c r="J25" s="63"/>
      <c r="K25" s="63"/>
      <c r="L25" s="63"/>
      <c r="M25" s="63"/>
      <c r="N25" s="94"/>
      <c r="O25" s="82" t="s">
        <v>100</v>
      </c>
      <c r="P25" s="64" t="s">
        <v>103</v>
      </c>
      <c r="Q25" s="61"/>
      <c r="R25" s="65">
        <v>3</v>
      </c>
      <c r="S25" s="62">
        <f>ROUNDUP(R25*0.75,2)</f>
        <v>2.25</v>
      </c>
      <c r="T25" s="78">
        <f>ROUNDUP((R5*R25)+(R6*S25)+(R7*(R25*2)),2)</f>
        <v>0</v>
      </c>
    </row>
    <row r="26" spans="1:20" ht="18.75" customHeight="1" x14ac:dyDescent="0.15">
      <c r="A26" s="239"/>
      <c r="B26" s="82"/>
      <c r="C26" s="60"/>
      <c r="D26" s="61"/>
      <c r="E26" s="62"/>
      <c r="F26" s="63"/>
      <c r="G26" s="86"/>
      <c r="H26" s="90"/>
      <c r="I26" s="61"/>
      <c r="J26" s="63"/>
      <c r="K26" s="63"/>
      <c r="L26" s="63"/>
      <c r="M26" s="63"/>
      <c r="N26" s="94"/>
      <c r="O26" s="82" t="s">
        <v>101</v>
      </c>
      <c r="P26" s="64"/>
      <c r="Q26" s="61"/>
      <c r="R26" s="65"/>
      <c r="S26" s="62"/>
      <c r="T26" s="78"/>
    </row>
    <row r="27" spans="1:20" ht="18.75" customHeight="1" x14ac:dyDescent="0.15">
      <c r="A27" s="239"/>
      <c r="B27" s="82"/>
      <c r="C27" s="60"/>
      <c r="D27" s="61"/>
      <c r="E27" s="62"/>
      <c r="F27" s="63"/>
      <c r="G27" s="86"/>
      <c r="H27" s="90"/>
      <c r="I27" s="61"/>
      <c r="J27" s="63"/>
      <c r="K27" s="63"/>
      <c r="L27" s="63"/>
      <c r="M27" s="63"/>
      <c r="N27" s="94"/>
      <c r="O27" s="82" t="s">
        <v>30</v>
      </c>
      <c r="P27" s="64"/>
      <c r="Q27" s="61"/>
      <c r="R27" s="65"/>
      <c r="S27" s="62"/>
      <c r="T27" s="78"/>
    </row>
    <row r="28" spans="1:20" ht="18.75" customHeight="1" thickBot="1" x14ac:dyDescent="0.2">
      <c r="A28" s="240"/>
      <c r="B28" s="83"/>
      <c r="C28" s="67"/>
      <c r="D28" s="68"/>
      <c r="E28" s="69"/>
      <c r="F28" s="70"/>
      <c r="G28" s="87"/>
      <c r="H28" s="91"/>
      <c r="I28" s="68"/>
      <c r="J28" s="70"/>
      <c r="K28" s="70"/>
      <c r="L28" s="70"/>
      <c r="M28" s="70"/>
      <c r="N28" s="95"/>
      <c r="O28" s="83"/>
      <c r="P28" s="71"/>
      <c r="Q28" s="68"/>
      <c r="R28" s="72"/>
      <c r="S28" s="69"/>
      <c r="T28" s="79"/>
    </row>
  </sheetData>
  <mergeCells count="5">
    <mergeCell ref="H1:O1"/>
    <mergeCell ref="A2:T2"/>
    <mergeCell ref="Q3:T3"/>
    <mergeCell ref="A8:F8"/>
    <mergeCell ref="A10:A28"/>
  </mergeCells>
  <phoneticPr fontId="18"/>
  <printOptions horizontalCentered="1" verticalCentered="1"/>
  <pageMargins left="0.39370078740157483" right="0.39370078740157483" top="0.39370078740157483" bottom="0.39370078740157483" header="0.39370078740157483" footer="0.39370078740157483"/>
  <pageSetup paperSize="12" scale="5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DD80C-2EF2-409F-A4EE-CBC26A0B4DB9}">
  <sheetPr>
    <pageSetUpPr fitToPage="1"/>
  </sheetPr>
  <dimension ref="A1:U60"/>
  <sheetViews>
    <sheetView showZeros="0" zoomScale="60" zoomScaleNormal="60" zoomScaleSheetLayoutView="90" workbookViewId="0"/>
  </sheetViews>
  <sheetFormatPr defaultRowHeight="13.5" x14ac:dyDescent="0.15"/>
  <cols>
    <col min="1" max="1" width="4.5" style="104" customWidth="1"/>
    <col min="2" max="2" width="24.375" style="104" customWidth="1"/>
    <col min="3" max="3" width="28.25" style="104" customWidth="1"/>
    <col min="4" max="4" width="12.5" style="104" hidden="1" customWidth="1"/>
    <col min="5" max="6" width="10.375" style="35" customWidth="1"/>
    <col min="7" max="7" width="10" style="104" customWidth="1"/>
    <col min="8" max="8" width="18.75" style="104" customWidth="1"/>
    <col min="9" max="9" width="22.5" style="104" customWidth="1"/>
    <col min="10" max="10" width="21.25" style="104" customWidth="1"/>
    <col min="11" max="11" width="11.125" style="104" customWidth="1"/>
    <col min="12" max="12" width="22.375" style="104" customWidth="1"/>
    <col min="13" max="13" width="21.25" style="104" customWidth="1"/>
    <col min="14" max="14" width="11.25" style="104" customWidth="1"/>
    <col min="15" max="15" width="12.5" hidden="1" customWidth="1"/>
    <col min="257" max="257" width="4.5" customWidth="1"/>
    <col min="258" max="258" width="24.375" customWidth="1"/>
    <col min="259" max="259" width="28.25" customWidth="1"/>
    <col min="260" max="260" width="0" hidden="1" customWidth="1"/>
    <col min="261" max="262" width="10.375" customWidth="1"/>
    <col min="263" max="263" width="10" customWidth="1"/>
    <col min="264" max="264" width="18.75" customWidth="1"/>
    <col min="265" max="265" width="22.5" customWidth="1"/>
    <col min="266" max="266" width="21.25" customWidth="1"/>
    <col min="267" max="267" width="11.125" customWidth="1"/>
    <col min="268" max="268" width="22.375" customWidth="1"/>
    <col min="269" max="269" width="21.25" customWidth="1"/>
    <col min="270" max="270" width="11.25" customWidth="1"/>
    <col min="271" max="271" width="0" hidden="1" customWidth="1"/>
    <col min="513" max="513" width="4.5" customWidth="1"/>
    <col min="514" max="514" width="24.375" customWidth="1"/>
    <col min="515" max="515" width="28.25" customWidth="1"/>
    <col min="516" max="516" width="0" hidden="1" customWidth="1"/>
    <col min="517" max="518" width="10.375" customWidth="1"/>
    <col min="519" max="519" width="10" customWidth="1"/>
    <col min="520" max="520" width="18.75" customWidth="1"/>
    <col min="521" max="521" width="22.5" customWidth="1"/>
    <col min="522" max="522" width="21.25" customWidth="1"/>
    <col min="523" max="523" width="11.125" customWidth="1"/>
    <col min="524" max="524" width="22.375" customWidth="1"/>
    <col min="525" max="525" width="21.25" customWidth="1"/>
    <col min="526" max="526" width="11.25" customWidth="1"/>
    <col min="527" max="527" width="0" hidden="1" customWidth="1"/>
    <col min="769" max="769" width="4.5" customWidth="1"/>
    <col min="770" max="770" width="24.375" customWidth="1"/>
    <col min="771" max="771" width="28.25" customWidth="1"/>
    <col min="772" max="772" width="0" hidden="1" customWidth="1"/>
    <col min="773" max="774" width="10.375" customWidth="1"/>
    <col min="775" max="775" width="10" customWidth="1"/>
    <col min="776" max="776" width="18.75" customWidth="1"/>
    <col min="777" max="777" width="22.5" customWidth="1"/>
    <col min="778" max="778" width="21.25" customWidth="1"/>
    <col min="779" max="779" width="11.125" customWidth="1"/>
    <col min="780" max="780" width="22.375" customWidth="1"/>
    <col min="781" max="781" width="21.25" customWidth="1"/>
    <col min="782" max="782" width="11.25" customWidth="1"/>
    <col min="783" max="783" width="0" hidden="1" customWidth="1"/>
    <col min="1025" max="1025" width="4.5" customWidth="1"/>
    <col min="1026" max="1026" width="24.375" customWidth="1"/>
    <col min="1027" max="1027" width="28.25" customWidth="1"/>
    <col min="1028" max="1028" width="0" hidden="1" customWidth="1"/>
    <col min="1029" max="1030" width="10.375" customWidth="1"/>
    <col min="1031" max="1031" width="10" customWidth="1"/>
    <col min="1032" max="1032" width="18.75" customWidth="1"/>
    <col min="1033" max="1033" width="22.5" customWidth="1"/>
    <col min="1034" max="1034" width="21.25" customWidth="1"/>
    <col min="1035" max="1035" width="11.125" customWidth="1"/>
    <col min="1036" max="1036" width="22.375" customWidth="1"/>
    <col min="1037" max="1037" width="21.25" customWidth="1"/>
    <col min="1038" max="1038" width="11.25" customWidth="1"/>
    <col min="1039" max="1039" width="0" hidden="1" customWidth="1"/>
    <col min="1281" max="1281" width="4.5" customWidth="1"/>
    <col min="1282" max="1282" width="24.375" customWidth="1"/>
    <col min="1283" max="1283" width="28.25" customWidth="1"/>
    <col min="1284" max="1284" width="0" hidden="1" customWidth="1"/>
    <col min="1285" max="1286" width="10.375" customWidth="1"/>
    <col min="1287" max="1287" width="10" customWidth="1"/>
    <col min="1288" max="1288" width="18.75" customWidth="1"/>
    <col min="1289" max="1289" width="22.5" customWidth="1"/>
    <col min="1290" max="1290" width="21.25" customWidth="1"/>
    <col min="1291" max="1291" width="11.125" customWidth="1"/>
    <col min="1292" max="1292" width="22.375" customWidth="1"/>
    <col min="1293" max="1293" width="21.25" customWidth="1"/>
    <col min="1294" max="1294" width="11.25" customWidth="1"/>
    <col min="1295" max="1295" width="0" hidden="1" customWidth="1"/>
    <col min="1537" max="1537" width="4.5" customWidth="1"/>
    <col min="1538" max="1538" width="24.375" customWidth="1"/>
    <col min="1539" max="1539" width="28.25" customWidth="1"/>
    <col min="1540" max="1540" width="0" hidden="1" customWidth="1"/>
    <col min="1541" max="1542" width="10.375" customWidth="1"/>
    <col min="1543" max="1543" width="10" customWidth="1"/>
    <col min="1544" max="1544" width="18.75" customWidth="1"/>
    <col min="1545" max="1545" width="22.5" customWidth="1"/>
    <col min="1546" max="1546" width="21.25" customWidth="1"/>
    <col min="1547" max="1547" width="11.125" customWidth="1"/>
    <col min="1548" max="1548" width="22.375" customWidth="1"/>
    <col min="1549" max="1549" width="21.25" customWidth="1"/>
    <col min="1550" max="1550" width="11.25" customWidth="1"/>
    <col min="1551" max="1551" width="0" hidden="1" customWidth="1"/>
    <col min="1793" max="1793" width="4.5" customWidth="1"/>
    <col min="1794" max="1794" width="24.375" customWidth="1"/>
    <col min="1795" max="1795" width="28.25" customWidth="1"/>
    <col min="1796" max="1796" width="0" hidden="1" customWidth="1"/>
    <col min="1797" max="1798" width="10.375" customWidth="1"/>
    <col min="1799" max="1799" width="10" customWidth="1"/>
    <col min="1800" max="1800" width="18.75" customWidth="1"/>
    <col min="1801" max="1801" width="22.5" customWidth="1"/>
    <col min="1802" max="1802" width="21.25" customWidth="1"/>
    <col min="1803" max="1803" width="11.125" customWidth="1"/>
    <col min="1804" max="1804" width="22.375" customWidth="1"/>
    <col min="1805" max="1805" width="21.25" customWidth="1"/>
    <col min="1806" max="1806" width="11.25" customWidth="1"/>
    <col min="1807" max="1807" width="0" hidden="1" customWidth="1"/>
    <col min="2049" max="2049" width="4.5" customWidth="1"/>
    <col min="2050" max="2050" width="24.375" customWidth="1"/>
    <col min="2051" max="2051" width="28.25" customWidth="1"/>
    <col min="2052" max="2052" width="0" hidden="1" customWidth="1"/>
    <col min="2053" max="2054" width="10.375" customWidth="1"/>
    <col min="2055" max="2055" width="10" customWidth="1"/>
    <col min="2056" max="2056" width="18.75" customWidth="1"/>
    <col min="2057" max="2057" width="22.5" customWidth="1"/>
    <col min="2058" max="2058" width="21.25" customWidth="1"/>
    <col min="2059" max="2059" width="11.125" customWidth="1"/>
    <col min="2060" max="2060" width="22.375" customWidth="1"/>
    <col min="2061" max="2061" width="21.25" customWidth="1"/>
    <col min="2062" max="2062" width="11.25" customWidth="1"/>
    <col min="2063" max="2063" width="0" hidden="1" customWidth="1"/>
    <col min="2305" max="2305" width="4.5" customWidth="1"/>
    <col min="2306" max="2306" width="24.375" customWidth="1"/>
    <col min="2307" max="2307" width="28.25" customWidth="1"/>
    <col min="2308" max="2308" width="0" hidden="1" customWidth="1"/>
    <col min="2309" max="2310" width="10.375" customWidth="1"/>
    <col min="2311" max="2311" width="10" customWidth="1"/>
    <col min="2312" max="2312" width="18.75" customWidth="1"/>
    <col min="2313" max="2313" width="22.5" customWidth="1"/>
    <col min="2314" max="2314" width="21.25" customWidth="1"/>
    <col min="2315" max="2315" width="11.125" customWidth="1"/>
    <col min="2316" max="2316" width="22.375" customWidth="1"/>
    <col min="2317" max="2317" width="21.25" customWidth="1"/>
    <col min="2318" max="2318" width="11.25" customWidth="1"/>
    <col min="2319" max="2319" width="0" hidden="1" customWidth="1"/>
    <col min="2561" max="2561" width="4.5" customWidth="1"/>
    <col min="2562" max="2562" width="24.375" customWidth="1"/>
    <col min="2563" max="2563" width="28.25" customWidth="1"/>
    <col min="2564" max="2564" width="0" hidden="1" customWidth="1"/>
    <col min="2565" max="2566" width="10.375" customWidth="1"/>
    <col min="2567" max="2567" width="10" customWidth="1"/>
    <col min="2568" max="2568" width="18.75" customWidth="1"/>
    <col min="2569" max="2569" width="22.5" customWidth="1"/>
    <col min="2570" max="2570" width="21.25" customWidth="1"/>
    <col min="2571" max="2571" width="11.125" customWidth="1"/>
    <col min="2572" max="2572" width="22.375" customWidth="1"/>
    <col min="2573" max="2573" width="21.25" customWidth="1"/>
    <col min="2574" max="2574" width="11.25" customWidth="1"/>
    <col min="2575" max="2575" width="0" hidden="1" customWidth="1"/>
    <col min="2817" max="2817" width="4.5" customWidth="1"/>
    <col min="2818" max="2818" width="24.375" customWidth="1"/>
    <col min="2819" max="2819" width="28.25" customWidth="1"/>
    <col min="2820" max="2820" width="0" hidden="1" customWidth="1"/>
    <col min="2821" max="2822" width="10.375" customWidth="1"/>
    <col min="2823" max="2823" width="10" customWidth="1"/>
    <col min="2824" max="2824" width="18.75" customWidth="1"/>
    <col min="2825" max="2825" width="22.5" customWidth="1"/>
    <col min="2826" max="2826" width="21.25" customWidth="1"/>
    <col min="2827" max="2827" width="11.125" customWidth="1"/>
    <col min="2828" max="2828" width="22.375" customWidth="1"/>
    <col min="2829" max="2829" width="21.25" customWidth="1"/>
    <col min="2830" max="2830" width="11.25" customWidth="1"/>
    <col min="2831" max="2831" width="0" hidden="1" customWidth="1"/>
    <col min="3073" max="3073" width="4.5" customWidth="1"/>
    <col min="3074" max="3074" width="24.375" customWidth="1"/>
    <col min="3075" max="3075" width="28.25" customWidth="1"/>
    <col min="3076" max="3076" width="0" hidden="1" customWidth="1"/>
    <col min="3077" max="3078" width="10.375" customWidth="1"/>
    <col min="3079" max="3079" width="10" customWidth="1"/>
    <col min="3080" max="3080" width="18.75" customWidth="1"/>
    <col min="3081" max="3081" width="22.5" customWidth="1"/>
    <col min="3082" max="3082" width="21.25" customWidth="1"/>
    <col min="3083" max="3083" width="11.125" customWidth="1"/>
    <col min="3084" max="3084" width="22.375" customWidth="1"/>
    <col min="3085" max="3085" width="21.25" customWidth="1"/>
    <col min="3086" max="3086" width="11.25" customWidth="1"/>
    <col min="3087" max="3087" width="0" hidden="1" customWidth="1"/>
    <col min="3329" max="3329" width="4.5" customWidth="1"/>
    <col min="3330" max="3330" width="24.375" customWidth="1"/>
    <col min="3331" max="3331" width="28.25" customWidth="1"/>
    <col min="3332" max="3332" width="0" hidden="1" customWidth="1"/>
    <col min="3333" max="3334" width="10.375" customWidth="1"/>
    <col min="3335" max="3335" width="10" customWidth="1"/>
    <col min="3336" max="3336" width="18.75" customWidth="1"/>
    <col min="3337" max="3337" width="22.5" customWidth="1"/>
    <col min="3338" max="3338" width="21.25" customWidth="1"/>
    <col min="3339" max="3339" width="11.125" customWidth="1"/>
    <col min="3340" max="3340" width="22.375" customWidth="1"/>
    <col min="3341" max="3341" width="21.25" customWidth="1"/>
    <col min="3342" max="3342" width="11.25" customWidth="1"/>
    <col min="3343" max="3343" width="0" hidden="1" customWidth="1"/>
    <col min="3585" max="3585" width="4.5" customWidth="1"/>
    <col min="3586" max="3586" width="24.375" customWidth="1"/>
    <col min="3587" max="3587" width="28.25" customWidth="1"/>
    <col min="3588" max="3588" width="0" hidden="1" customWidth="1"/>
    <col min="3589" max="3590" width="10.375" customWidth="1"/>
    <col min="3591" max="3591" width="10" customWidth="1"/>
    <col min="3592" max="3592" width="18.75" customWidth="1"/>
    <col min="3593" max="3593" width="22.5" customWidth="1"/>
    <col min="3594" max="3594" width="21.25" customWidth="1"/>
    <col min="3595" max="3595" width="11.125" customWidth="1"/>
    <col min="3596" max="3596" width="22.375" customWidth="1"/>
    <col min="3597" max="3597" width="21.25" customWidth="1"/>
    <col min="3598" max="3598" width="11.25" customWidth="1"/>
    <col min="3599" max="3599" width="0" hidden="1" customWidth="1"/>
    <col min="3841" max="3841" width="4.5" customWidth="1"/>
    <col min="3842" max="3842" width="24.375" customWidth="1"/>
    <col min="3843" max="3843" width="28.25" customWidth="1"/>
    <col min="3844" max="3844" width="0" hidden="1" customWidth="1"/>
    <col min="3845" max="3846" width="10.375" customWidth="1"/>
    <col min="3847" max="3847" width="10" customWidth="1"/>
    <col min="3848" max="3848" width="18.75" customWidth="1"/>
    <col min="3849" max="3849" width="22.5" customWidth="1"/>
    <col min="3850" max="3850" width="21.25" customWidth="1"/>
    <col min="3851" max="3851" width="11.125" customWidth="1"/>
    <col min="3852" max="3852" width="22.375" customWidth="1"/>
    <col min="3853" max="3853" width="21.25" customWidth="1"/>
    <col min="3854" max="3854" width="11.25" customWidth="1"/>
    <col min="3855" max="3855" width="0" hidden="1" customWidth="1"/>
    <col min="4097" max="4097" width="4.5" customWidth="1"/>
    <col min="4098" max="4098" width="24.375" customWidth="1"/>
    <col min="4099" max="4099" width="28.25" customWidth="1"/>
    <col min="4100" max="4100" width="0" hidden="1" customWidth="1"/>
    <col min="4101" max="4102" width="10.375" customWidth="1"/>
    <col min="4103" max="4103" width="10" customWidth="1"/>
    <col min="4104" max="4104" width="18.75" customWidth="1"/>
    <col min="4105" max="4105" width="22.5" customWidth="1"/>
    <col min="4106" max="4106" width="21.25" customWidth="1"/>
    <col min="4107" max="4107" width="11.125" customWidth="1"/>
    <col min="4108" max="4108" width="22.375" customWidth="1"/>
    <col min="4109" max="4109" width="21.25" customWidth="1"/>
    <col min="4110" max="4110" width="11.25" customWidth="1"/>
    <col min="4111" max="4111" width="0" hidden="1" customWidth="1"/>
    <col min="4353" max="4353" width="4.5" customWidth="1"/>
    <col min="4354" max="4354" width="24.375" customWidth="1"/>
    <col min="4355" max="4355" width="28.25" customWidth="1"/>
    <col min="4356" max="4356" width="0" hidden="1" customWidth="1"/>
    <col min="4357" max="4358" width="10.375" customWidth="1"/>
    <col min="4359" max="4359" width="10" customWidth="1"/>
    <col min="4360" max="4360" width="18.75" customWidth="1"/>
    <col min="4361" max="4361" width="22.5" customWidth="1"/>
    <col min="4362" max="4362" width="21.25" customWidth="1"/>
    <col min="4363" max="4363" width="11.125" customWidth="1"/>
    <col min="4364" max="4364" width="22.375" customWidth="1"/>
    <col min="4365" max="4365" width="21.25" customWidth="1"/>
    <col min="4366" max="4366" width="11.25" customWidth="1"/>
    <col min="4367" max="4367" width="0" hidden="1" customWidth="1"/>
    <col min="4609" max="4609" width="4.5" customWidth="1"/>
    <col min="4610" max="4610" width="24.375" customWidth="1"/>
    <col min="4611" max="4611" width="28.25" customWidth="1"/>
    <col min="4612" max="4612" width="0" hidden="1" customWidth="1"/>
    <col min="4613" max="4614" width="10.375" customWidth="1"/>
    <col min="4615" max="4615" width="10" customWidth="1"/>
    <col min="4616" max="4616" width="18.75" customWidth="1"/>
    <col min="4617" max="4617" width="22.5" customWidth="1"/>
    <col min="4618" max="4618" width="21.25" customWidth="1"/>
    <col min="4619" max="4619" width="11.125" customWidth="1"/>
    <col min="4620" max="4620" width="22.375" customWidth="1"/>
    <col min="4621" max="4621" width="21.25" customWidth="1"/>
    <col min="4622" max="4622" width="11.25" customWidth="1"/>
    <col min="4623" max="4623" width="0" hidden="1" customWidth="1"/>
    <col min="4865" max="4865" width="4.5" customWidth="1"/>
    <col min="4866" max="4866" width="24.375" customWidth="1"/>
    <col min="4867" max="4867" width="28.25" customWidth="1"/>
    <col min="4868" max="4868" width="0" hidden="1" customWidth="1"/>
    <col min="4869" max="4870" width="10.375" customWidth="1"/>
    <col min="4871" max="4871" width="10" customWidth="1"/>
    <col min="4872" max="4872" width="18.75" customWidth="1"/>
    <col min="4873" max="4873" width="22.5" customWidth="1"/>
    <col min="4874" max="4874" width="21.25" customWidth="1"/>
    <col min="4875" max="4875" width="11.125" customWidth="1"/>
    <col min="4876" max="4876" width="22.375" customWidth="1"/>
    <col min="4877" max="4877" width="21.25" customWidth="1"/>
    <col min="4878" max="4878" width="11.25" customWidth="1"/>
    <col min="4879" max="4879" width="0" hidden="1" customWidth="1"/>
    <col min="5121" max="5121" width="4.5" customWidth="1"/>
    <col min="5122" max="5122" width="24.375" customWidth="1"/>
    <col min="5123" max="5123" width="28.25" customWidth="1"/>
    <col min="5124" max="5124" width="0" hidden="1" customWidth="1"/>
    <col min="5125" max="5126" width="10.375" customWidth="1"/>
    <col min="5127" max="5127" width="10" customWidth="1"/>
    <col min="5128" max="5128" width="18.75" customWidth="1"/>
    <col min="5129" max="5129" width="22.5" customWidth="1"/>
    <col min="5130" max="5130" width="21.25" customWidth="1"/>
    <col min="5131" max="5131" width="11.125" customWidth="1"/>
    <col min="5132" max="5132" width="22.375" customWidth="1"/>
    <col min="5133" max="5133" width="21.25" customWidth="1"/>
    <col min="5134" max="5134" width="11.25" customWidth="1"/>
    <col min="5135" max="5135" width="0" hidden="1" customWidth="1"/>
    <col min="5377" max="5377" width="4.5" customWidth="1"/>
    <col min="5378" max="5378" width="24.375" customWidth="1"/>
    <col min="5379" max="5379" width="28.25" customWidth="1"/>
    <col min="5380" max="5380" width="0" hidden="1" customWidth="1"/>
    <col min="5381" max="5382" width="10.375" customWidth="1"/>
    <col min="5383" max="5383" width="10" customWidth="1"/>
    <col min="5384" max="5384" width="18.75" customWidth="1"/>
    <col min="5385" max="5385" width="22.5" customWidth="1"/>
    <col min="5386" max="5386" width="21.25" customWidth="1"/>
    <col min="5387" max="5387" width="11.125" customWidth="1"/>
    <col min="5388" max="5388" width="22.375" customWidth="1"/>
    <col min="5389" max="5389" width="21.25" customWidth="1"/>
    <col min="5390" max="5390" width="11.25" customWidth="1"/>
    <col min="5391" max="5391" width="0" hidden="1" customWidth="1"/>
    <col min="5633" max="5633" width="4.5" customWidth="1"/>
    <col min="5634" max="5634" width="24.375" customWidth="1"/>
    <col min="5635" max="5635" width="28.25" customWidth="1"/>
    <col min="5636" max="5636" width="0" hidden="1" customWidth="1"/>
    <col min="5637" max="5638" width="10.375" customWidth="1"/>
    <col min="5639" max="5639" width="10" customWidth="1"/>
    <col min="5640" max="5640" width="18.75" customWidth="1"/>
    <col min="5641" max="5641" width="22.5" customWidth="1"/>
    <col min="5642" max="5642" width="21.25" customWidth="1"/>
    <col min="5643" max="5643" width="11.125" customWidth="1"/>
    <col min="5644" max="5644" width="22.375" customWidth="1"/>
    <col min="5645" max="5645" width="21.25" customWidth="1"/>
    <col min="5646" max="5646" width="11.25" customWidth="1"/>
    <col min="5647" max="5647" width="0" hidden="1" customWidth="1"/>
    <col min="5889" max="5889" width="4.5" customWidth="1"/>
    <col min="5890" max="5890" width="24.375" customWidth="1"/>
    <col min="5891" max="5891" width="28.25" customWidth="1"/>
    <col min="5892" max="5892" width="0" hidden="1" customWidth="1"/>
    <col min="5893" max="5894" width="10.375" customWidth="1"/>
    <col min="5895" max="5895" width="10" customWidth="1"/>
    <col min="5896" max="5896" width="18.75" customWidth="1"/>
    <col min="5897" max="5897" width="22.5" customWidth="1"/>
    <col min="5898" max="5898" width="21.25" customWidth="1"/>
    <col min="5899" max="5899" width="11.125" customWidth="1"/>
    <col min="5900" max="5900" width="22.375" customWidth="1"/>
    <col min="5901" max="5901" width="21.25" customWidth="1"/>
    <col min="5902" max="5902" width="11.25" customWidth="1"/>
    <col min="5903" max="5903" width="0" hidden="1" customWidth="1"/>
    <col min="6145" max="6145" width="4.5" customWidth="1"/>
    <col min="6146" max="6146" width="24.375" customWidth="1"/>
    <col min="6147" max="6147" width="28.25" customWidth="1"/>
    <col min="6148" max="6148" width="0" hidden="1" customWidth="1"/>
    <col min="6149" max="6150" width="10.375" customWidth="1"/>
    <col min="6151" max="6151" width="10" customWidth="1"/>
    <col min="6152" max="6152" width="18.75" customWidth="1"/>
    <col min="6153" max="6153" width="22.5" customWidth="1"/>
    <col min="6154" max="6154" width="21.25" customWidth="1"/>
    <col min="6155" max="6155" width="11.125" customWidth="1"/>
    <col min="6156" max="6156" width="22.375" customWidth="1"/>
    <col min="6157" max="6157" width="21.25" customWidth="1"/>
    <col min="6158" max="6158" width="11.25" customWidth="1"/>
    <col min="6159" max="6159" width="0" hidden="1" customWidth="1"/>
    <col min="6401" max="6401" width="4.5" customWidth="1"/>
    <col min="6402" max="6402" width="24.375" customWidth="1"/>
    <col min="6403" max="6403" width="28.25" customWidth="1"/>
    <col min="6404" max="6404" width="0" hidden="1" customWidth="1"/>
    <col min="6405" max="6406" width="10.375" customWidth="1"/>
    <col min="6407" max="6407" width="10" customWidth="1"/>
    <col min="6408" max="6408" width="18.75" customWidth="1"/>
    <col min="6409" max="6409" width="22.5" customWidth="1"/>
    <col min="6410" max="6410" width="21.25" customWidth="1"/>
    <col min="6411" max="6411" width="11.125" customWidth="1"/>
    <col min="6412" max="6412" width="22.375" customWidth="1"/>
    <col min="6413" max="6413" width="21.25" customWidth="1"/>
    <col min="6414" max="6414" width="11.25" customWidth="1"/>
    <col min="6415" max="6415" width="0" hidden="1" customWidth="1"/>
    <col min="6657" max="6657" width="4.5" customWidth="1"/>
    <col min="6658" max="6658" width="24.375" customWidth="1"/>
    <col min="6659" max="6659" width="28.25" customWidth="1"/>
    <col min="6660" max="6660" width="0" hidden="1" customWidth="1"/>
    <col min="6661" max="6662" width="10.375" customWidth="1"/>
    <col min="6663" max="6663" width="10" customWidth="1"/>
    <col min="6664" max="6664" width="18.75" customWidth="1"/>
    <col min="6665" max="6665" width="22.5" customWidth="1"/>
    <col min="6666" max="6666" width="21.25" customWidth="1"/>
    <col min="6667" max="6667" width="11.125" customWidth="1"/>
    <col min="6668" max="6668" width="22.375" customWidth="1"/>
    <col min="6669" max="6669" width="21.25" customWidth="1"/>
    <col min="6670" max="6670" width="11.25" customWidth="1"/>
    <col min="6671" max="6671" width="0" hidden="1" customWidth="1"/>
    <col min="6913" max="6913" width="4.5" customWidth="1"/>
    <col min="6914" max="6914" width="24.375" customWidth="1"/>
    <col min="6915" max="6915" width="28.25" customWidth="1"/>
    <col min="6916" max="6916" width="0" hidden="1" customWidth="1"/>
    <col min="6917" max="6918" width="10.375" customWidth="1"/>
    <col min="6919" max="6919" width="10" customWidth="1"/>
    <col min="6920" max="6920" width="18.75" customWidth="1"/>
    <col min="6921" max="6921" width="22.5" customWidth="1"/>
    <col min="6922" max="6922" width="21.25" customWidth="1"/>
    <col min="6923" max="6923" width="11.125" customWidth="1"/>
    <col min="6924" max="6924" width="22.375" customWidth="1"/>
    <col min="6925" max="6925" width="21.25" customWidth="1"/>
    <col min="6926" max="6926" width="11.25" customWidth="1"/>
    <col min="6927" max="6927" width="0" hidden="1" customWidth="1"/>
    <col min="7169" max="7169" width="4.5" customWidth="1"/>
    <col min="7170" max="7170" width="24.375" customWidth="1"/>
    <col min="7171" max="7171" width="28.25" customWidth="1"/>
    <col min="7172" max="7172" width="0" hidden="1" customWidth="1"/>
    <col min="7173" max="7174" width="10.375" customWidth="1"/>
    <col min="7175" max="7175" width="10" customWidth="1"/>
    <col min="7176" max="7176" width="18.75" customWidth="1"/>
    <col min="7177" max="7177" width="22.5" customWidth="1"/>
    <col min="7178" max="7178" width="21.25" customWidth="1"/>
    <col min="7179" max="7179" width="11.125" customWidth="1"/>
    <col min="7180" max="7180" width="22.375" customWidth="1"/>
    <col min="7181" max="7181" width="21.25" customWidth="1"/>
    <col min="7182" max="7182" width="11.25" customWidth="1"/>
    <col min="7183" max="7183" width="0" hidden="1" customWidth="1"/>
    <col min="7425" max="7425" width="4.5" customWidth="1"/>
    <col min="7426" max="7426" width="24.375" customWidth="1"/>
    <col min="7427" max="7427" width="28.25" customWidth="1"/>
    <col min="7428" max="7428" width="0" hidden="1" customWidth="1"/>
    <col min="7429" max="7430" width="10.375" customWidth="1"/>
    <col min="7431" max="7431" width="10" customWidth="1"/>
    <col min="7432" max="7432" width="18.75" customWidth="1"/>
    <col min="7433" max="7433" width="22.5" customWidth="1"/>
    <col min="7434" max="7434" width="21.25" customWidth="1"/>
    <col min="7435" max="7435" width="11.125" customWidth="1"/>
    <col min="7436" max="7436" width="22.375" customWidth="1"/>
    <col min="7437" max="7437" width="21.25" customWidth="1"/>
    <col min="7438" max="7438" width="11.25" customWidth="1"/>
    <col min="7439" max="7439" width="0" hidden="1" customWidth="1"/>
    <col min="7681" max="7681" width="4.5" customWidth="1"/>
    <col min="7682" max="7682" width="24.375" customWidth="1"/>
    <col min="7683" max="7683" width="28.25" customWidth="1"/>
    <col min="7684" max="7684" width="0" hidden="1" customWidth="1"/>
    <col min="7685" max="7686" width="10.375" customWidth="1"/>
    <col min="7687" max="7687" width="10" customWidth="1"/>
    <col min="7688" max="7688" width="18.75" customWidth="1"/>
    <col min="7689" max="7689" width="22.5" customWidth="1"/>
    <col min="7690" max="7690" width="21.25" customWidth="1"/>
    <col min="7691" max="7691" width="11.125" customWidth="1"/>
    <col min="7692" max="7692" width="22.375" customWidth="1"/>
    <col min="7693" max="7693" width="21.25" customWidth="1"/>
    <col min="7694" max="7694" width="11.25" customWidth="1"/>
    <col min="7695" max="7695" width="0" hidden="1" customWidth="1"/>
    <col min="7937" max="7937" width="4.5" customWidth="1"/>
    <col min="7938" max="7938" width="24.375" customWidth="1"/>
    <col min="7939" max="7939" width="28.25" customWidth="1"/>
    <col min="7940" max="7940" width="0" hidden="1" customWidth="1"/>
    <col min="7941" max="7942" width="10.375" customWidth="1"/>
    <col min="7943" max="7943" width="10" customWidth="1"/>
    <col min="7944" max="7944" width="18.75" customWidth="1"/>
    <col min="7945" max="7945" width="22.5" customWidth="1"/>
    <col min="7946" max="7946" width="21.25" customWidth="1"/>
    <col min="7947" max="7947" width="11.125" customWidth="1"/>
    <col min="7948" max="7948" width="22.375" customWidth="1"/>
    <col min="7949" max="7949" width="21.25" customWidth="1"/>
    <col min="7950" max="7950" width="11.25" customWidth="1"/>
    <col min="7951" max="7951" width="0" hidden="1" customWidth="1"/>
    <col min="8193" max="8193" width="4.5" customWidth="1"/>
    <col min="8194" max="8194" width="24.375" customWidth="1"/>
    <col min="8195" max="8195" width="28.25" customWidth="1"/>
    <col min="8196" max="8196" width="0" hidden="1" customWidth="1"/>
    <col min="8197" max="8198" width="10.375" customWidth="1"/>
    <col min="8199" max="8199" width="10" customWidth="1"/>
    <col min="8200" max="8200" width="18.75" customWidth="1"/>
    <col min="8201" max="8201" width="22.5" customWidth="1"/>
    <col min="8202" max="8202" width="21.25" customWidth="1"/>
    <col min="8203" max="8203" width="11.125" customWidth="1"/>
    <col min="8204" max="8204" width="22.375" customWidth="1"/>
    <col min="8205" max="8205" width="21.25" customWidth="1"/>
    <col min="8206" max="8206" width="11.25" customWidth="1"/>
    <col min="8207" max="8207" width="0" hidden="1" customWidth="1"/>
    <col min="8449" max="8449" width="4.5" customWidth="1"/>
    <col min="8450" max="8450" width="24.375" customWidth="1"/>
    <col min="8451" max="8451" width="28.25" customWidth="1"/>
    <col min="8452" max="8452" width="0" hidden="1" customWidth="1"/>
    <col min="8453" max="8454" width="10.375" customWidth="1"/>
    <col min="8455" max="8455" width="10" customWidth="1"/>
    <col min="8456" max="8456" width="18.75" customWidth="1"/>
    <col min="8457" max="8457" width="22.5" customWidth="1"/>
    <col min="8458" max="8458" width="21.25" customWidth="1"/>
    <col min="8459" max="8459" width="11.125" customWidth="1"/>
    <col min="8460" max="8460" width="22.375" customWidth="1"/>
    <col min="8461" max="8461" width="21.25" customWidth="1"/>
    <col min="8462" max="8462" width="11.25" customWidth="1"/>
    <col min="8463" max="8463" width="0" hidden="1" customWidth="1"/>
    <col min="8705" max="8705" width="4.5" customWidth="1"/>
    <col min="8706" max="8706" width="24.375" customWidth="1"/>
    <col min="8707" max="8707" width="28.25" customWidth="1"/>
    <col min="8708" max="8708" width="0" hidden="1" customWidth="1"/>
    <col min="8709" max="8710" width="10.375" customWidth="1"/>
    <col min="8711" max="8711" width="10" customWidth="1"/>
    <col min="8712" max="8712" width="18.75" customWidth="1"/>
    <col min="8713" max="8713" width="22.5" customWidth="1"/>
    <col min="8714" max="8714" width="21.25" customWidth="1"/>
    <col min="8715" max="8715" width="11.125" customWidth="1"/>
    <col min="8716" max="8716" width="22.375" customWidth="1"/>
    <col min="8717" max="8717" width="21.25" customWidth="1"/>
    <col min="8718" max="8718" width="11.25" customWidth="1"/>
    <col min="8719" max="8719" width="0" hidden="1" customWidth="1"/>
    <col min="8961" max="8961" width="4.5" customWidth="1"/>
    <col min="8962" max="8962" width="24.375" customWidth="1"/>
    <col min="8963" max="8963" width="28.25" customWidth="1"/>
    <col min="8964" max="8964" width="0" hidden="1" customWidth="1"/>
    <col min="8965" max="8966" width="10.375" customWidth="1"/>
    <col min="8967" max="8967" width="10" customWidth="1"/>
    <col min="8968" max="8968" width="18.75" customWidth="1"/>
    <col min="8969" max="8969" width="22.5" customWidth="1"/>
    <col min="8970" max="8970" width="21.25" customWidth="1"/>
    <col min="8971" max="8971" width="11.125" customWidth="1"/>
    <col min="8972" max="8972" width="22.375" customWidth="1"/>
    <col min="8973" max="8973" width="21.25" customWidth="1"/>
    <col min="8974" max="8974" width="11.25" customWidth="1"/>
    <col min="8975" max="8975" width="0" hidden="1" customWidth="1"/>
    <col min="9217" max="9217" width="4.5" customWidth="1"/>
    <col min="9218" max="9218" width="24.375" customWidth="1"/>
    <col min="9219" max="9219" width="28.25" customWidth="1"/>
    <col min="9220" max="9220" width="0" hidden="1" customWidth="1"/>
    <col min="9221" max="9222" width="10.375" customWidth="1"/>
    <col min="9223" max="9223" width="10" customWidth="1"/>
    <col min="9224" max="9224" width="18.75" customWidth="1"/>
    <col min="9225" max="9225" width="22.5" customWidth="1"/>
    <col min="9226" max="9226" width="21.25" customWidth="1"/>
    <col min="9227" max="9227" width="11.125" customWidth="1"/>
    <col min="9228" max="9228" width="22.375" customWidth="1"/>
    <col min="9229" max="9229" width="21.25" customWidth="1"/>
    <col min="9230" max="9230" width="11.25" customWidth="1"/>
    <col min="9231" max="9231" width="0" hidden="1" customWidth="1"/>
    <col min="9473" max="9473" width="4.5" customWidth="1"/>
    <col min="9474" max="9474" width="24.375" customWidth="1"/>
    <col min="9475" max="9475" width="28.25" customWidth="1"/>
    <col min="9476" max="9476" width="0" hidden="1" customWidth="1"/>
    <col min="9477" max="9478" width="10.375" customWidth="1"/>
    <col min="9479" max="9479" width="10" customWidth="1"/>
    <col min="9480" max="9480" width="18.75" customWidth="1"/>
    <col min="9481" max="9481" width="22.5" customWidth="1"/>
    <col min="9482" max="9482" width="21.25" customWidth="1"/>
    <col min="9483" max="9483" width="11.125" customWidth="1"/>
    <col min="9484" max="9484" width="22.375" customWidth="1"/>
    <col min="9485" max="9485" width="21.25" customWidth="1"/>
    <col min="9486" max="9486" width="11.25" customWidth="1"/>
    <col min="9487" max="9487" width="0" hidden="1" customWidth="1"/>
    <col min="9729" max="9729" width="4.5" customWidth="1"/>
    <col min="9730" max="9730" width="24.375" customWidth="1"/>
    <col min="9731" max="9731" width="28.25" customWidth="1"/>
    <col min="9732" max="9732" width="0" hidden="1" customWidth="1"/>
    <col min="9733" max="9734" width="10.375" customWidth="1"/>
    <col min="9735" max="9735" width="10" customWidth="1"/>
    <col min="9736" max="9736" width="18.75" customWidth="1"/>
    <col min="9737" max="9737" width="22.5" customWidth="1"/>
    <col min="9738" max="9738" width="21.25" customWidth="1"/>
    <col min="9739" max="9739" width="11.125" customWidth="1"/>
    <col min="9740" max="9740" width="22.375" customWidth="1"/>
    <col min="9741" max="9741" width="21.25" customWidth="1"/>
    <col min="9742" max="9742" width="11.25" customWidth="1"/>
    <col min="9743" max="9743" width="0" hidden="1" customWidth="1"/>
    <col min="9985" max="9985" width="4.5" customWidth="1"/>
    <col min="9986" max="9986" width="24.375" customWidth="1"/>
    <col min="9987" max="9987" width="28.25" customWidth="1"/>
    <col min="9988" max="9988" width="0" hidden="1" customWidth="1"/>
    <col min="9989" max="9990" width="10.375" customWidth="1"/>
    <col min="9991" max="9991" width="10" customWidth="1"/>
    <col min="9992" max="9992" width="18.75" customWidth="1"/>
    <col min="9993" max="9993" width="22.5" customWidth="1"/>
    <col min="9994" max="9994" width="21.25" customWidth="1"/>
    <col min="9995" max="9995" width="11.125" customWidth="1"/>
    <col min="9996" max="9996" width="22.375" customWidth="1"/>
    <col min="9997" max="9997" width="21.25" customWidth="1"/>
    <col min="9998" max="9998" width="11.25" customWidth="1"/>
    <col min="9999" max="9999" width="0" hidden="1" customWidth="1"/>
    <col min="10241" max="10241" width="4.5" customWidth="1"/>
    <col min="10242" max="10242" width="24.375" customWidth="1"/>
    <col min="10243" max="10243" width="28.25" customWidth="1"/>
    <col min="10244" max="10244" width="0" hidden="1" customWidth="1"/>
    <col min="10245" max="10246" width="10.375" customWidth="1"/>
    <col min="10247" max="10247" width="10" customWidth="1"/>
    <col min="10248" max="10248" width="18.75" customWidth="1"/>
    <col min="10249" max="10249" width="22.5" customWidth="1"/>
    <col min="10250" max="10250" width="21.25" customWidth="1"/>
    <col min="10251" max="10251" width="11.125" customWidth="1"/>
    <col min="10252" max="10252" width="22.375" customWidth="1"/>
    <col min="10253" max="10253" width="21.25" customWidth="1"/>
    <col min="10254" max="10254" width="11.25" customWidth="1"/>
    <col min="10255" max="10255" width="0" hidden="1" customWidth="1"/>
    <col min="10497" max="10497" width="4.5" customWidth="1"/>
    <col min="10498" max="10498" width="24.375" customWidth="1"/>
    <col min="10499" max="10499" width="28.25" customWidth="1"/>
    <col min="10500" max="10500" width="0" hidden="1" customWidth="1"/>
    <col min="10501" max="10502" width="10.375" customWidth="1"/>
    <col min="10503" max="10503" width="10" customWidth="1"/>
    <col min="10504" max="10504" width="18.75" customWidth="1"/>
    <col min="10505" max="10505" width="22.5" customWidth="1"/>
    <col min="10506" max="10506" width="21.25" customWidth="1"/>
    <col min="10507" max="10507" width="11.125" customWidth="1"/>
    <col min="10508" max="10508" width="22.375" customWidth="1"/>
    <col min="10509" max="10509" width="21.25" customWidth="1"/>
    <col min="10510" max="10510" width="11.25" customWidth="1"/>
    <col min="10511" max="10511" width="0" hidden="1" customWidth="1"/>
    <col min="10753" max="10753" width="4.5" customWidth="1"/>
    <col min="10754" max="10754" width="24.375" customWidth="1"/>
    <col min="10755" max="10755" width="28.25" customWidth="1"/>
    <col min="10756" max="10756" width="0" hidden="1" customWidth="1"/>
    <col min="10757" max="10758" width="10.375" customWidth="1"/>
    <col min="10759" max="10759" width="10" customWidth="1"/>
    <col min="10760" max="10760" width="18.75" customWidth="1"/>
    <col min="10761" max="10761" width="22.5" customWidth="1"/>
    <col min="10762" max="10762" width="21.25" customWidth="1"/>
    <col min="10763" max="10763" width="11.125" customWidth="1"/>
    <col min="10764" max="10764" width="22.375" customWidth="1"/>
    <col min="10765" max="10765" width="21.25" customWidth="1"/>
    <col min="10766" max="10766" width="11.25" customWidth="1"/>
    <col min="10767" max="10767" width="0" hidden="1" customWidth="1"/>
    <col min="11009" max="11009" width="4.5" customWidth="1"/>
    <col min="11010" max="11010" width="24.375" customWidth="1"/>
    <col min="11011" max="11011" width="28.25" customWidth="1"/>
    <col min="11012" max="11012" width="0" hidden="1" customWidth="1"/>
    <col min="11013" max="11014" width="10.375" customWidth="1"/>
    <col min="11015" max="11015" width="10" customWidth="1"/>
    <col min="11016" max="11016" width="18.75" customWidth="1"/>
    <col min="11017" max="11017" width="22.5" customWidth="1"/>
    <col min="11018" max="11018" width="21.25" customWidth="1"/>
    <col min="11019" max="11019" width="11.125" customWidth="1"/>
    <col min="11020" max="11020" width="22.375" customWidth="1"/>
    <col min="11021" max="11021" width="21.25" customWidth="1"/>
    <col min="11022" max="11022" width="11.25" customWidth="1"/>
    <col min="11023" max="11023" width="0" hidden="1" customWidth="1"/>
    <col min="11265" max="11265" width="4.5" customWidth="1"/>
    <col min="11266" max="11266" width="24.375" customWidth="1"/>
    <col min="11267" max="11267" width="28.25" customWidth="1"/>
    <col min="11268" max="11268" width="0" hidden="1" customWidth="1"/>
    <col min="11269" max="11270" width="10.375" customWidth="1"/>
    <col min="11271" max="11271" width="10" customWidth="1"/>
    <col min="11272" max="11272" width="18.75" customWidth="1"/>
    <col min="11273" max="11273" width="22.5" customWidth="1"/>
    <col min="11274" max="11274" width="21.25" customWidth="1"/>
    <col min="11275" max="11275" width="11.125" customWidth="1"/>
    <col min="11276" max="11276" width="22.375" customWidth="1"/>
    <col min="11277" max="11277" width="21.25" customWidth="1"/>
    <col min="11278" max="11278" width="11.25" customWidth="1"/>
    <col min="11279" max="11279" width="0" hidden="1" customWidth="1"/>
    <col min="11521" max="11521" width="4.5" customWidth="1"/>
    <col min="11522" max="11522" width="24.375" customWidth="1"/>
    <col min="11523" max="11523" width="28.25" customWidth="1"/>
    <col min="11524" max="11524" width="0" hidden="1" customWidth="1"/>
    <col min="11525" max="11526" width="10.375" customWidth="1"/>
    <col min="11527" max="11527" width="10" customWidth="1"/>
    <col min="11528" max="11528" width="18.75" customWidth="1"/>
    <col min="11529" max="11529" width="22.5" customWidth="1"/>
    <col min="11530" max="11530" width="21.25" customWidth="1"/>
    <col min="11531" max="11531" width="11.125" customWidth="1"/>
    <col min="11532" max="11532" width="22.375" customWidth="1"/>
    <col min="11533" max="11533" width="21.25" customWidth="1"/>
    <col min="11534" max="11534" width="11.25" customWidth="1"/>
    <col min="11535" max="11535" width="0" hidden="1" customWidth="1"/>
    <col min="11777" max="11777" width="4.5" customWidth="1"/>
    <col min="11778" max="11778" width="24.375" customWidth="1"/>
    <col min="11779" max="11779" width="28.25" customWidth="1"/>
    <col min="11780" max="11780" width="0" hidden="1" customWidth="1"/>
    <col min="11781" max="11782" width="10.375" customWidth="1"/>
    <col min="11783" max="11783" width="10" customWidth="1"/>
    <col min="11784" max="11784" width="18.75" customWidth="1"/>
    <col min="11785" max="11785" width="22.5" customWidth="1"/>
    <col min="11786" max="11786" width="21.25" customWidth="1"/>
    <col min="11787" max="11787" width="11.125" customWidth="1"/>
    <col min="11788" max="11788" width="22.375" customWidth="1"/>
    <col min="11789" max="11789" width="21.25" customWidth="1"/>
    <col min="11790" max="11790" width="11.25" customWidth="1"/>
    <col min="11791" max="11791" width="0" hidden="1" customWidth="1"/>
    <col min="12033" max="12033" width="4.5" customWidth="1"/>
    <col min="12034" max="12034" width="24.375" customWidth="1"/>
    <col min="12035" max="12035" width="28.25" customWidth="1"/>
    <col min="12036" max="12036" width="0" hidden="1" customWidth="1"/>
    <col min="12037" max="12038" width="10.375" customWidth="1"/>
    <col min="12039" max="12039" width="10" customWidth="1"/>
    <col min="12040" max="12040" width="18.75" customWidth="1"/>
    <col min="12041" max="12041" width="22.5" customWidth="1"/>
    <col min="12042" max="12042" width="21.25" customWidth="1"/>
    <col min="12043" max="12043" width="11.125" customWidth="1"/>
    <col min="12044" max="12044" width="22.375" customWidth="1"/>
    <col min="12045" max="12045" width="21.25" customWidth="1"/>
    <col min="12046" max="12046" width="11.25" customWidth="1"/>
    <col min="12047" max="12047" width="0" hidden="1" customWidth="1"/>
    <col min="12289" max="12289" width="4.5" customWidth="1"/>
    <col min="12290" max="12290" width="24.375" customWidth="1"/>
    <col min="12291" max="12291" width="28.25" customWidth="1"/>
    <col min="12292" max="12292" width="0" hidden="1" customWidth="1"/>
    <col min="12293" max="12294" width="10.375" customWidth="1"/>
    <col min="12295" max="12295" width="10" customWidth="1"/>
    <col min="12296" max="12296" width="18.75" customWidth="1"/>
    <col min="12297" max="12297" width="22.5" customWidth="1"/>
    <col min="12298" max="12298" width="21.25" customWidth="1"/>
    <col min="12299" max="12299" width="11.125" customWidth="1"/>
    <col min="12300" max="12300" width="22.375" customWidth="1"/>
    <col min="12301" max="12301" width="21.25" customWidth="1"/>
    <col min="12302" max="12302" width="11.25" customWidth="1"/>
    <col min="12303" max="12303" width="0" hidden="1" customWidth="1"/>
    <col min="12545" max="12545" width="4.5" customWidth="1"/>
    <col min="12546" max="12546" width="24.375" customWidth="1"/>
    <col min="12547" max="12547" width="28.25" customWidth="1"/>
    <col min="12548" max="12548" width="0" hidden="1" customWidth="1"/>
    <col min="12549" max="12550" width="10.375" customWidth="1"/>
    <col min="12551" max="12551" width="10" customWidth="1"/>
    <col min="12552" max="12552" width="18.75" customWidth="1"/>
    <col min="12553" max="12553" width="22.5" customWidth="1"/>
    <col min="12554" max="12554" width="21.25" customWidth="1"/>
    <col min="12555" max="12555" width="11.125" customWidth="1"/>
    <col min="12556" max="12556" width="22.375" customWidth="1"/>
    <col min="12557" max="12557" width="21.25" customWidth="1"/>
    <col min="12558" max="12558" width="11.25" customWidth="1"/>
    <col min="12559" max="12559" width="0" hidden="1" customWidth="1"/>
    <col min="12801" max="12801" width="4.5" customWidth="1"/>
    <col min="12802" max="12802" width="24.375" customWidth="1"/>
    <col min="12803" max="12803" width="28.25" customWidth="1"/>
    <col min="12804" max="12804" width="0" hidden="1" customWidth="1"/>
    <col min="12805" max="12806" width="10.375" customWidth="1"/>
    <col min="12807" max="12807" width="10" customWidth="1"/>
    <col min="12808" max="12808" width="18.75" customWidth="1"/>
    <col min="12809" max="12809" width="22.5" customWidth="1"/>
    <col min="12810" max="12810" width="21.25" customWidth="1"/>
    <col min="12811" max="12811" width="11.125" customWidth="1"/>
    <col min="12812" max="12812" width="22.375" customWidth="1"/>
    <col min="12813" max="12813" width="21.25" customWidth="1"/>
    <col min="12814" max="12814" width="11.25" customWidth="1"/>
    <col min="12815" max="12815" width="0" hidden="1" customWidth="1"/>
    <col min="13057" max="13057" width="4.5" customWidth="1"/>
    <col min="13058" max="13058" width="24.375" customWidth="1"/>
    <col min="13059" max="13059" width="28.25" customWidth="1"/>
    <col min="13060" max="13060" width="0" hidden="1" customWidth="1"/>
    <col min="13061" max="13062" width="10.375" customWidth="1"/>
    <col min="13063" max="13063" width="10" customWidth="1"/>
    <col min="13064" max="13064" width="18.75" customWidth="1"/>
    <col min="13065" max="13065" width="22.5" customWidth="1"/>
    <col min="13066" max="13066" width="21.25" customWidth="1"/>
    <col min="13067" max="13067" width="11.125" customWidth="1"/>
    <col min="13068" max="13068" width="22.375" customWidth="1"/>
    <col min="13069" max="13069" width="21.25" customWidth="1"/>
    <col min="13070" max="13070" width="11.25" customWidth="1"/>
    <col min="13071" max="13071" width="0" hidden="1" customWidth="1"/>
    <col min="13313" max="13313" width="4.5" customWidth="1"/>
    <col min="13314" max="13314" width="24.375" customWidth="1"/>
    <col min="13315" max="13315" width="28.25" customWidth="1"/>
    <col min="13316" max="13316" width="0" hidden="1" customWidth="1"/>
    <col min="13317" max="13318" width="10.375" customWidth="1"/>
    <col min="13319" max="13319" width="10" customWidth="1"/>
    <col min="13320" max="13320" width="18.75" customWidth="1"/>
    <col min="13321" max="13321" width="22.5" customWidth="1"/>
    <col min="13322" max="13322" width="21.25" customWidth="1"/>
    <col min="13323" max="13323" width="11.125" customWidth="1"/>
    <col min="13324" max="13324" width="22.375" customWidth="1"/>
    <col min="13325" max="13325" width="21.25" customWidth="1"/>
    <col min="13326" max="13326" width="11.25" customWidth="1"/>
    <col min="13327" max="13327" width="0" hidden="1" customWidth="1"/>
    <col min="13569" max="13569" width="4.5" customWidth="1"/>
    <col min="13570" max="13570" width="24.375" customWidth="1"/>
    <col min="13571" max="13571" width="28.25" customWidth="1"/>
    <col min="13572" max="13572" width="0" hidden="1" customWidth="1"/>
    <col min="13573" max="13574" width="10.375" customWidth="1"/>
    <col min="13575" max="13575" width="10" customWidth="1"/>
    <col min="13576" max="13576" width="18.75" customWidth="1"/>
    <col min="13577" max="13577" width="22.5" customWidth="1"/>
    <col min="13578" max="13578" width="21.25" customWidth="1"/>
    <col min="13579" max="13579" width="11.125" customWidth="1"/>
    <col min="13580" max="13580" width="22.375" customWidth="1"/>
    <col min="13581" max="13581" width="21.25" customWidth="1"/>
    <col min="13582" max="13582" width="11.25" customWidth="1"/>
    <col min="13583" max="13583" width="0" hidden="1" customWidth="1"/>
    <col min="13825" max="13825" width="4.5" customWidth="1"/>
    <col min="13826" max="13826" width="24.375" customWidth="1"/>
    <col min="13827" max="13827" width="28.25" customWidth="1"/>
    <col min="13828" max="13828" width="0" hidden="1" customWidth="1"/>
    <col min="13829" max="13830" width="10.375" customWidth="1"/>
    <col min="13831" max="13831" width="10" customWidth="1"/>
    <col min="13832" max="13832" width="18.75" customWidth="1"/>
    <col min="13833" max="13833" width="22.5" customWidth="1"/>
    <col min="13834" max="13834" width="21.25" customWidth="1"/>
    <col min="13835" max="13835" width="11.125" customWidth="1"/>
    <col min="13836" max="13836" width="22.375" customWidth="1"/>
    <col min="13837" max="13837" width="21.25" customWidth="1"/>
    <col min="13838" max="13838" width="11.25" customWidth="1"/>
    <col min="13839" max="13839" width="0" hidden="1" customWidth="1"/>
    <col min="14081" max="14081" width="4.5" customWidth="1"/>
    <col min="14082" max="14082" width="24.375" customWidth="1"/>
    <col min="14083" max="14083" width="28.25" customWidth="1"/>
    <col min="14084" max="14084" width="0" hidden="1" customWidth="1"/>
    <col min="14085" max="14086" width="10.375" customWidth="1"/>
    <col min="14087" max="14087" width="10" customWidth="1"/>
    <col min="14088" max="14088" width="18.75" customWidth="1"/>
    <col min="14089" max="14089" width="22.5" customWidth="1"/>
    <col min="14090" max="14090" width="21.25" customWidth="1"/>
    <col min="14091" max="14091" width="11.125" customWidth="1"/>
    <col min="14092" max="14092" width="22.375" customWidth="1"/>
    <col min="14093" max="14093" width="21.25" customWidth="1"/>
    <col min="14094" max="14094" width="11.25" customWidth="1"/>
    <col min="14095" max="14095" width="0" hidden="1" customWidth="1"/>
    <col min="14337" max="14337" width="4.5" customWidth="1"/>
    <col min="14338" max="14338" width="24.375" customWidth="1"/>
    <col min="14339" max="14339" width="28.25" customWidth="1"/>
    <col min="14340" max="14340" width="0" hidden="1" customWidth="1"/>
    <col min="14341" max="14342" width="10.375" customWidth="1"/>
    <col min="14343" max="14343" width="10" customWidth="1"/>
    <col min="14344" max="14344" width="18.75" customWidth="1"/>
    <col min="14345" max="14345" width="22.5" customWidth="1"/>
    <col min="14346" max="14346" width="21.25" customWidth="1"/>
    <col min="14347" max="14347" width="11.125" customWidth="1"/>
    <col min="14348" max="14348" width="22.375" customWidth="1"/>
    <col min="14349" max="14349" width="21.25" customWidth="1"/>
    <col min="14350" max="14350" width="11.25" customWidth="1"/>
    <col min="14351" max="14351" width="0" hidden="1" customWidth="1"/>
    <col min="14593" max="14593" width="4.5" customWidth="1"/>
    <col min="14594" max="14594" width="24.375" customWidth="1"/>
    <col min="14595" max="14595" width="28.25" customWidth="1"/>
    <col min="14596" max="14596" width="0" hidden="1" customWidth="1"/>
    <col min="14597" max="14598" width="10.375" customWidth="1"/>
    <col min="14599" max="14599" width="10" customWidth="1"/>
    <col min="14600" max="14600" width="18.75" customWidth="1"/>
    <col min="14601" max="14601" width="22.5" customWidth="1"/>
    <col min="14602" max="14602" width="21.25" customWidth="1"/>
    <col min="14603" max="14603" width="11.125" customWidth="1"/>
    <col min="14604" max="14604" width="22.375" customWidth="1"/>
    <col min="14605" max="14605" width="21.25" customWidth="1"/>
    <col min="14606" max="14606" width="11.25" customWidth="1"/>
    <col min="14607" max="14607" width="0" hidden="1" customWidth="1"/>
    <col min="14849" max="14849" width="4.5" customWidth="1"/>
    <col min="14850" max="14850" width="24.375" customWidth="1"/>
    <col min="14851" max="14851" width="28.25" customWidth="1"/>
    <col min="14852" max="14852" width="0" hidden="1" customWidth="1"/>
    <col min="14853" max="14854" width="10.375" customWidth="1"/>
    <col min="14855" max="14855" width="10" customWidth="1"/>
    <col min="14856" max="14856" width="18.75" customWidth="1"/>
    <col min="14857" max="14857" width="22.5" customWidth="1"/>
    <col min="14858" max="14858" width="21.25" customWidth="1"/>
    <col min="14859" max="14859" width="11.125" customWidth="1"/>
    <col min="14860" max="14860" width="22.375" customWidth="1"/>
    <col min="14861" max="14861" width="21.25" customWidth="1"/>
    <col min="14862" max="14862" width="11.25" customWidth="1"/>
    <col min="14863" max="14863" width="0" hidden="1" customWidth="1"/>
    <col min="15105" max="15105" width="4.5" customWidth="1"/>
    <col min="15106" max="15106" width="24.375" customWidth="1"/>
    <col min="15107" max="15107" width="28.25" customWidth="1"/>
    <col min="15108" max="15108" width="0" hidden="1" customWidth="1"/>
    <col min="15109" max="15110" width="10.375" customWidth="1"/>
    <col min="15111" max="15111" width="10" customWidth="1"/>
    <col min="15112" max="15112" width="18.75" customWidth="1"/>
    <col min="15113" max="15113" width="22.5" customWidth="1"/>
    <col min="15114" max="15114" width="21.25" customWidth="1"/>
    <col min="15115" max="15115" width="11.125" customWidth="1"/>
    <col min="15116" max="15116" width="22.375" customWidth="1"/>
    <col min="15117" max="15117" width="21.25" customWidth="1"/>
    <col min="15118" max="15118" width="11.25" customWidth="1"/>
    <col min="15119" max="15119" width="0" hidden="1" customWidth="1"/>
    <col min="15361" max="15361" width="4.5" customWidth="1"/>
    <col min="15362" max="15362" width="24.375" customWidth="1"/>
    <col min="15363" max="15363" width="28.25" customWidth="1"/>
    <col min="15364" max="15364" width="0" hidden="1" customWidth="1"/>
    <col min="15365" max="15366" width="10.375" customWidth="1"/>
    <col min="15367" max="15367" width="10" customWidth="1"/>
    <col min="15368" max="15368" width="18.75" customWidth="1"/>
    <col min="15369" max="15369" width="22.5" customWidth="1"/>
    <col min="15370" max="15370" width="21.25" customWidth="1"/>
    <col min="15371" max="15371" width="11.125" customWidth="1"/>
    <col min="15372" max="15372" width="22.375" customWidth="1"/>
    <col min="15373" max="15373" width="21.25" customWidth="1"/>
    <col min="15374" max="15374" width="11.25" customWidth="1"/>
    <col min="15375" max="15375" width="0" hidden="1" customWidth="1"/>
    <col min="15617" max="15617" width="4.5" customWidth="1"/>
    <col min="15618" max="15618" width="24.375" customWidth="1"/>
    <col min="15619" max="15619" width="28.25" customWidth="1"/>
    <col min="15620" max="15620" width="0" hidden="1" customWidth="1"/>
    <col min="15621" max="15622" width="10.375" customWidth="1"/>
    <col min="15623" max="15623" width="10" customWidth="1"/>
    <col min="15624" max="15624" width="18.75" customWidth="1"/>
    <col min="15625" max="15625" width="22.5" customWidth="1"/>
    <col min="15626" max="15626" width="21.25" customWidth="1"/>
    <col min="15627" max="15627" width="11.125" customWidth="1"/>
    <col min="15628" max="15628" width="22.375" customWidth="1"/>
    <col min="15629" max="15629" width="21.25" customWidth="1"/>
    <col min="15630" max="15630" width="11.25" customWidth="1"/>
    <col min="15631" max="15631" width="0" hidden="1" customWidth="1"/>
    <col min="15873" max="15873" width="4.5" customWidth="1"/>
    <col min="15874" max="15874" width="24.375" customWidth="1"/>
    <col min="15875" max="15875" width="28.25" customWidth="1"/>
    <col min="15876" max="15876" width="0" hidden="1" customWidth="1"/>
    <col min="15877" max="15878" width="10.375" customWidth="1"/>
    <col min="15879" max="15879" width="10" customWidth="1"/>
    <col min="15880" max="15880" width="18.75" customWidth="1"/>
    <col min="15881" max="15881" width="22.5" customWidth="1"/>
    <col min="15882" max="15882" width="21.25" customWidth="1"/>
    <col min="15883" max="15883" width="11.125" customWidth="1"/>
    <col min="15884" max="15884" width="22.375" customWidth="1"/>
    <col min="15885" max="15885" width="21.25" customWidth="1"/>
    <col min="15886" max="15886" width="11.25" customWidth="1"/>
    <col min="15887" max="15887" width="0" hidden="1" customWidth="1"/>
    <col min="16129" max="16129" width="4.5" customWidth="1"/>
    <col min="16130" max="16130" width="24.375" customWidth="1"/>
    <col min="16131" max="16131" width="28.25" customWidth="1"/>
    <col min="16132" max="16132" width="0" hidden="1" customWidth="1"/>
    <col min="16133" max="16134" width="10.375" customWidth="1"/>
    <col min="16135" max="16135" width="10" customWidth="1"/>
    <col min="16136" max="16136" width="18.75" customWidth="1"/>
    <col min="16137" max="16137" width="22.5" customWidth="1"/>
    <col min="16138" max="16138" width="21.25" customWidth="1"/>
    <col min="16139" max="16139" width="11.125" customWidth="1"/>
    <col min="16140" max="16140" width="22.375" customWidth="1"/>
    <col min="16141" max="16141" width="21.25" customWidth="1"/>
    <col min="16142" max="16142" width="11.25" customWidth="1"/>
    <col min="16143" max="16143" width="0" hidden="1" customWidth="1"/>
  </cols>
  <sheetData>
    <row r="1" spans="1:21" s="104" customFormat="1" ht="37.5" customHeight="1" x14ac:dyDescent="0.15">
      <c r="A1" s="103" t="s">
        <v>256</v>
      </c>
      <c r="B1" s="5"/>
      <c r="C1" s="103"/>
      <c r="D1" s="103"/>
      <c r="E1" s="256"/>
      <c r="F1" s="257"/>
      <c r="G1" s="257"/>
      <c r="H1" s="257"/>
      <c r="I1" s="257"/>
      <c r="J1" s="257"/>
      <c r="K1" s="257"/>
      <c r="L1" s="257"/>
      <c r="M1" s="257"/>
      <c r="N1" s="257"/>
      <c r="O1"/>
      <c r="P1"/>
      <c r="Q1"/>
      <c r="R1"/>
      <c r="S1"/>
      <c r="T1"/>
      <c r="U1"/>
    </row>
    <row r="2" spans="1:21" s="104" customFormat="1" ht="36" customHeight="1" x14ac:dyDescent="0.15">
      <c r="A2" s="231" t="s">
        <v>0</v>
      </c>
      <c r="B2" s="232"/>
      <c r="C2" s="232"/>
      <c r="D2" s="232"/>
      <c r="E2" s="232"/>
      <c r="F2" s="232"/>
      <c r="G2" s="232"/>
      <c r="H2" s="232"/>
      <c r="I2" s="232"/>
      <c r="J2" s="232"/>
      <c r="K2" s="232"/>
      <c r="L2" s="232"/>
      <c r="M2" s="232"/>
      <c r="N2" s="232"/>
      <c r="O2" s="257"/>
      <c r="P2"/>
      <c r="Q2"/>
      <c r="R2"/>
      <c r="S2"/>
      <c r="T2"/>
      <c r="U2"/>
    </row>
    <row r="3" spans="1:21" s="104" customFormat="1" ht="18.75" customHeight="1" x14ac:dyDescent="0.15">
      <c r="A3" s="103"/>
      <c r="B3" s="5"/>
      <c r="C3" s="103"/>
      <c r="D3" s="103"/>
      <c r="G3" s="103"/>
      <c r="H3" s="103"/>
      <c r="I3" s="5"/>
      <c r="J3" s="103"/>
      <c r="K3" s="103"/>
      <c r="L3" s="5"/>
      <c r="M3" s="103"/>
      <c r="N3" s="103"/>
      <c r="O3"/>
      <c r="P3"/>
      <c r="Q3"/>
      <c r="R3"/>
      <c r="S3"/>
      <c r="T3"/>
      <c r="U3"/>
    </row>
    <row r="4" spans="1:21" s="104" customFormat="1" ht="23.25" customHeight="1" x14ac:dyDescent="0.15">
      <c r="A4" s="105"/>
      <c r="B4" s="106"/>
      <c r="C4" s="105"/>
      <c r="D4" s="105"/>
      <c r="G4" s="105"/>
      <c r="H4" s="105"/>
      <c r="I4" s="106"/>
      <c r="J4" s="105"/>
      <c r="K4" s="105"/>
      <c r="L4" s="107"/>
      <c r="M4" s="107"/>
      <c r="N4" s="108"/>
      <c r="O4" s="102"/>
      <c r="P4"/>
      <c r="Q4"/>
      <c r="R4"/>
      <c r="S4"/>
      <c r="T4"/>
      <c r="U4"/>
    </row>
    <row r="5" spans="1:21" s="104" customFormat="1" ht="31.5" customHeight="1" x14ac:dyDescent="0.15">
      <c r="A5" s="105"/>
      <c r="B5" s="106"/>
      <c r="C5" s="105"/>
      <c r="D5" s="105"/>
      <c r="G5" s="105"/>
      <c r="H5" s="105"/>
      <c r="I5" s="106"/>
      <c r="J5" s="105"/>
      <c r="K5" s="105"/>
      <c r="L5" s="106"/>
      <c r="M5" s="109"/>
      <c r="N5" s="105"/>
      <c r="O5" s="105"/>
      <c r="P5"/>
      <c r="Q5"/>
      <c r="R5"/>
      <c r="S5"/>
      <c r="T5"/>
      <c r="U5"/>
    </row>
    <row r="6" spans="1:21" ht="31.5" customHeight="1" thickBot="1" x14ac:dyDescent="0.2">
      <c r="A6" s="105"/>
      <c r="B6" s="105"/>
      <c r="C6" s="105"/>
      <c r="D6" s="105"/>
      <c r="E6" s="258"/>
      <c r="F6" s="259"/>
      <c r="G6" s="105"/>
      <c r="H6" s="105"/>
      <c r="I6" s="105"/>
      <c r="J6" s="105"/>
      <c r="K6" s="105"/>
      <c r="L6" s="105"/>
      <c r="M6" s="109"/>
      <c r="N6" s="105"/>
      <c r="O6" s="105"/>
    </row>
    <row r="7" spans="1:21" ht="33.75" customHeight="1" thickBot="1" x14ac:dyDescent="0.3">
      <c r="A7" s="260" t="s">
        <v>82</v>
      </c>
      <c r="B7" s="261"/>
      <c r="C7" s="261"/>
      <c r="D7" s="110"/>
      <c r="E7" s="262" t="s">
        <v>257</v>
      </c>
      <c r="F7" s="263"/>
      <c r="G7" s="111"/>
      <c r="H7" s="111"/>
      <c r="I7" s="111"/>
      <c r="J7" s="111"/>
      <c r="K7" s="112"/>
      <c r="L7" s="111"/>
      <c r="M7" s="111"/>
    </row>
    <row r="8" spans="1:21" ht="18.75" customHeight="1" x14ac:dyDescent="0.15">
      <c r="A8" s="264"/>
      <c r="B8" s="265"/>
      <c r="C8" s="266"/>
      <c r="D8" s="244" t="s">
        <v>13</v>
      </c>
      <c r="E8" s="270" t="s">
        <v>258</v>
      </c>
      <c r="F8" s="273" t="s">
        <v>259</v>
      </c>
      <c r="G8" s="113" t="s">
        <v>260</v>
      </c>
      <c r="H8" s="114" t="s">
        <v>261</v>
      </c>
      <c r="I8" s="276" t="s">
        <v>262</v>
      </c>
      <c r="J8" s="277"/>
      <c r="K8" s="278"/>
      <c r="L8" s="241" t="s">
        <v>263</v>
      </c>
      <c r="M8" s="242"/>
      <c r="N8" s="243"/>
      <c r="O8" s="244" t="s">
        <v>13</v>
      </c>
    </row>
    <row r="9" spans="1:21" ht="18.75" customHeight="1" x14ac:dyDescent="0.15">
      <c r="A9" s="267"/>
      <c r="B9" s="268"/>
      <c r="C9" s="269"/>
      <c r="D9" s="245"/>
      <c r="E9" s="271"/>
      <c r="F9" s="274"/>
      <c r="G9" s="12" t="s">
        <v>264</v>
      </c>
      <c r="H9" s="115" t="s">
        <v>265</v>
      </c>
      <c r="I9" s="247" t="s">
        <v>266</v>
      </c>
      <c r="J9" s="248"/>
      <c r="K9" s="249"/>
      <c r="L9" s="250" t="s">
        <v>267</v>
      </c>
      <c r="M9" s="251"/>
      <c r="N9" s="252"/>
      <c r="O9" s="245"/>
    </row>
    <row r="10" spans="1:21" ht="18.75" customHeight="1" thickBot="1" x14ac:dyDescent="0.2">
      <c r="A10" s="116"/>
      <c r="B10" s="117" t="s">
        <v>8</v>
      </c>
      <c r="C10" s="118" t="s">
        <v>268</v>
      </c>
      <c r="D10" s="246"/>
      <c r="E10" s="272"/>
      <c r="F10" s="275"/>
      <c r="G10" s="119" t="s">
        <v>259</v>
      </c>
      <c r="H10" s="120" t="s">
        <v>269</v>
      </c>
      <c r="I10" s="121" t="s">
        <v>8</v>
      </c>
      <c r="J10" s="118" t="s">
        <v>268</v>
      </c>
      <c r="K10" s="122" t="s">
        <v>269</v>
      </c>
      <c r="L10" s="121" t="s">
        <v>8</v>
      </c>
      <c r="M10" s="120" t="s">
        <v>268</v>
      </c>
      <c r="N10" s="122" t="s">
        <v>269</v>
      </c>
      <c r="O10" s="246"/>
    </row>
    <row r="11" spans="1:21" ht="14.25" x14ac:dyDescent="0.15">
      <c r="A11" s="253" t="s">
        <v>63</v>
      </c>
      <c r="B11" s="123" t="s">
        <v>283</v>
      </c>
      <c r="C11" s="123" t="s">
        <v>87</v>
      </c>
      <c r="D11" s="123"/>
      <c r="E11" s="49" t="s">
        <v>35</v>
      </c>
      <c r="F11" s="49"/>
      <c r="G11" s="123"/>
      <c r="H11" s="124">
        <v>20</v>
      </c>
      <c r="I11" s="123" t="s">
        <v>283</v>
      </c>
      <c r="J11" s="123" t="s">
        <v>87</v>
      </c>
      <c r="K11" s="124">
        <v>10</v>
      </c>
      <c r="L11" s="123" t="s">
        <v>284</v>
      </c>
      <c r="M11" s="123" t="s">
        <v>87</v>
      </c>
      <c r="N11" s="124">
        <v>10</v>
      </c>
      <c r="O11" s="125"/>
    </row>
    <row r="12" spans="1:21" ht="14.25" x14ac:dyDescent="0.15">
      <c r="A12" s="254"/>
      <c r="B12" s="129"/>
      <c r="C12" s="129" t="s">
        <v>67</v>
      </c>
      <c r="D12" s="129" t="s">
        <v>68</v>
      </c>
      <c r="E12" s="61"/>
      <c r="F12" s="61"/>
      <c r="G12" s="129"/>
      <c r="H12" s="133">
        <v>20</v>
      </c>
      <c r="I12" s="129"/>
      <c r="J12" s="140" t="s">
        <v>285</v>
      </c>
      <c r="K12" s="133">
        <v>15</v>
      </c>
      <c r="L12" s="126"/>
      <c r="M12" s="126"/>
      <c r="N12" s="127"/>
      <c r="O12" s="128"/>
    </row>
    <row r="13" spans="1:21" ht="14.25" x14ac:dyDescent="0.15">
      <c r="A13" s="254"/>
      <c r="B13" s="129"/>
      <c r="C13" s="129" t="s">
        <v>37</v>
      </c>
      <c r="D13" s="129"/>
      <c r="E13" s="61"/>
      <c r="F13" s="61"/>
      <c r="G13" s="129"/>
      <c r="H13" s="133">
        <v>20</v>
      </c>
      <c r="I13" s="129"/>
      <c r="J13" s="129" t="s">
        <v>37</v>
      </c>
      <c r="K13" s="133">
        <v>10</v>
      </c>
      <c r="L13" s="129" t="s">
        <v>286</v>
      </c>
      <c r="M13" s="129" t="s">
        <v>37</v>
      </c>
      <c r="N13" s="133">
        <v>10</v>
      </c>
      <c r="O13" s="132"/>
    </row>
    <row r="14" spans="1:21" ht="14.25" x14ac:dyDescent="0.15">
      <c r="A14" s="254"/>
      <c r="B14" s="129"/>
      <c r="C14" s="129" t="s">
        <v>51</v>
      </c>
      <c r="D14" s="129"/>
      <c r="E14" s="61"/>
      <c r="F14" s="61"/>
      <c r="G14" s="129"/>
      <c r="H14" s="133">
        <v>10</v>
      </c>
      <c r="I14" s="129"/>
      <c r="J14" s="129" t="s">
        <v>51</v>
      </c>
      <c r="K14" s="133">
        <v>10</v>
      </c>
      <c r="L14" s="129"/>
      <c r="M14" s="129" t="s">
        <v>51</v>
      </c>
      <c r="N14" s="133">
        <v>5</v>
      </c>
      <c r="O14" s="132"/>
    </row>
    <row r="15" spans="1:21" ht="14.25" x14ac:dyDescent="0.15">
      <c r="A15" s="254"/>
      <c r="B15" s="129"/>
      <c r="C15" s="129" t="s">
        <v>88</v>
      </c>
      <c r="D15" s="129"/>
      <c r="E15" s="61"/>
      <c r="F15" s="61"/>
      <c r="G15" s="129"/>
      <c r="H15" s="133">
        <v>5</v>
      </c>
      <c r="I15" s="129"/>
      <c r="J15" s="129"/>
      <c r="K15" s="133"/>
      <c r="L15" s="126"/>
      <c r="M15" s="126"/>
      <c r="N15" s="127"/>
      <c r="O15" s="128"/>
    </row>
    <row r="16" spans="1:21" ht="14.25" x14ac:dyDescent="0.15">
      <c r="A16" s="254"/>
      <c r="B16" s="129"/>
      <c r="C16" s="129"/>
      <c r="D16" s="129"/>
      <c r="E16" s="61"/>
      <c r="F16" s="61"/>
      <c r="G16" s="129" t="s">
        <v>54</v>
      </c>
      <c r="H16" s="133" t="s">
        <v>278</v>
      </c>
      <c r="I16" s="129"/>
      <c r="J16" s="129"/>
      <c r="K16" s="133"/>
      <c r="L16" s="129" t="s">
        <v>287</v>
      </c>
      <c r="M16" s="129" t="s">
        <v>94</v>
      </c>
      <c r="N16" s="133">
        <v>20</v>
      </c>
      <c r="O16" s="132"/>
    </row>
    <row r="17" spans="1:15" ht="14.25" x14ac:dyDescent="0.15">
      <c r="A17" s="254"/>
      <c r="B17" s="129"/>
      <c r="C17" s="129"/>
      <c r="D17" s="129"/>
      <c r="E17" s="61"/>
      <c r="F17" s="61" t="s">
        <v>35</v>
      </c>
      <c r="G17" s="129" t="s">
        <v>44</v>
      </c>
      <c r="H17" s="133" t="s">
        <v>282</v>
      </c>
      <c r="I17" s="129"/>
      <c r="J17" s="129"/>
      <c r="K17" s="133"/>
      <c r="L17" s="126"/>
      <c r="M17" s="126"/>
      <c r="N17" s="127"/>
      <c r="O17" s="128"/>
    </row>
    <row r="18" spans="1:15" ht="14.25" x14ac:dyDescent="0.15">
      <c r="A18" s="254"/>
      <c r="B18" s="129"/>
      <c r="C18" s="129"/>
      <c r="D18" s="129"/>
      <c r="E18" s="61"/>
      <c r="F18" s="61"/>
      <c r="G18" s="129" t="s">
        <v>41</v>
      </c>
      <c r="H18" s="133" t="s">
        <v>282</v>
      </c>
      <c r="I18" s="126"/>
      <c r="J18" s="126"/>
      <c r="K18" s="127"/>
      <c r="L18" s="129" t="s">
        <v>98</v>
      </c>
      <c r="M18" s="129" t="s">
        <v>102</v>
      </c>
      <c r="N18" s="133">
        <v>10</v>
      </c>
      <c r="O18" s="132"/>
    </row>
    <row r="19" spans="1:15" ht="14.25" x14ac:dyDescent="0.15">
      <c r="A19" s="254"/>
      <c r="B19" s="126"/>
      <c r="C19" s="126"/>
      <c r="D19" s="126"/>
      <c r="E19" s="55"/>
      <c r="F19" s="55"/>
      <c r="G19" s="126"/>
      <c r="H19" s="127"/>
      <c r="I19" s="129" t="s">
        <v>92</v>
      </c>
      <c r="J19" s="129" t="s">
        <v>94</v>
      </c>
      <c r="K19" s="133">
        <v>20</v>
      </c>
      <c r="L19" s="129"/>
      <c r="M19" s="129"/>
      <c r="N19" s="133"/>
      <c r="O19" s="132"/>
    </row>
    <row r="20" spans="1:15" ht="14.25" x14ac:dyDescent="0.15">
      <c r="A20" s="254"/>
      <c r="B20" s="129" t="s">
        <v>92</v>
      </c>
      <c r="C20" s="129" t="s">
        <v>94</v>
      </c>
      <c r="D20" s="129"/>
      <c r="E20" s="61"/>
      <c r="F20" s="61"/>
      <c r="G20" s="129"/>
      <c r="H20" s="133">
        <v>20</v>
      </c>
      <c r="I20" s="129"/>
      <c r="J20" s="129" t="s">
        <v>288</v>
      </c>
      <c r="K20" s="134">
        <v>0.13</v>
      </c>
      <c r="L20" s="129"/>
      <c r="M20" s="129"/>
      <c r="N20" s="133"/>
      <c r="O20" s="132"/>
    </row>
    <row r="21" spans="1:15" ht="14.25" x14ac:dyDescent="0.15">
      <c r="A21" s="254"/>
      <c r="B21" s="129"/>
      <c r="C21" s="129" t="s">
        <v>70</v>
      </c>
      <c r="D21" s="129"/>
      <c r="E21" s="61" t="s">
        <v>71</v>
      </c>
      <c r="F21" s="61"/>
      <c r="G21" s="129"/>
      <c r="H21" s="134">
        <v>0.13</v>
      </c>
      <c r="I21" s="126"/>
      <c r="J21" s="126"/>
      <c r="K21" s="127"/>
      <c r="L21" s="129"/>
      <c r="M21" s="129"/>
      <c r="N21" s="133"/>
      <c r="O21" s="132"/>
    </row>
    <row r="22" spans="1:15" ht="14.25" x14ac:dyDescent="0.15">
      <c r="A22" s="254"/>
      <c r="B22" s="126"/>
      <c r="C22" s="126"/>
      <c r="D22" s="126"/>
      <c r="E22" s="55"/>
      <c r="F22" s="55"/>
      <c r="G22" s="126"/>
      <c r="H22" s="127"/>
      <c r="I22" s="129" t="s">
        <v>98</v>
      </c>
      <c r="J22" s="129" t="s">
        <v>102</v>
      </c>
      <c r="K22" s="133">
        <v>20</v>
      </c>
      <c r="L22" s="129"/>
      <c r="M22" s="129"/>
      <c r="N22" s="133"/>
      <c r="O22" s="132"/>
    </row>
    <row r="23" spans="1:15" ht="14.25" x14ac:dyDescent="0.15">
      <c r="A23" s="254"/>
      <c r="B23" s="129" t="s">
        <v>98</v>
      </c>
      <c r="C23" s="129" t="s">
        <v>102</v>
      </c>
      <c r="D23" s="129"/>
      <c r="E23" s="61" t="s">
        <v>65</v>
      </c>
      <c r="F23" s="141"/>
      <c r="G23" s="129"/>
      <c r="H23" s="133">
        <v>30</v>
      </c>
      <c r="I23" s="129"/>
      <c r="J23" s="129"/>
      <c r="K23" s="133"/>
      <c r="L23" s="129"/>
      <c r="M23" s="129"/>
      <c r="N23" s="133"/>
      <c r="O23" s="132"/>
    </row>
    <row r="24" spans="1:15" ht="14.25" x14ac:dyDescent="0.15">
      <c r="A24" s="254"/>
      <c r="B24" s="129"/>
      <c r="C24" s="129"/>
      <c r="D24" s="129"/>
      <c r="E24" s="61"/>
      <c r="F24" s="61"/>
      <c r="G24" s="129" t="s">
        <v>41</v>
      </c>
      <c r="H24" s="133" t="s">
        <v>282</v>
      </c>
      <c r="I24" s="129"/>
      <c r="J24" s="129"/>
      <c r="K24" s="133"/>
      <c r="L24" s="129"/>
      <c r="M24" s="129"/>
      <c r="N24" s="133"/>
      <c r="O24" s="132"/>
    </row>
    <row r="25" spans="1:15" ht="15" thickBot="1" x14ac:dyDescent="0.2">
      <c r="A25" s="255"/>
      <c r="B25" s="136"/>
      <c r="C25" s="136"/>
      <c r="D25" s="136"/>
      <c r="E25" s="68"/>
      <c r="F25" s="68"/>
      <c r="G25" s="136"/>
      <c r="H25" s="137"/>
      <c r="I25" s="136"/>
      <c r="J25" s="136"/>
      <c r="K25" s="137"/>
      <c r="L25" s="136"/>
      <c r="M25" s="136"/>
      <c r="N25" s="137"/>
      <c r="O25" s="138"/>
    </row>
    <row r="26" spans="1:15" ht="14.25" x14ac:dyDescent="0.15">
      <c r="B26" s="106"/>
      <c r="C26" s="106"/>
      <c r="D26" s="106"/>
      <c r="G26" s="106"/>
      <c r="H26" s="139"/>
      <c r="I26" s="106"/>
      <c r="J26" s="106"/>
      <c r="K26" s="139"/>
      <c r="L26" s="106"/>
      <c r="M26" s="106"/>
      <c r="N26" s="139"/>
    </row>
    <row r="27" spans="1:15" ht="14.25" x14ac:dyDescent="0.15">
      <c r="B27" s="106"/>
      <c r="C27" s="106"/>
      <c r="D27" s="106"/>
      <c r="G27" s="106"/>
      <c r="H27" s="139"/>
      <c r="I27" s="106"/>
      <c r="J27" s="106"/>
      <c r="K27" s="139"/>
      <c r="L27" s="106"/>
      <c r="M27" s="106"/>
      <c r="N27" s="139"/>
    </row>
    <row r="28" spans="1:15" ht="14.25" x14ac:dyDescent="0.15">
      <c r="B28" s="106"/>
      <c r="C28" s="106"/>
      <c r="D28" s="106"/>
      <c r="G28" s="106"/>
      <c r="H28" s="139"/>
      <c r="I28" s="106"/>
      <c r="J28" s="106"/>
      <c r="K28" s="139"/>
      <c r="L28" s="106"/>
      <c r="M28" s="106"/>
      <c r="N28" s="139"/>
    </row>
    <row r="29" spans="1:15" ht="14.25" x14ac:dyDescent="0.15">
      <c r="B29" s="106"/>
      <c r="C29" s="106"/>
      <c r="D29" s="106"/>
      <c r="G29" s="106"/>
      <c r="H29" s="139"/>
      <c r="I29" s="106"/>
      <c r="J29" s="106"/>
      <c r="K29" s="139"/>
      <c r="L29" s="106"/>
      <c r="M29" s="106"/>
      <c r="N29" s="139"/>
    </row>
    <row r="30" spans="1:15" ht="14.25" x14ac:dyDescent="0.15">
      <c r="B30" s="106"/>
      <c r="C30" s="106"/>
      <c r="D30" s="106"/>
      <c r="G30" s="106"/>
      <c r="H30" s="139"/>
      <c r="I30" s="106"/>
      <c r="J30" s="106"/>
      <c r="K30" s="139"/>
      <c r="L30" s="106"/>
      <c r="M30" s="106"/>
      <c r="N30" s="139"/>
    </row>
    <row r="31" spans="1:15" ht="14.25" x14ac:dyDescent="0.15">
      <c r="B31" s="106"/>
      <c r="C31" s="106"/>
      <c r="D31" s="106"/>
      <c r="G31" s="106"/>
      <c r="H31" s="139"/>
      <c r="I31" s="106"/>
      <c r="J31" s="106"/>
      <c r="K31" s="139"/>
      <c r="L31" s="106"/>
      <c r="M31" s="106"/>
      <c r="N31" s="139"/>
    </row>
    <row r="32" spans="1:15" ht="14.25" x14ac:dyDescent="0.15">
      <c r="B32" s="106"/>
      <c r="C32" s="106"/>
      <c r="D32" s="106"/>
      <c r="G32" s="106"/>
      <c r="H32" s="139"/>
      <c r="I32" s="106"/>
      <c r="J32" s="106"/>
      <c r="K32" s="139"/>
      <c r="L32" s="106"/>
      <c r="M32" s="106"/>
      <c r="N32" s="139"/>
    </row>
    <row r="33" spans="2:14" ht="14.25" x14ac:dyDescent="0.15">
      <c r="B33" s="106"/>
      <c r="C33" s="106"/>
      <c r="D33" s="106"/>
      <c r="G33" s="106"/>
      <c r="H33" s="139"/>
      <c r="I33" s="106"/>
      <c r="J33" s="106"/>
      <c r="K33" s="139"/>
      <c r="L33" s="106"/>
      <c r="M33" s="106"/>
      <c r="N33" s="139"/>
    </row>
    <row r="34" spans="2:14" ht="14.25" x14ac:dyDescent="0.15">
      <c r="B34" s="106"/>
      <c r="C34" s="106"/>
      <c r="D34" s="106"/>
      <c r="G34" s="106"/>
      <c r="H34" s="139"/>
      <c r="I34" s="106"/>
      <c r="J34" s="106"/>
      <c r="K34" s="139"/>
      <c r="L34" s="106"/>
      <c r="M34" s="106"/>
      <c r="N34" s="139"/>
    </row>
    <row r="35" spans="2:14" ht="14.25" x14ac:dyDescent="0.15">
      <c r="B35" s="106"/>
      <c r="C35" s="106"/>
      <c r="D35" s="106"/>
      <c r="G35" s="106"/>
      <c r="H35" s="139"/>
      <c r="I35" s="106"/>
      <c r="J35" s="106"/>
      <c r="K35" s="139"/>
      <c r="L35" s="106"/>
      <c r="M35" s="106"/>
      <c r="N35" s="139"/>
    </row>
    <row r="36" spans="2:14" ht="14.25" x14ac:dyDescent="0.15">
      <c r="B36" s="106"/>
      <c r="C36" s="106"/>
      <c r="D36" s="106"/>
      <c r="G36" s="106"/>
      <c r="H36" s="139"/>
      <c r="I36" s="106"/>
      <c r="J36" s="106"/>
      <c r="K36" s="139"/>
      <c r="L36" s="106"/>
      <c r="M36" s="106"/>
      <c r="N36" s="139"/>
    </row>
    <row r="37" spans="2:14" ht="14.25" x14ac:dyDescent="0.15">
      <c r="B37" s="106"/>
      <c r="C37" s="106"/>
      <c r="D37" s="106"/>
      <c r="G37" s="106"/>
      <c r="H37" s="139"/>
      <c r="I37" s="106"/>
      <c r="J37" s="106"/>
      <c r="K37" s="139"/>
      <c r="L37" s="106"/>
      <c r="M37" s="106"/>
      <c r="N37" s="139"/>
    </row>
    <row r="38" spans="2:14" ht="14.25" x14ac:dyDescent="0.15">
      <c r="B38" s="106"/>
      <c r="C38" s="106"/>
      <c r="D38" s="106"/>
      <c r="G38" s="106"/>
      <c r="H38" s="139"/>
      <c r="I38" s="106"/>
      <c r="J38" s="106"/>
      <c r="K38" s="139"/>
      <c r="L38" s="106"/>
      <c r="M38" s="106"/>
      <c r="N38" s="139"/>
    </row>
    <row r="39" spans="2:14" ht="14.25" x14ac:dyDescent="0.15">
      <c r="B39" s="106"/>
      <c r="C39" s="106"/>
      <c r="D39" s="106"/>
      <c r="G39" s="106"/>
      <c r="H39" s="139"/>
      <c r="I39" s="106"/>
      <c r="J39" s="106"/>
      <c r="K39" s="139"/>
      <c r="L39" s="106"/>
      <c r="M39" s="106"/>
      <c r="N39" s="139"/>
    </row>
    <row r="40" spans="2:14" ht="14.25" x14ac:dyDescent="0.15">
      <c r="B40" s="106"/>
      <c r="C40" s="106"/>
      <c r="D40" s="106"/>
      <c r="G40" s="106"/>
      <c r="H40" s="139"/>
      <c r="I40" s="106"/>
      <c r="J40" s="106"/>
      <c r="K40" s="139"/>
      <c r="L40" s="106"/>
      <c r="M40" s="106"/>
      <c r="N40" s="139"/>
    </row>
    <row r="41" spans="2:14" ht="14.25" x14ac:dyDescent="0.15">
      <c r="B41" s="106"/>
      <c r="C41" s="106"/>
      <c r="D41" s="106"/>
      <c r="G41" s="106"/>
      <c r="H41" s="139"/>
      <c r="I41" s="106"/>
      <c r="J41" s="106"/>
      <c r="K41" s="139"/>
      <c r="L41" s="106"/>
      <c r="M41" s="106"/>
      <c r="N41" s="139"/>
    </row>
    <row r="42" spans="2:14" ht="14.25" x14ac:dyDescent="0.15">
      <c r="B42" s="106"/>
      <c r="C42" s="106"/>
      <c r="D42" s="106"/>
      <c r="G42" s="106"/>
      <c r="H42" s="139"/>
      <c r="I42" s="106"/>
      <c r="J42" s="106"/>
      <c r="K42" s="139"/>
      <c r="L42" s="106"/>
      <c r="M42" s="106"/>
      <c r="N42" s="139"/>
    </row>
    <row r="43" spans="2:14" ht="14.25" x14ac:dyDescent="0.15">
      <c r="B43" s="106"/>
      <c r="C43" s="106"/>
      <c r="D43" s="106"/>
      <c r="G43" s="106"/>
      <c r="H43" s="139"/>
      <c r="I43" s="106"/>
      <c r="J43" s="106"/>
      <c r="K43" s="139"/>
      <c r="L43" s="106"/>
      <c r="M43" s="106"/>
      <c r="N43" s="139"/>
    </row>
    <row r="44" spans="2:14" ht="14.25" x14ac:dyDescent="0.15">
      <c r="B44" s="106"/>
      <c r="C44" s="106"/>
      <c r="D44" s="106"/>
      <c r="G44" s="106"/>
      <c r="H44" s="139"/>
      <c r="I44" s="106"/>
      <c r="J44" s="106"/>
      <c r="K44" s="139"/>
      <c r="L44" s="106"/>
      <c r="M44" s="106"/>
      <c r="N44" s="139"/>
    </row>
    <row r="45" spans="2:14" ht="14.25" x14ac:dyDescent="0.15">
      <c r="B45" s="106"/>
      <c r="C45" s="106"/>
      <c r="D45" s="106"/>
      <c r="G45" s="106"/>
      <c r="H45" s="139"/>
      <c r="I45" s="106"/>
      <c r="J45" s="106"/>
      <c r="K45" s="139"/>
      <c r="L45" s="106"/>
      <c r="M45" s="106"/>
      <c r="N45" s="139"/>
    </row>
    <row r="46" spans="2:14" ht="14.25" x14ac:dyDescent="0.15">
      <c r="B46" s="106"/>
      <c r="C46" s="106"/>
      <c r="D46" s="106"/>
      <c r="G46" s="106"/>
      <c r="H46" s="139"/>
      <c r="I46" s="106"/>
      <c r="J46" s="106"/>
      <c r="K46" s="139"/>
      <c r="L46" s="106"/>
      <c r="M46" s="106"/>
      <c r="N46" s="139"/>
    </row>
    <row r="47" spans="2:14" ht="14.25" x14ac:dyDescent="0.15">
      <c r="B47" s="106"/>
      <c r="C47" s="106"/>
      <c r="D47" s="106"/>
      <c r="G47" s="106"/>
      <c r="H47" s="139"/>
      <c r="I47" s="106"/>
      <c r="J47" s="106"/>
      <c r="K47" s="139"/>
      <c r="L47" s="106"/>
      <c r="M47" s="106"/>
      <c r="N47" s="139"/>
    </row>
    <row r="48" spans="2:14" ht="14.25" x14ac:dyDescent="0.15">
      <c r="B48" s="106"/>
      <c r="C48" s="106"/>
      <c r="D48" s="106"/>
      <c r="G48" s="106"/>
      <c r="H48" s="139"/>
      <c r="I48" s="106"/>
      <c r="J48" s="106"/>
      <c r="K48" s="139"/>
      <c r="L48" s="106"/>
      <c r="M48" s="106"/>
      <c r="N48" s="139"/>
    </row>
    <row r="49" spans="2:14" ht="14.25" x14ac:dyDescent="0.15">
      <c r="B49" s="106"/>
      <c r="C49" s="106"/>
      <c r="D49" s="106"/>
      <c r="G49" s="106"/>
      <c r="H49" s="139"/>
      <c r="I49" s="106"/>
      <c r="J49" s="106"/>
      <c r="K49" s="139"/>
      <c r="L49" s="106"/>
      <c r="M49" s="106"/>
      <c r="N49" s="139"/>
    </row>
    <row r="50" spans="2:14" ht="14.25" x14ac:dyDescent="0.15">
      <c r="B50" s="106"/>
      <c r="C50" s="106"/>
      <c r="D50" s="106"/>
      <c r="G50" s="106"/>
      <c r="H50" s="139"/>
      <c r="I50" s="106"/>
      <c r="J50" s="106"/>
      <c r="K50" s="139"/>
      <c r="L50" s="106"/>
      <c r="M50" s="106"/>
      <c r="N50" s="139"/>
    </row>
    <row r="51" spans="2:14" ht="14.25" x14ac:dyDescent="0.15">
      <c r="B51" s="106"/>
      <c r="C51" s="106"/>
      <c r="D51" s="106"/>
      <c r="G51" s="106"/>
      <c r="H51" s="139"/>
      <c r="I51" s="106"/>
      <c r="J51" s="106"/>
      <c r="K51" s="139"/>
      <c r="L51" s="106"/>
      <c r="M51" s="106"/>
      <c r="N51" s="139"/>
    </row>
    <row r="52" spans="2:14" ht="14.25" x14ac:dyDescent="0.15">
      <c r="B52" s="106"/>
      <c r="C52" s="106"/>
      <c r="D52" s="106"/>
      <c r="G52" s="106"/>
      <c r="H52" s="139"/>
      <c r="I52" s="106"/>
      <c r="J52" s="106"/>
      <c r="K52" s="139"/>
      <c r="L52" s="106"/>
      <c r="M52" s="106"/>
      <c r="N52" s="139"/>
    </row>
    <row r="53" spans="2:14" ht="14.25" x14ac:dyDescent="0.15">
      <c r="B53" s="106"/>
      <c r="C53" s="106"/>
      <c r="D53" s="106"/>
      <c r="G53" s="106"/>
      <c r="H53" s="139"/>
      <c r="I53" s="106"/>
      <c r="J53" s="106"/>
      <c r="K53" s="139"/>
      <c r="L53" s="106"/>
      <c r="M53" s="106"/>
      <c r="N53" s="139"/>
    </row>
    <row r="54" spans="2:14" ht="14.25" x14ac:dyDescent="0.15">
      <c r="B54" s="106"/>
      <c r="C54" s="106"/>
      <c r="D54" s="106"/>
      <c r="G54" s="106"/>
      <c r="H54" s="139"/>
      <c r="I54" s="106"/>
      <c r="J54" s="106"/>
      <c r="K54" s="139"/>
      <c r="L54" s="106"/>
      <c r="M54" s="106"/>
      <c r="N54" s="139"/>
    </row>
    <row r="55" spans="2:14" ht="14.25" x14ac:dyDescent="0.15">
      <c r="B55" s="106"/>
      <c r="C55" s="106"/>
      <c r="D55" s="106"/>
      <c r="G55" s="106"/>
      <c r="H55" s="139"/>
      <c r="I55" s="106"/>
      <c r="J55" s="106"/>
      <c r="K55" s="139"/>
      <c r="L55" s="106"/>
      <c r="M55" s="106"/>
      <c r="N55" s="139"/>
    </row>
    <row r="56" spans="2:14" ht="14.25" x14ac:dyDescent="0.15">
      <c r="B56" s="106"/>
      <c r="C56" s="106"/>
      <c r="D56" s="106"/>
      <c r="G56" s="106"/>
      <c r="H56" s="139"/>
      <c r="I56" s="106"/>
      <c r="J56" s="106"/>
      <c r="K56" s="139"/>
      <c r="L56" s="106"/>
      <c r="M56" s="106"/>
      <c r="N56" s="139"/>
    </row>
    <row r="57" spans="2:14" ht="14.25" x14ac:dyDescent="0.15">
      <c r="B57" s="106"/>
      <c r="C57" s="106"/>
      <c r="D57" s="106"/>
      <c r="G57" s="106"/>
      <c r="H57" s="139"/>
      <c r="I57" s="106"/>
      <c r="J57" s="106"/>
      <c r="K57" s="139"/>
      <c r="L57" s="106"/>
      <c r="M57" s="106"/>
      <c r="N57" s="139"/>
    </row>
    <row r="58" spans="2:14" ht="14.25" x14ac:dyDescent="0.15">
      <c r="B58" s="106"/>
      <c r="C58" s="106"/>
      <c r="D58" s="106"/>
      <c r="G58" s="106"/>
      <c r="H58" s="139"/>
      <c r="I58" s="106"/>
      <c r="J58" s="106"/>
      <c r="K58" s="139"/>
      <c r="L58" s="106"/>
      <c r="M58" s="106"/>
      <c r="N58" s="139"/>
    </row>
    <row r="59" spans="2:14" ht="14.25" x14ac:dyDescent="0.15">
      <c r="B59" s="106"/>
      <c r="C59" s="106"/>
      <c r="D59" s="106"/>
      <c r="G59" s="106"/>
      <c r="H59" s="139"/>
      <c r="I59" s="106"/>
      <c r="J59" s="106"/>
      <c r="K59" s="139"/>
      <c r="L59" s="106"/>
      <c r="M59" s="106"/>
      <c r="N59" s="139"/>
    </row>
    <row r="60" spans="2:14" ht="14.25" x14ac:dyDescent="0.15">
      <c r="B60" s="106"/>
      <c r="C60" s="106"/>
      <c r="D60" s="106"/>
      <c r="G60" s="106"/>
      <c r="H60" s="139"/>
      <c r="I60" s="106"/>
      <c r="J60" s="106"/>
      <c r="K60" s="139"/>
      <c r="L60" s="106"/>
      <c r="M60" s="106"/>
      <c r="N60" s="139"/>
    </row>
  </sheetData>
  <mergeCells count="15">
    <mergeCell ref="E1:N1"/>
    <mergeCell ref="A2:O2"/>
    <mergeCell ref="E6:F6"/>
    <mergeCell ref="A7:C7"/>
    <mergeCell ref="E7:F7"/>
    <mergeCell ref="L8:N8"/>
    <mergeCell ref="O8:O10"/>
    <mergeCell ref="I9:K9"/>
    <mergeCell ref="L9:N9"/>
    <mergeCell ref="A11:A25"/>
    <mergeCell ref="A8:C9"/>
    <mergeCell ref="D8:D10"/>
    <mergeCell ref="E8:E10"/>
    <mergeCell ref="F8:F10"/>
    <mergeCell ref="I8:K8"/>
  </mergeCells>
  <phoneticPr fontId="2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7">
    <pageSetUpPr fitToPage="1"/>
  </sheetPr>
  <dimension ref="A1:AB30"/>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31"/>
      <c r="I1" s="231"/>
      <c r="J1" s="232"/>
      <c r="K1" s="232"/>
      <c r="L1" s="232"/>
      <c r="M1" s="232"/>
      <c r="N1" s="232"/>
      <c r="O1" s="232"/>
      <c r="P1" s="2"/>
      <c r="Q1" s="2"/>
      <c r="R1" s="4"/>
      <c r="S1" s="4"/>
      <c r="T1" s="3"/>
      <c r="U1" s="3"/>
    </row>
    <row r="2" spans="1:21" ht="36.75" customHeight="1" x14ac:dyDescent="0.15">
      <c r="A2" s="231" t="s">
        <v>0</v>
      </c>
      <c r="B2" s="231"/>
      <c r="C2" s="232"/>
      <c r="D2" s="232"/>
      <c r="E2" s="232"/>
      <c r="F2" s="232"/>
      <c r="G2" s="232"/>
      <c r="H2" s="232"/>
      <c r="I2" s="232"/>
      <c r="J2" s="232"/>
      <c r="K2" s="232"/>
      <c r="L2" s="232"/>
      <c r="M2" s="232"/>
      <c r="N2" s="232"/>
      <c r="O2" s="232"/>
      <c r="P2" s="232"/>
      <c r="Q2" s="232"/>
      <c r="R2" s="232"/>
      <c r="S2" s="232"/>
      <c r="T2" s="232"/>
      <c r="U2" s="3"/>
    </row>
    <row r="3" spans="1:21" ht="18.75" customHeight="1" x14ac:dyDescent="0.15">
      <c r="A3" s="5"/>
      <c r="B3" s="5"/>
      <c r="C3" s="2"/>
      <c r="D3" s="3"/>
      <c r="E3" s="6"/>
      <c r="F3" s="2"/>
      <c r="G3" s="2"/>
      <c r="H3" s="2"/>
      <c r="I3" s="3"/>
      <c r="J3" s="2"/>
      <c r="K3" s="7"/>
      <c r="L3" s="7"/>
      <c r="M3" s="7"/>
      <c r="N3" s="7"/>
      <c r="O3" s="2"/>
      <c r="P3" s="8"/>
      <c r="Q3" s="233" t="s">
        <v>1</v>
      </c>
      <c r="R3" s="234"/>
      <c r="S3" s="234"/>
      <c r="T3" s="235"/>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36" t="s">
        <v>178</v>
      </c>
      <c r="B8" s="237"/>
      <c r="C8" s="237"/>
      <c r="D8" s="237"/>
      <c r="E8" s="237"/>
      <c r="F8" s="237"/>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38" t="s">
        <v>63</v>
      </c>
      <c r="B10" s="80" t="s">
        <v>24</v>
      </c>
      <c r="C10" s="48"/>
      <c r="D10" s="49"/>
      <c r="E10" s="50"/>
      <c r="F10" s="51"/>
      <c r="G10" s="84"/>
      <c r="H10" s="88"/>
      <c r="I10" s="49"/>
      <c r="J10" s="51"/>
      <c r="K10" s="51"/>
      <c r="L10" s="51"/>
      <c r="M10" s="51"/>
      <c r="N10" s="92"/>
      <c r="O10" s="80"/>
      <c r="P10" s="52" t="s">
        <v>24</v>
      </c>
      <c r="Q10" s="49"/>
      <c r="R10" s="53">
        <v>110</v>
      </c>
      <c r="S10" s="50">
        <f>ROUNDUP(R10*0.75,2)</f>
        <v>82.5</v>
      </c>
      <c r="T10" s="76">
        <f>ROUNDUP((R5*R10)+(R6*S10)+(R7*(R10*2)),2)</f>
        <v>0</v>
      </c>
    </row>
    <row r="11" spans="1:21" ht="18.75" customHeight="1" x14ac:dyDescent="0.15">
      <c r="A11" s="239"/>
      <c r="B11" s="81"/>
      <c r="C11" s="54"/>
      <c r="D11" s="55"/>
      <c r="E11" s="56"/>
      <c r="F11" s="57"/>
      <c r="G11" s="85"/>
      <c r="H11" s="89"/>
      <c r="I11" s="55"/>
      <c r="J11" s="57"/>
      <c r="K11" s="57"/>
      <c r="L11" s="57"/>
      <c r="M11" s="57"/>
      <c r="N11" s="93"/>
      <c r="O11" s="81"/>
      <c r="P11" s="58"/>
      <c r="Q11" s="55"/>
      <c r="R11" s="59"/>
      <c r="S11" s="56"/>
      <c r="T11" s="77"/>
    </row>
    <row r="12" spans="1:21" ht="18.75" customHeight="1" x14ac:dyDescent="0.15">
      <c r="A12" s="239"/>
      <c r="B12" s="82" t="s">
        <v>179</v>
      </c>
      <c r="C12" s="60" t="s">
        <v>180</v>
      </c>
      <c r="D12" s="61"/>
      <c r="E12" s="62">
        <v>20</v>
      </c>
      <c r="F12" s="63" t="s">
        <v>38</v>
      </c>
      <c r="G12" s="86"/>
      <c r="H12" s="90" t="s">
        <v>180</v>
      </c>
      <c r="I12" s="61"/>
      <c r="J12" s="63">
        <f>ROUNDUP(E12*0.75,2)</f>
        <v>15</v>
      </c>
      <c r="K12" s="63" t="s">
        <v>38</v>
      </c>
      <c r="L12" s="63"/>
      <c r="M12" s="63">
        <f>ROUNDUP((R5*E12)+(R6*J12)+(R7*(E12*2)),2)</f>
        <v>0</v>
      </c>
      <c r="N12" s="94"/>
      <c r="O12" s="82" t="s">
        <v>181</v>
      </c>
      <c r="P12" s="64" t="s">
        <v>73</v>
      </c>
      <c r="Q12" s="61"/>
      <c r="R12" s="65">
        <v>2</v>
      </c>
      <c r="S12" s="62">
        <f t="shared" ref="S12:S17" si="0">ROUNDUP(R12*0.75,2)</f>
        <v>1.5</v>
      </c>
      <c r="T12" s="78">
        <f>ROUNDUP((R5*R12)+(R6*S12)+(R7*(R12*2)),2)</f>
        <v>0</v>
      </c>
    </row>
    <row r="13" spans="1:21" ht="18.75" customHeight="1" x14ac:dyDescent="0.15">
      <c r="A13" s="239"/>
      <c r="B13" s="82"/>
      <c r="C13" s="60" t="s">
        <v>118</v>
      </c>
      <c r="D13" s="61"/>
      <c r="E13" s="62">
        <v>0.5</v>
      </c>
      <c r="F13" s="63" t="s">
        <v>38</v>
      </c>
      <c r="G13" s="86"/>
      <c r="H13" s="90" t="s">
        <v>118</v>
      </c>
      <c r="I13" s="61"/>
      <c r="J13" s="63">
        <f>ROUNDUP(E13*0.75,2)</f>
        <v>0.38</v>
      </c>
      <c r="K13" s="63" t="s">
        <v>38</v>
      </c>
      <c r="L13" s="63"/>
      <c r="M13" s="63">
        <f>ROUNDUP((R5*E13)+(R6*J13)+(R7*(E13*2)),2)</f>
        <v>0</v>
      </c>
      <c r="N13" s="94">
        <f>ROUND(M13+(M13*20/100),2)</f>
        <v>0</v>
      </c>
      <c r="O13" s="82" t="s">
        <v>182</v>
      </c>
      <c r="P13" s="64" t="s">
        <v>103</v>
      </c>
      <c r="Q13" s="61"/>
      <c r="R13" s="65">
        <v>15</v>
      </c>
      <c r="S13" s="62">
        <f t="shared" si="0"/>
        <v>11.25</v>
      </c>
      <c r="T13" s="78">
        <f>ROUNDUP((R5*R13)+(R6*S13)+(R7*(R13*2)),2)</f>
        <v>0</v>
      </c>
    </row>
    <row r="14" spans="1:21" ht="18.75" customHeight="1" x14ac:dyDescent="0.15">
      <c r="A14" s="239"/>
      <c r="B14" s="82"/>
      <c r="C14" s="60" t="s">
        <v>79</v>
      </c>
      <c r="D14" s="61"/>
      <c r="E14" s="62">
        <v>10</v>
      </c>
      <c r="F14" s="63" t="s">
        <v>38</v>
      </c>
      <c r="G14" s="86"/>
      <c r="H14" s="90" t="s">
        <v>79</v>
      </c>
      <c r="I14" s="61"/>
      <c r="J14" s="63">
        <f>ROUNDUP(E14*0.75,2)</f>
        <v>7.5</v>
      </c>
      <c r="K14" s="63" t="s">
        <v>38</v>
      </c>
      <c r="L14" s="63"/>
      <c r="M14" s="63">
        <f>ROUNDUP((R5*E14)+(R6*J14)+(R7*(E14*2)),2)</f>
        <v>0</v>
      </c>
      <c r="N14" s="94">
        <f>ROUND(M14+(M14*40/100),2)</f>
        <v>0</v>
      </c>
      <c r="O14" s="82" t="s">
        <v>183</v>
      </c>
      <c r="P14" s="64" t="s">
        <v>41</v>
      </c>
      <c r="Q14" s="61"/>
      <c r="R14" s="65">
        <v>1</v>
      </c>
      <c r="S14" s="62">
        <f t="shared" si="0"/>
        <v>0.75</v>
      </c>
      <c r="T14" s="78">
        <f>ROUNDUP((R5*R14)+(R6*S14)+(R7*(R14*2)),2)</f>
        <v>0</v>
      </c>
    </row>
    <row r="15" spans="1:21" ht="18.75" customHeight="1" x14ac:dyDescent="0.15">
      <c r="A15" s="239"/>
      <c r="B15" s="82"/>
      <c r="C15" s="60" t="s">
        <v>119</v>
      </c>
      <c r="D15" s="61"/>
      <c r="E15" s="97">
        <v>0.33333333333333331</v>
      </c>
      <c r="F15" s="63" t="s">
        <v>120</v>
      </c>
      <c r="G15" s="86"/>
      <c r="H15" s="90" t="s">
        <v>119</v>
      </c>
      <c r="I15" s="61"/>
      <c r="J15" s="63">
        <f>ROUNDUP(E15*0.75,2)</f>
        <v>0.25</v>
      </c>
      <c r="K15" s="63" t="s">
        <v>120</v>
      </c>
      <c r="L15" s="63"/>
      <c r="M15" s="63">
        <f>ROUNDUP((R5*E15)+(R6*J15)+(R7*(E15*2)),2)</f>
        <v>0</v>
      </c>
      <c r="N15" s="94">
        <f>M15</f>
        <v>0</v>
      </c>
      <c r="O15" s="82" t="s">
        <v>184</v>
      </c>
      <c r="P15" s="64" t="s">
        <v>44</v>
      </c>
      <c r="Q15" s="61" t="s">
        <v>35</v>
      </c>
      <c r="R15" s="65">
        <v>1</v>
      </c>
      <c r="S15" s="62">
        <f t="shared" si="0"/>
        <v>0.75</v>
      </c>
      <c r="T15" s="78">
        <f>ROUNDUP((R5*R15)+(R6*S15)+(R7*(R15*2)),2)</f>
        <v>0</v>
      </c>
    </row>
    <row r="16" spans="1:21" ht="18.75" customHeight="1" x14ac:dyDescent="0.15">
      <c r="A16" s="239"/>
      <c r="B16" s="82"/>
      <c r="C16" s="60"/>
      <c r="D16" s="61"/>
      <c r="E16" s="62"/>
      <c r="F16" s="63"/>
      <c r="G16" s="86"/>
      <c r="H16" s="90"/>
      <c r="I16" s="61"/>
      <c r="J16" s="63"/>
      <c r="K16" s="63"/>
      <c r="L16" s="63"/>
      <c r="M16" s="63"/>
      <c r="N16" s="94"/>
      <c r="O16" s="82" t="s">
        <v>185</v>
      </c>
      <c r="P16" s="64" t="s">
        <v>58</v>
      </c>
      <c r="Q16" s="61"/>
      <c r="R16" s="65">
        <v>2</v>
      </c>
      <c r="S16" s="62">
        <f t="shared" si="0"/>
        <v>1.5</v>
      </c>
      <c r="T16" s="78">
        <f>ROUNDUP((R5*R16)+(R6*S16)+(R7*(R16*2)),2)</f>
        <v>0</v>
      </c>
    </row>
    <row r="17" spans="1:20" ht="18.75" customHeight="1" x14ac:dyDescent="0.15">
      <c r="A17" s="239"/>
      <c r="B17" s="82"/>
      <c r="C17" s="60"/>
      <c r="D17" s="61"/>
      <c r="E17" s="62"/>
      <c r="F17" s="63"/>
      <c r="G17" s="86"/>
      <c r="H17" s="90"/>
      <c r="I17" s="61"/>
      <c r="J17" s="63"/>
      <c r="K17" s="63"/>
      <c r="L17" s="63"/>
      <c r="M17" s="63"/>
      <c r="N17" s="94"/>
      <c r="O17" s="82" t="s">
        <v>49</v>
      </c>
      <c r="P17" s="64" t="s">
        <v>121</v>
      </c>
      <c r="Q17" s="61"/>
      <c r="R17" s="65">
        <v>1</v>
      </c>
      <c r="S17" s="62">
        <f t="shared" si="0"/>
        <v>0.75</v>
      </c>
      <c r="T17" s="78">
        <f>ROUNDUP((R5*R17)+(R6*S17)+(R7*(R17*2)),2)</f>
        <v>0</v>
      </c>
    </row>
    <row r="18" spans="1:20" ht="18.75" customHeight="1" x14ac:dyDescent="0.15">
      <c r="A18" s="239"/>
      <c r="B18" s="82"/>
      <c r="C18" s="60"/>
      <c r="D18" s="61"/>
      <c r="E18" s="62"/>
      <c r="F18" s="63"/>
      <c r="G18" s="86"/>
      <c r="H18" s="90"/>
      <c r="I18" s="61"/>
      <c r="J18" s="63"/>
      <c r="K18" s="63"/>
      <c r="L18" s="63"/>
      <c r="M18" s="63"/>
      <c r="N18" s="94"/>
      <c r="O18" s="82"/>
      <c r="P18" s="64"/>
      <c r="Q18" s="61"/>
      <c r="R18" s="65"/>
      <c r="S18" s="62"/>
      <c r="T18" s="78"/>
    </row>
    <row r="19" spans="1:20" ht="18.75" customHeight="1" x14ac:dyDescent="0.15">
      <c r="A19" s="239"/>
      <c r="B19" s="81"/>
      <c r="C19" s="54"/>
      <c r="D19" s="55"/>
      <c r="E19" s="56"/>
      <c r="F19" s="57"/>
      <c r="G19" s="85"/>
      <c r="H19" s="89"/>
      <c r="I19" s="55"/>
      <c r="J19" s="57"/>
      <c r="K19" s="57"/>
      <c r="L19" s="57"/>
      <c r="M19" s="57"/>
      <c r="N19" s="93"/>
      <c r="O19" s="81"/>
      <c r="P19" s="58"/>
      <c r="Q19" s="55"/>
      <c r="R19" s="59"/>
      <c r="S19" s="56"/>
      <c r="T19" s="77"/>
    </row>
    <row r="20" spans="1:20" ht="18.75" customHeight="1" x14ac:dyDescent="0.15">
      <c r="A20" s="239"/>
      <c r="B20" s="82" t="s">
        <v>186</v>
      </c>
      <c r="C20" s="60" t="s">
        <v>122</v>
      </c>
      <c r="D20" s="61"/>
      <c r="E20" s="62">
        <v>30</v>
      </c>
      <c r="F20" s="63" t="s">
        <v>38</v>
      </c>
      <c r="G20" s="86"/>
      <c r="H20" s="90" t="s">
        <v>122</v>
      </c>
      <c r="I20" s="61"/>
      <c r="J20" s="63">
        <f>ROUNDUP(E20*0.75,2)</f>
        <v>22.5</v>
      </c>
      <c r="K20" s="63" t="s">
        <v>38</v>
      </c>
      <c r="L20" s="63"/>
      <c r="M20" s="63">
        <f>ROUNDUP((R5*E20)+(R6*J20)+(R7*(E20*2)),2)</f>
        <v>0</v>
      </c>
      <c r="N20" s="94">
        <f>M20</f>
        <v>0</v>
      </c>
      <c r="O20" s="82" t="s">
        <v>187</v>
      </c>
      <c r="P20" s="64" t="s">
        <v>41</v>
      </c>
      <c r="Q20" s="61"/>
      <c r="R20" s="65">
        <v>1</v>
      </c>
      <c r="S20" s="62">
        <f>ROUNDUP(R20*0.75,2)</f>
        <v>0.75</v>
      </c>
      <c r="T20" s="78">
        <f>ROUNDUP((R5*R20)+(R6*S20)+(R7*(R20*2)),2)</f>
        <v>0</v>
      </c>
    </row>
    <row r="21" spans="1:20" ht="18.75" customHeight="1" x14ac:dyDescent="0.15">
      <c r="A21" s="239"/>
      <c r="B21" s="82" t="s">
        <v>188</v>
      </c>
      <c r="C21" s="60" t="s">
        <v>51</v>
      </c>
      <c r="D21" s="61"/>
      <c r="E21" s="62">
        <v>5</v>
      </c>
      <c r="F21" s="63" t="s">
        <v>38</v>
      </c>
      <c r="G21" s="86"/>
      <c r="H21" s="90" t="s">
        <v>51</v>
      </c>
      <c r="I21" s="61"/>
      <c r="J21" s="63">
        <f>ROUNDUP(E21*0.75,2)</f>
        <v>3.75</v>
      </c>
      <c r="K21" s="63" t="s">
        <v>38</v>
      </c>
      <c r="L21" s="63"/>
      <c r="M21" s="63">
        <f>ROUNDUP((R5*E21)+(R6*J21)+(R7*(E21*2)),2)</f>
        <v>0</v>
      </c>
      <c r="N21" s="94">
        <f>ROUND(M21+(M21*10/100),2)</f>
        <v>0</v>
      </c>
      <c r="O21" s="82" t="s">
        <v>189</v>
      </c>
      <c r="P21" s="64" t="s">
        <v>44</v>
      </c>
      <c r="Q21" s="61" t="s">
        <v>35</v>
      </c>
      <c r="R21" s="65">
        <v>1</v>
      </c>
      <c r="S21" s="62">
        <f>ROUNDUP(R21*0.75,2)</f>
        <v>0.75</v>
      </c>
      <c r="T21" s="78">
        <f>ROUNDUP((R5*R21)+(R6*S21)+(R7*(R21*2)),2)</f>
        <v>0</v>
      </c>
    </row>
    <row r="22" spans="1:20" ht="18.75" customHeight="1" x14ac:dyDescent="0.15">
      <c r="A22" s="239"/>
      <c r="B22" s="82"/>
      <c r="C22" s="60" t="s">
        <v>123</v>
      </c>
      <c r="D22" s="61"/>
      <c r="E22" s="62">
        <v>0.5</v>
      </c>
      <c r="F22" s="63" t="s">
        <v>38</v>
      </c>
      <c r="G22" s="86"/>
      <c r="H22" s="90" t="s">
        <v>123</v>
      </c>
      <c r="I22" s="61"/>
      <c r="J22" s="63">
        <f>ROUNDUP(E22*0.75,2)</f>
        <v>0.38</v>
      </c>
      <c r="K22" s="63" t="s">
        <v>38</v>
      </c>
      <c r="L22" s="63"/>
      <c r="M22" s="63">
        <f>ROUNDUP((R5*E22)+(R6*J22)+(R7*(E22*2)),2)</f>
        <v>0</v>
      </c>
      <c r="N22" s="94">
        <f>M22</f>
        <v>0</v>
      </c>
      <c r="O22" s="82" t="s">
        <v>30</v>
      </c>
      <c r="P22" s="64" t="s">
        <v>42</v>
      </c>
      <c r="Q22" s="61"/>
      <c r="R22" s="65">
        <v>2</v>
      </c>
      <c r="S22" s="62">
        <f>ROUNDUP(R22*0.75,2)</f>
        <v>1.5</v>
      </c>
      <c r="T22" s="78">
        <f>ROUNDUP((R5*R22)+(R6*S22)+(R7*(R22*2)),2)</f>
        <v>0</v>
      </c>
    </row>
    <row r="23" spans="1:20" ht="18.75" customHeight="1" x14ac:dyDescent="0.15">
      <c r="A23" s="239"/>
      <c r="B23" s="82"/>
      <c r="C23" s="60"/>
      <c r="D23" s="61"/>
      <c r="E23" s="62"/>
      <c r="F23" s="63"/>
      <c r="G23" s="86"/>
      <c r="H23" s="90"/>
      <c r="I23" s="61"/>
      <c r="J23" s="63"/>
      <c r="K23" s="63"/>
      <c r="L23" s="63"/>
      <c r="M23" s="63"/>
      <c r="N23" s="94"/>
      <c r="O23" s="82"/>
      <c r="P23" s="64" t="s">
        <v>73</v>
      </c>
      <c r="Q23" s="61"/>
      <c r="R23" s="65">
        <v>2</v>
      </c>
      <c r="S23" s="62">
        <f>ROUNDUP(R23*0.75,2)</f>
        <v>1.5</v>
      </c>
      <c r="T23" s="78">
        <f>ROUNDUP((R5*R23)+(R6*S23)+(R7*(R23*2)),2)</f>
        <v>0</v>
      </c>
    </row>
    <row r="24" spans="1:20" ht="18.75" customHeight="1" x14ac:dyDescent="0.15">
      <c r="A24" s="239"/>
      <c r="B24" s="81"/>
      <c r="C24" s="54"/>
      <c r="D24" s="55"/>
      <c r="E24" s="56"/>
      <c r="F24" s="57"/>
      <c r="G24" s="85"/>
      <c r="H24" s="89"/>
      <c r="I24" s="55"/>
      <c r="J24" s="57"/>
      <c r="K24" s="57"/>
      <c r="L24" s="57"/>
      <c r="M24" s="57"/>
      <c r="N24" s="93"/>
      <c r="O24" s="81"/>
      <c r="P24" s="58"/>
      <c r="Q24" s="55"/>
      <c r="R24" s="59"/>
      <c r="S24" s="56"/>
      <c r="T24" s="77"/>
    </row>
    <row r="25" spans="1:20" ht="18.75" customHeight="1" x14ac:dyDescent="0.15">
      <c r="A25" s="239"/>
      <c r="B25" s="82" t="s">
        <v>190</v>
      </c>
      <c r="C25" s="60" t="s">
        <v>69</v>
      </c>
      <c r="D25" s="61"/>
      <c r="E25" s="62">
        <v>10</v>
      </c>
      <c r="F25" s="63" t="s">
        <v>38</v>
      </c>
      <c r="G25" s="86"/>
      <c r="H25" s="90" t="s">
        <v>69</v>
      </c>
      <c r="I25" s="61"/>
      <c r="J25" s="63">
        <f>ROUNDUP(E25*0.75,2)</f>
        <v>7.5</v>
      </c>
      <c r="K25" s="63" t="s">
        <v>38</v>
      </c>
      <c r="L25" s="63"/>
      <c r="M25" s="63">
        <f>ROUNDUP((R5*E25)+(R6*J25)+(R7*(E25*2)),2)</f>
        <v>0</v>
      </c>
      <c r="N25" s="94">
        <f>ROUND(M25+(M25*15/100),2)</f>
        <v>0</v>
      </c>
      <c r="O25" s="82" t="s">
        <v>30</v>
      </c>
      <c r="P25" s="64" t="s">
        <v>103</v>
      </c>
      <c r="Q25" s="61"/>
      <c r="R25" s="65">
        <v>100</v>
      </c>
      <c r="S25" s="62">
        <f>ROUNDUP(R25*0.75,2)</f>
        <v>75</v>
      </c>
      <c r="T25" s="78">
        <f>ROUNDUP((R5*R25)+(R6*S25)+(R7*(R25*2)),2)</f>
        <v>0</v>
      </c>
    </row>
    <row r="26" spans="1:20" ht="18.75" customHeight="1" x14ac:dyDescent="0.15">
      <c r="A26" s="239"/>
      <c r="B26" s="82"/>
      <c r="C26" s="60" t="s">
        <v>37</v>
      </c>
      <c r="D26" s="61"/>
      <c r="E26" s="62">
        <v>10</v>
      </c>
      <c r="F26" s="63" t="s">
        <v>38</v>
      </c>
      <c r="G26" s="86"/>
      <c r="H26" s="90" t="s">
        <v>37</v>
      </c>
      <c r="I26" s="61"/>
      <c r="J26" s="63">
        <f>ROUNDUP(E26*0.75,2)</f>
        <v>7.5</v>
      </c>
      <c r="K26" s="63" t="s">
        <v>38</v>
      </c>
      <c r="L26" s="63"/>
      <c r="M26" s="63">
        <f>ROUNDUP((R5*E26)+(R6*J26)+(R7*(E26*2)),2)</f>
        <v>0</v>
      </c>
      <c r="N26" s="94">
        <f>ROUND(M26+(M26*6/100),2)</f>
        <v>0</v>
      </c>
      <c r="O26" s="82"/>
      <c r="P26" s="64" t="s">
        <v>191</v>
      </c>
      <c r="Q26" s="61"/>
      <c r="R26" s="65">
        <v>0.5</v>
      </c>
      <c r="S26" s="62">
        <f>ROUNDUP(R26*0.75,2)</f>
        <v>0.38</v>
      </c>
      <c r="T26" s="78">
        <f>ROUNDUP((R5*R26)+(R6*S26)+(R7*(R26*2)),2)</f>
        <v>0</v>
      </c>
    </row>
    <row r="27" spans="1:20" ht="18.75" customHeight="1" x14ac:dyDescent="0.15">
      <c r="A27" s="239"/>
      <c r="B27" s="82"/>
      <c r="C27" s="60"/>
      <c r="D27" s="61"/>
      <c r="E27" s="62"/>
      <c r="F27" s="63"/>
      <c r="G27" s="86"/>
      <c r="H27" s="90"/>
      <c r="I27" s="61"/>
      <c r="J27" s="63"/>
      <c r="K27" s="63"/>
      <c r="L27" s="63"/>
      <c r="M27" s="63"/>
      <c r="N27" s="94"/>
      <c r="O27" s="82"/>
      <c r="P27" s="64" t="s">
        <v>90</v>
      </c>
      <c r="Q27" s="61"/>
      <c r="R27" s="65">
        <v>0.1</v>
      </c>
      <c r="S27" s="62">
        <f>ROUNDUP(R27*0.75,2)</f>
        <v>0.08</v>
      </c>
      <c r="T27" s="78">
        <f>ROUNDUP((R5*R27)+(R6*S27)+(R7*(R27*2)),2)</f>
        <v>0</v>
      </c>
    </row>
    <row r="28" spans="1:20" ht="18.75" customHeight="1" x14ac:dyDescent="0.15">
      <c r="A28" s="239"/>
      <c r="B28" s="81"/>
      <c r="C28" s="54"/>
      <c r="D28" s="55"/>
      <c r="E28" s="56"/>
      <c r="F28" s="57"/>
      <c r="G28" s="85"/>
      <c r="H28" s="89"/>
      <c r="I28" s="55"/>
      <c r="J28" s="57"/>
      <c r="K28" s="57"/>
      <c r="L28" s="57"/>
      <c r="M28" s="57"/>
      <c r="N28" s="93"/>
      <c r="O28" s="81"/>
      <c r="P28" s="58"/>
      <c r="Q28" s="55"/>
      <c r="R28" s="59"/>
      <c r="S28" s="56"/>
      <c r="T28" s="77"/>
    </row>
    <row r="29" spans="1:20" ht="18.75" customHeight="1" x14ac:dyDescent="0.15">
      <c r="A29" s="239"/>
      <c r="B29" s="82" t="s">
        <v>80</v>
      </c>
      <c r="C29" s="60" t="s">
        <v>81</v>
      </c>
      <c r="D29" s="61"/>
      <c r="E29" s="74">
        <v>0.125</v>
      </c>
      <c r="F29" s="63" t="s">
        <v>72</v>
      </c>
      <c r="G29" s="86"/>
      <c r="H29" s="90" t="s">
        <v>81</v>
      </c>
      <c r="I29" s="61"/>
      <c r="J29" s="63">
        <f>ROUNDUP(E29*0.75,2)</f>
        <v>9.9999999999999992E-2</v>
      </c>
      <c r="K29" s="63" t="s">
        <v>72</v>
      </c>
      <c r="L29" s="63"/>
      <c r="M29" s="63">
        <f>ROUNDUP((R5*E29)+(R6*J29)+(R7*(E29*2)),2)</f>
        <v>0</v>
      </c>
      <c r="N29" s="94">
        <f>M29</f>
        <v>0</v>
      </c>
      <c r="O29" s="82" t="s">
        <v>60</v>
      </c>
      <c r="P29" s="64"/>
      <c r="Q29" s="61"/>
      <c r="R29" s="65"/>
      <c r="S29" s="62"/>
      <c r="T29" s="78"/>
    </row>
    <row r="30" spans="1:20" ht="18.75" customHeight="1" thickBot="1" x14ac:dyDescent="0.2">
      <c r="A30" s="240"/>
      <c r="B30" s="83"/>
      <c r="C30" s="67"/>
      <c r="D30" s="68"/>
      <c r="E30" s="69"/>
      <c r="F30" s="70"/>
      <c r="G30" s="87"/>
      <c r="H30" s="91"/>
      <c r="I30" s="68"/>
      <c r="J30" s="70"/>
      <c r="K30" s="70"/>
      <c r="L30" s="70"/>
      <c r="M30" s="70"/>
      <c r="N30" s="95"/>
      <c r="O30" s="83"/>
      <c r="P30" s="71"/>
      <c r="Q30" s="68"/>
      <c r="R30" s="72"/>
      <c r="S30" s="69"/>
      <c r="T30" s="79"/>
    </row>
  </sheetData>
  <mergeCells count="5">
    <mergeCell ref="H1:O1"/>
    <mergeCell ref="A2:T2"/>
    <mergeCell ref="Q3:T3"/>
    <mergeCell ref="A8:F8"/>
    <mergeCell ref="A10:A30"/>
  </mergeCells>
  <phoneticPr fontId="19"/>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B945B-5280-404C-B0D2-F01DD374E261}">
  <sheetPr>
    <pageSetUpPr fitToPage="1"/>
  </sheetPr>
  <dimension ref="A1:U62"/>
  <sheetViews>
    <sheetView showZeros="0" zoomScale="60" zoomScaleNormal="60" zoomScaleSheetLayoutView="90" workbookViewId="0"/>
  </sheetViews>
  <sheetFormatPr defaultRowHeight="13.5" x14ac:dyDescent="0.15"/>
  <cols>
    <col min="1" max="1" width="4.5" style="104" customWidth="1"/>
    <col min="2" max="2" width="24.375" style="104" customWidth="1"/>
    <col min="3" max="3" width="28.25" style="104" customWidth="1"/>
    <col min="4" max="4" width="12.5" style="104" hidden="1" customWidth="1"/>
    <col min="5" max="6" width="10.375" style="35" customWidth="1"/>
    <col min="7" max="7" width="10" style="104" customWidth="1"/>
    <col min="8" max="8" width="18.75" style="104" customWidth="1"/>
    <col min="9" max="9" width="22.5" style="104" customWidth="1"/>
    <col min="10" max="10" width="21.25" style="104" customWidth="1"/>
    <col min="11" max="11" width="11.125" style="104" customWidth="1"/>
    <col min="12" max="12" width="22.375" style="104" customWidth="1"/>
    <col min="13" max="13" width="21.25" style="104" customWidth="1"/>
    <col min="14" max="14" width="11.25" style="104" customWidth="1"/>
    <col min="15" max="15" width="12.5" hidden="1" customWidth="1"/>
    <col min="257" max="257" width="4.5" customWidth="1"/>
    <col min="258" max="258" width="24.375" customWidth="1"/>
    <col min="259" max="259" width="28.25" customWidth="1"/>
    <col min="260" max="260" width="0" hidden="1" customWidth="1"/>
    <col min="261" max="262" width="10.375" customWidth="1"/>
    <col min="263" max="263" width="10" customWidth="1"/>
    <col min="264" max="264" width="18.75" customWidth="1"/>
    <col min="265" max="265" width="22.5" customWidth="1"/>
    <col min="266" max="266" width="21.25" customWidth="1"/>
    <col min="267" max="267" width="11.125" customWidth="1"/>
    <col min="268" max="268" width="22.375" customWidth="1"/>
    <col min="269" max="269" width="21.25" customWidth="1"/>
    <col min="270" max="270" width="11.25" customWidth="1"/>
    <col min="271" max="271" width="0" hidden="1" customWidth="1"/>
    <col min="513" max="513" width="4.5" customWidth="1"/>
    <col min="514" max="514" width="24.375" customWidth="1"/>
    <col min="515" max="515" width="28.25" customWidth="1"/>
    <col min="516" max="516" width="0" hidden="1" customWidth="1"/>
    <col min="517" max="518" width="10.375" customWidth="1"/>
    <col min="519" max="519" width="10" customWidth="1"/>
    <col min="520" max="520" width="18.75" customWidth="1"/>
    <col min="521" max="521" width="22.5" customWidth="1"/>
    <col min="522" max="522" width="21.25" customWidth="1"/>
    <col min="523" max="523" width="11.125" customWidth="1"/>
    <col min="524" max="524" width="22.375" customWidth="1"/>
    <col min="525" max="525" width="21.25" customWidth="1"/>
    <col min="526" max="526" width="11.25" customWidth="1"/>
    <col min="527" max="527" width="0" hidden="1" customWidth="1"/>
    <col min="769" max="769" width="4.5" customWidth="1"/>
    <col min="770" max="770" width="24.375" customWidth="1"/>
    <col min="771" max="771" width="28.25" customWidth="1"/>
    <col min="772" max="772" width="0" hidden="1" customWidth="1"/>
    <col min="773" max="774" width="10.375" customWidth="1"/>
    <col min="775" max="775" width="10" customWidth="1"/>
    <col min="776" max="776" width="18.75" customWidth="1"/>
    <col min="777" max="777" width="22.5" customWidth="1"/>
    <col min="778" max="778" width="21.25" customWidth="1"/>
    <col min="779" max="779" width="11.125" customWidth="1"/>
    <col min="780" max="780" width="22.375" customWidth="1"/>
    <col min="781" max="781" width="21.25" customWidth="1"/>
    <col min="782" max="782" width="11.25" customWidth="1"/>
    <col min="783" max="783" width="0" hidden="1" customWidth="1"/>
    <col min="1025" max="1025" width="4.5" customWidth="1"/>
    <col min="1026" max="1026" width="24.375" customWidth="1"/>
    <col min="1027" max="1027" width="28.25" customWidth="1"/>
    <col min="1028" max="1028" width="0" hidden="1" customWidth="1"/>
    <col min="1029" max="1030" width="10.375" customWidth="1"/>
    <col min="1031" max="1031" width="10" customWidth="1"/>
    <col min="1032" max="1032" width="18.75" customWidth="1"/>
    <col min="1033" max="1033" width="22.5" customWidth="1"/>
    <col min="1034" max="1034" width="21.25" customWidth="1"/>
    <col min="1035" max="1035" width="11.125" customWidth="1"/>
    <col min="1036" max="1036" width="22.375" customWidth="1"/>
    <col min="1037" max="1037" width="21.25" customWidth="1"/>
    <col min="1038" max="1038" width="11.25" customWidth="1"/>
    <col min="1039" max="1039" width="0" hidden="1" customWidth="1"/>
    <col min="1281" max="1281" width="4.5" customWidth="1"/>
    <col min="1282" max="1282" width="24.375" customWidth="1"/>
    <col min="1283" max="1283" width="28.25" customWidth="1"/>
    <col min="1284" max="1284" width="0" hidden="1" customWidth="1"/>
    <col min="1285" max="1286" width="10.375" customWidth="1"/>
    <col min="1287" max="1287" width="10" customWidth="1"/>
    <col min="1288" max="1288" width="18.75" customWidth="1"/>
    <col min="1289" max="1289" width="22.5" customWidth="1"/>
    <col min="1290" max="1290" width="21.25" customWidth="1"/>
    <col min="1291" max="1291" width="11.125" customWidth="1"/>
    <col min="1292" max="1292" width="22.375" customWidth="1"/>
    <col min="1293" max="1293" width="21.25" customWidth="1"/>
    <col min="1294" max="1294" width="11.25" customWidth="1"/>
    <col min="1295" max="1295" width="0" hidden="1" customWidth="1"/>
    <col min="1537" max="1537" width="4.5" customWidth="1"/>
    <col min="1538" max="1538" width="24.375" customWidth="1"/>
    <col min="1539" max="1539" width="28.25" customWidth="1"/>
    <col min="1540" max="1540" width="0" hidden="1" customWidth="1"/>
    <col min="1541" max="1542" width="10.375" customWidth="1"/>
    <col min="1543" max="1543" width="10" customWidth="1"/>
    <col min="1544" max="1544" width="18.75" customWidth="1"/>
    <col min="1545" max="1545" width="22.5" customWidth="1"/>
    <col min="1546" max="1546" width="21.25" customWidth="1"/>
    <col min="1547" max="1547" width="11.125" customWidth="1"/>
    <col min="1548" max="1548" width="22.375" customWidth="1"/>
    <col min="1549" max="1549" width="21.25" customWidth="1"/>
    <col min="1550" max="1550" width="11.25" customWidth="1"/>
    <col min="1551" max="1551" width="0" hidden="1" customWidth="1"/>
    <col min="1793" max="1793" width="4.5" customWidth="1"/>
    <col min="1794" max="1794" width="24.375" customWidth="1"/>
    <col min="1795" max="1795" width="28.25" customWidth="1"/>
    <col min="1796" max="1796" width="0" hidden="1" customWidth="1"/>
    <col min="1797" max="1798" width="10.375" customWidth="1"/>
    <col min="1799" max="1799" width="10" customWidth="1"/>
    <col min="1800" max="1800" width="18.75" customWidth="1"/>
    <col min="1801" max="1801" width="22.5" customWidth="1"/>
    <col min="1802" max="1802" width="21.25" customWidth="1"/>
    <col min="1803" max="1803" width="11.125" customWidth="1"/>
    <col min="1804" max="1804" width="22.375" customWidth="1"/>
    <col min="1805" max="1805" width="21.25" customWidth="1"/>
    <col min="1806" max="1806" width="11.25" customWidth="1"/>
    <col min="1807" max="1807" width="0" hidden="1" customWidth="1"/>
    <col min="2049" max="2049" width="4.5" customWidth="1"/>
    <col min="2050" max="2050" width="24.375" customWidth="1"/>
    <col min="2051" max="2051" width="28.25" customWidth="1"/>
    <col min="2052" max="2052" width="0" hidden="1" customWidth="1"/>
    <col min="2053" max="2054" width="10.375" customWidth="1"/>
    <col min="2055" max="2055" width="10" customWidth="1"/>
    <col min="2056" max="2056" width="18.75" customWidth="1"/>
    <col min="2057" max="2057" width="22.5" customWidth="1"/>
    <col min="2058" max="2058" width="21.25" customWidth="1"/>
    <col min="2059" max="2059" width="11.125" customWidth="1"/>
    <col min="2060" max="2060" width="22.375" customWidth="1"/>
    <col min="2061" max="2061" width="21.25" customWidth="1"/>
    <col min="2062" max="2062" width="11.25" customWidth="1"/>
    <col min="2063" max="2063" width="0" hidden="1" customWidth="1"/>
    <col min="2305" max="2305" width="4.5" customWidth="1"/>
    <col min="2306" max="2306" width="24.375" customWidth="1"/>
    <col min="2307" max="2307" width="28.25" customWidth="1"/>
    <col min="2308" max="2308" width="0" hidden="1" customWidth="1"/>
    <col min="2309" max="2310" width="10.375" customWidth="1"/>
    <col min="2311" max="2311" width="10" customWidth="1"/>
    <col min="2312" max="2312" width="18.75" customWidth="1"/>
    <col min="2313" max="2313" width="22.5" customWidth="1"/>
    <col min="2314" max="2314" width="21.25" customWidth="1"/>
    <col min="2315" max="2315" width="11.125" customWidth="1"/>
    <col min="2316" max="2316" width="22.375" customWidth="1"/>
    <col min="2317" max="2317" width="21.25" customWidth="1"/>
    <col min="2318" max="2318" width="11.25" customWidth="1"/>
    <col min="2319" max="2319" width="0" hidden="1" customWidth="1"/>
    <col min="2561" max="2561" width="4.5" customWidth="1"/>
    <col min="2562" max="2562" width="24.375" customWidth="1"/>
    <col min="2563" max="2563" width="28.25" customWidth="1"/>
    <col min="2564" max="2564" width="0" hidden="1" customWidth="1"/>
    <col min="2565" max="2566" width="10.375" customWidth="1"/>
    <col min="2567" max="2567" width="10" customWidth="1"/>
    <col min="2568" max="2568" width="18.75" customWidth="1"/>
    <col min="2569" max="2569" width="22.5" customWidth="1"/>
    <col min="2570" max="2570" width="21.25" customWidth="1"/>
    <col min="2571" max="2571" width="11.125" customWidth="1"/>
    <col min="2572" max="2572" width="22.375" customWidth="1"/>
    <col min="2573" max="2573" width="21.25" customWidth="1"/>
    <col min="2574" max="2574" width="11.25" customWidth="1"/>
    <col min="2575" max="2575" width="0" hidden="1" customWidth="1"/>
    <col min="2817" max="2817" width="4.5" customWidth="1"/>
    <col min="2818" max="2818" width="24.375" customWidth="1"/>
    <col min="2819" max="2819" width="28.25" customWidth="1"/>
    <col min="2820" max="2820" width="0" hidden="1" customWidth="1"/>
    <col min="2821" max="2822" width="10.375" customWidth="1"/>
    <col min="2823" max="2823" width="10" customWidth="1"/>
    <col min="2824" max="2824" width="18.75" customWidth="1"/>
    <col min="2825" max="2825" width="22.5" customWidth="1"/>
    <col min="2826" max="2826" width="21.25" customWidth="1"/>
    <col min="2827" max="2827" width="11.125" customWidth="1"/>
    <col min="2828" max="2828" width="22.375" customWidth="1"/>
    <col min="2829" max="2829" width="21.25" customWidth="1"/>
    <col min="2830" max="2830" width="11.25" customWidth="1"/>
    <col min="2831" max="2831" width="0" hidden="1" customWidth="1"/>
    <col min="3073" max="3073" width="4.5" customWidth="1"/>
    <col min="3074" max="3074" width="24.375" customWidth="1"/>
    <col min="3075" max="3075" width="28.25" customWidth="1"/>
    <col min="3076" max="3076" width="0" hidden="1" customWidth="1"/>
    <col min="3077" max="3078" width="10.375" customWidth="1"/>
    <col min="3079" max="3079" width="10" customWidth="1"/>
    <col min="3080" max="3080" width="18.75" customWidth="1"/>
    <col min="3081" max="3081" width="22.5" customWidth="1"/>
    <col min="3082" max="3082" width="21.25" customWidth="1"/>
    <col min="3083" max="3083" width="11.125" customWidth="1"/>
    <col min="3084" max="3084" width="22.375" customWidth="1"/>
    <col min="3085" max="3085" width="21.25" customWidth="1"/>
    <col min="3086" max="3086" width="11.25" customWidth="1"/>
    <col min="3087" max="3087" width="0" hidden="1" customWidth="1"/>
    <col min="3329" max="3329" width="4.5" customWidth="1"/>
    <col min="3330" max="3330" width="24.375" customWidth="1"/>
    <col min="3331" max="3331" width="28.25" customWidth="1"/>
    <col min="3332" max="3332" width="0" hidden="1" customWidth="1"/>
    <col min="3333" max="3334" width="10.375" customWidth="1"/>
    <col min="3335" max="3335" width="10" customWidth="1"/>
    <col min="3336" max="3336" width="18.75" customWidth="1"/>
    <col min="3337" max="3337" width="22.5" customWidth="1"/>
    <col min="3338" max="3338" width="21.25" customWidth="1"/>
    <col min="3339" max="3339" width="11.125" customWidth="1"/>
    <col min="3340" max="3340" width="22.375" customWidth="1"/>
    <col min="3341" max="3341" width="21.25" customWidth="1"/>
    <col min="3342" max="3342" width="11.25" customWidth="1"/>
    <col min="3343" max="3343" width="0" hidden="1" customWidth="1"/>
    <col min="3585" max="3585" width="4.5" customWidth="1"/>
    <col min="3586" max="3586" width="24.375" customWidth="1"/>
    <col min="3587" max="3587" width="28.25" customWidth="1"/>
    <col min="3588" max="3588" width="0" hidden="1" customWidth="1"/>
    <col min="3589" max="3590" width="10.375" customWidth="1"/>
    <col min="3591" max="3591" width="10" customWidth="1"/>
    <col min="3592" max="3592" width="18.75" customWidth="1"/>
    <col min="3593" max="3593" width="22.5" customWidth="1"/>
    <col min="3594" max="3594" width="21.25" customWidth="1"/>
    <col min="3595" max="3595" width="11.125" customWidth="1"/>
    <col min="3596" max="3596" width="22.375" customWidth="1"/>
    <col min="3597" max="3597" width="21.25" customWidth="1"/>
    <col min="3598" max="3598" width="11.25" customWidth="1"/>
    <col min="3599" max="3599" width="0" hidden="1" customWidth="1"/>
    <col min="3841" max="3841" width="4.5" customWidth="1"/>
    <col min="3842" max="3842" width="24.375" customWidth="1"/>
    <col min="3843" max="3843" width="28.25" customWidth="1"/>
    <col min="3844" max="3844" width="0" hidden="1" customWidth="1"/>
    <col min="3845" max="3846" width="10.375" customWidth="1"/>
    <col min="3847" max="3847" width="10" customWidth="1"/>
    <col min="3848" max="3848" width="18.75" customWidth="1"/>
    <col min="3849" max="3849" width="22.5" customWidth="1"/>
    <col min="3850" max="3850" width="21.25" customWidth="1"/>
    <col min="3851" max="3851" width="11.125" customWidth="1"/>
    <col min="3852" max="3852" width="22.375" customWidth="1"/>
    <col min="3853" max="3853" width="21.25" customWidth="1"/>
    <col min="3854" max="3854" width="11.25" customWidth="1"/>
    <col min="3855" max="3855" width="0" hidden="1" customWidth="1"/>
    <col min="4097" max="4097" width="4.5" customWidth="1"/>
    <col min="4098" max="4098" width="24.375" customWidth="1"/>
    <col min="4099" max="4099" width="28.25" customWidth="1"/>
    <col min="4100" max="4100" width="0" hidden="1" customWidth="1"/>
    <col min="4101" max="4102" width="10.375" customWidth="1"/>
    <col min="4103" max="4103" width="10" customWidth="1"/>
    <col min="4104" max="4104" width="18.75" customWidth="1"/>
    <col min="4105" max="4105" width="22.5" customWidth="1"/>
    <col min="4106" max="4106" width="21.25" customWidth="1"/>
    <col min="4107" max="4107" width="11.125" customWidth="1"/>
    <col min="4108" max="4108" width="22.375" customWidth="1"/>
    <col min="4109" max="4109" width="21.25" customWidth="1"/>
    <col min="4110" max="4110" width="11.25" customWidth="1"/>
    <col min="4111" max="4111" width="0" hidden="1" customWidth="1"/>
    <col min="4353" max="4353" width="4.5" customWidth="1"/>
    <col min="4354" max="4354" width="24.375" customWidth="1"/>
    <col min="4355" max="4355" width="28.25" customWidth="1"/>
    <col min="4356" max="4356" width="0" hidden="1" customWidth="1"/>
    <col min="4357" max="4358" width="10.375" customWidth="1"/>
    <col min="4359" max="4359" width="10" customWidth="1"/>
    <col min="4360" max="4360" width="18.75" customWidth="1"/>
    <col min="4361" max="4361" width="22.5" customWidth="1"/>
    <col min="4362" max="4362" width="21.25" customWidth="1"/>
    <col min="4363" max="4363" width="11.125" customWidth="1"/>
    <col min="4364" max="4364" width="22.375" customWidth="1"/>
    <col min="4365" max="4365" width="21.25" customWidth="1"/>
    <col min="4366" max="4366" width="11.25" customWidth="1"/>
    <col min="4367" max="4367" width="0" hidden="1" customWidth="1"/>
    <col min="4609" max="4609" width="4.5" customWidth="1"/>
    <col min="4610" max="4610" width="24.375" customWidth="1"/>
    <col min="4611" max="4611" width="28.25" customWidth="1"/>
    <col min="4612" max="4612" width="0" hidden="1" customWidth="1"/>
    <col min="4613" max="4614" width="10.375" customWidth="1"/>
    <col min="4615" max="4615" width="10" customWidth="1"/>
    <col min="4616" max="4616" width="18.75" customWidth="1"/>
    <col min="4617" max="4617" width="22.5" customWidth="1"/>
    <col min="4618" max="4618" width="21.25" customWidth="1"/>
    <col min="4619" max="4619" width="11.125" customWidth="1"/>
    <col min="4620" max="4620" width="22.375" customWidth="1"/>
    <col min="4621" max="4621" width="21.25" customWidth="1"/>
    <col min="4622" max="4622" width="11.25" customWidth="1"/>
    <col min="4623" max="4623" width="0" hidden="1" customWidth="1"/>
    <col min="4865" max="4865" width="4.5" customWidth="1"/>
    <col min="4866" max="4866" width="24.375" customWidth="1"/>
    <col min="4867" max="4867" width="28.25" customWidth="1"/>
    <col min="4868" max="4868" width="0" hidden="1" customWidth="1"/>
    <col min="4869" max="4870" width="10.375" customWidth="1"/>
    <col min="4871" max="4871" width="10" customWidth="1"/>
    <col min="4872" max="4872" width="18.75" customWidth="1"/>
    <col min="4873" max="4873" width="22.5" customWidth="1"/>
    <col min="4874" max="4874" width="21.25" customWidth="1"/>
    <col min="4875" max="4875" width="11.125" customWidth="1"/>
    <col min="4876" max="4876" width="22.375" customWidth="1"/>
    <col min="4877" max="4877" width="21.25" customWidth="1"/>
    <col min="4878" max="4878" width="11.25" customWidth="1"/>
    <col min="4879" max="4879" width="0" hidden="1" customWidth="1"/>
    <col min="5121" max="5121" width="4.5" customWidth="1"/>
    <col min="5122" max="5122" width="24.375" customWidth="1"/>
    <col min="5123" max="5123" width="28.25" customWidth="1"/>
    <col min="5124" max="5124" width="0" hidden="1" customWidth="1"/>
    <col min="5125" max="5126" width="10.375" customWidth="1"/>
    <col min="5127" max="5127" width="10" customWidth="1"/>
    <col min="5128" max="5128" width="18.75" customWidth="1"/>
    <col min="5129" max="5129" width="22.5" customWidth="1"/>
    <col min="5130" max="5130" width="21.25" customWidth="1"/>
    <col min="5131" max="5131" width="11.125" customWidth="1"/>
    <col min="5132" max="5132" width="22.375" customWidth="1"/>
    <col min="5133" max="5133" width="21.25" customWidth="1"/>
    <col min="5134" max="5134" width="11.25" customWidth="1"/>
    <col min="5135" max="5135" width="0" hidden="1" customWidth="1"/>
    <col min="5377" max="5377" width="4.5" customWidth="1"/>
    <col min="5378" max="5378" width="24.375" customWidth="1"/>
    <col min="5379" max="5379" width="28.25" customWidth="1"/>
    <col min="5380" max="5380" width="0" hidden="1" customWidth="1"/>
    <col min="5381" max="5382" width="10.375" customWidth="1"/>
    <col min="5383" max="5383" width="10" customWidth="1"/>
    <col min="5384" max="5384" width="18.75" customWidth="1"/>
    <col min="5385" max="5385" width="22.5" customWidth="1"/>
    <col min="5386" max="5386" width="21.25" customWidth="1"/>
    <col min="5387" max="5387" width="11.125" customWidth="1"/>
    <col min="5388" max="5388" width="22.375" customWidth="1"/>
    <col min="5389" max="5389" width="21.25" customWidth="1"/>
    <col min="5390" max="5390" width="11.25" customWidth="1"/>
    <col min="5391" max="5391" width="0" hidden="1" customWidth="1"/>
    <col min="5633" max="5633" width="4.5" customWidth="1"/>
    <col min="5634" max="5634" width="24.375" customWidth="1"/>
    <col min="5635" max="5635" width="28.25" customWidth="1"/>
    <col min="5636" max="5636" width="0" hidden="1" customWidth="1"/>
    <col min="5637" max="5638" width="10.375" customWidth="1"/>
    <col min="5639" max="5639" width="10" customWidth="1"/>
    <col min="5640" max="5640" width="18.75" customWidth="1"/>
    <col min="5641" max="5641" width="22.5" customWidth="1"/>
    <col min="5642" max="5642" width="21.25" customWidth="1"/>
    <col min="5643" max="5643" width="11.125" customWidth="1"/>
    <col min="5644" max="5644" width="22.375" customWidth="1"/>
    <col min="5645" max="5645" width="21.25" customWidth="1"/>
    <col min="5646" max="5646" width="11.25" customWidth="1"/>
    <col min="5647" max="5647" width="0" hidden="1" customWidth="1"/>
    <col min="5889" max="5889" width="4.5" customWidth="1"/>
    <col min="5890" max="5890" width="24.375" customWidth="1"/>
    <col min="5891" max="5891" width="28.25" customWidth="1"/>
    <col min="5892" max="5892" width="0" hidden="1" customWidth="1"/>
    <col min="5893" max="5894" width="10.375" customWidth="1"/>
    <col min="5895" max="5895" width="10" customWidth="1"/>
    <col min="5896" max="5896" width="18.75" customWidth="1"/>
    <col min="5897" max="5897" width="22.5" customWidth="1"/>
    <col min="5898" max="5898" width="21.25" customWidth="1"/>
    <col min="5899" max="5899" width="11.125" customWidth="1"/>
    <col min="5900" max="5900" width="22.375" customWidth="1"/>
    <col min="5901" max="5901" width="21.25" customWidth="1"/>
    <col min="5902" max="5902" width="11.25" customWidth="1"/>
    <col min="5903" max="5903" width="0" hidden="1" customWidth="1"/>
    <col min="6145" max="6145" width="4.5" customWidth="1"/>
    <col min="6146" max="6146" width="24.375" customWidth="1"/>
    <col min="6147" max="6147" width="28.25" customWidth="1"/>
    <col min="6148" max="6148" width="0" hidden="1" customWidth="1"/>
    <col min="6149" max="6150" width="10.375" customWidth="1"/>
    <col min="6151" max="6151" width="10" customWidth="1"/>
    <col min="6152" max="6152" width="18.75" customWidth="1"/>
    <col min="6153" max="6153" width="22.5" customWidth="1"/>
    <col min="6154" max="6154" width="21.25" customWidth="1"/>
    <col min="6155" max="6155" width="11.125" customWidth="1"/>
    <col min="6156" max="6156" width="22.375" customWidth="1"/>
    <col min="6157" max="6157" width="21.25" customWidth="1"/>
    <col min="6158" max="6158" width="11.25" customWidth="1"/>
    <col min="6159" max="6159" width="0" hidden="1" customWidth="1"/>
    <col min="6401" max="6401" width="4.5" customWidth="1"/>
    <col min="6402" max="6402" width="24.375" customWidth="1"/>
    <col min="6403" max="6403" width="28.25" customWidth="1"/>
    <col min="6404" max="6404" width="0" hidden="1" customWidth="1"/>
    <col min="6405" max="6406" width="10.375" customWidth="1"/>
    <col min="6407" max="6407" width="10" customWidth="1"/>
    <col min="6408" max="6408" width="18.75" customWidth="1"/>
    <col min="6409" max="6409" width="22.5" customWidth="1"/>
    <col min="6410" max="6410" width="21.25" customWidth="1"/>
    <col min="6411" max="6411" width="11.125" customWidth="1"/>
    <col min="6412" max="6412" width="22.375" customWidth="1"/>
    <col min="6413" max="6413" width="21.25" customWidth="1"/>
    <col min="6414" max="6414" width="11.25" customWidth="1"/>
    <col min="6415" max="6415" width="0" hidden="1" customWidth="1"/>
    <col min="6657" max="6657" width="4.5" customWidth="1"/>
    <col min="6658" max="6658" width="24.375" customWidth="1"/>
    <col min="6659" max="6659" width="28.25" customWidth="1"/>
    <col min="6660" max="6660" width="0" hidden="1" customWidth="1"/>
    <col min="6661" max="6662" width="10.375" customWidth="1"/>
    <col min="6663" max="6663" width="10" customWidth="1"/>
    <col min="6664" max="6664" width="18.75" customWidth="1"/>
    <col min="6665" max="6665" width="22.5" customWidth="1"/>
    <col min="6666" max="6666" width="21.25" customWidth="1"/>
    <col min="6667" max="6667" width="11.125" customWidth="1"/>
    <col min="6668" max="6668" width="22.375" customWidth="1"/>
    <col min="6669" max="6669" width="21.25" customWidth="1"/>
    <col min="6670" max="6670" width="11.25" customWidth="1"/>
    <col min="6671" max="6671" width="0" hidden="1" customWidth="1"/>
    <col min="6913" max="6913" width="4.5" customWidth="1"/>
    <col min="6914" max="6914" width="24.375" customWidth="1"/>
    <col min="6915" max="6915" width="28.25" customWidth="1"/>
    <col min="6916" max="6916" width="0" hidden="1" customWidth="1"/>
    <col min="6917" max="6918" width="10.375" customWidth="1"/>
    <col min="6919" max="6919" width="10" customWidth="1"/>
    <col min="6920" max="6920" width="18.75" customWidth="1"/>
    <col min="6921" max="6921" width="22.5" customWidth="1"/>
    <col min="6922" max="6922" width="21.25" customWidth="1"/>
    <col min="6923" max="6923" width="11.125" customWidth="1"/>
    <col min="6924" max="6924" width="22.375" customWidth="1"/>
    <col min="6925" max="6925" width="21.25" customWidth="1"/>
    <col min="6926" max="6926" width="11.25" customWidth="1"/>
    <col min="6927" max="6927" width="0" hidden="1" customWidth="1"/>
    <col min="7169" max="7169" width="4.5" customWidth="1"/>
    <col min="7170" max="7170" width="24.375" customWidth="1"/>
    <col min="7171" max="7171" width="28.25" customWidth="1"/>
    <col min="7172" max="7172" width="0" hidden="1" customWidth="1"/>
    <col min="7173" max="7174" width="10.375" customWidth="1"/>
    <col min="7175" max="7175" width="10" customWidth="1"/>
    <col min="7176" max="7176" width="18.75" customWidth="1"/>
    <col min="7177" max="7177" width="22.5" customWidth="1"/>
    <col min="7178" max="7178" width="21.25" customWidth="1"/>
    <col min="7179" max="7179" width="11.125" customWidth="1"/>
    <col min="7180" max="7180" width="22.375" customWidth="1"/>
    <col min="7181" max="7181" width="21.25" customWidth="1"/>
    <col min="7182" max="7182" width="11.25" customWidth="1"/>
    <col min="7183" max="7183" width="0" hidden="1" customWidth="1"/>
    <col min="7425" max="7425" width="4.5" customWidth="1"/>
    <col min="7426" max="7426" width="24.375" customWidth="1"/>
    <col min="7427" max="7427" width="28.25" customWidth="1"/>
    <col min="7428" max="7428" width="0" hidden="1" customWidth="1"/>
    <col min="7429" max="7430" width="10.375" customWidth="1"/>
    <col min="7431" max="7431" width="10" customWidth="1"/>
    <col min="7432" max="7432" width="18.75" customWidth="1"/>
    <col min="7433" max="7433" width="22.5" customWidth="1"/>
    <col min="7434" max="7434" width="21.25" customWidth="1"/>
    <col min="7435" max="7435" width="11.125" customWidth="1"/>
    <col min="7436" max="7436" width="22.375" customWidth="1"/>
    <col min="7437" max="7437" width="21.25" customWidth="1"/>
    <col min="7438" max="7438" width="11.25" customWidth="1"/>
    <col min="7439" max="7439" width="0" hidden="1" customWidth="1"/>
    <col min="7681" max="7681" width="4.5" customWidth="1"/>
    <col min="7682" max="7682" width="24.375" customWidth="1"/>
    <col min="7683" max="7683" width="28.25" customWidth="1"/>
    <col min="7684" max="7684" width="0" hidden="1" customWidth="1"/>
    <col min="7685" max="7686" width="10.375" customWidth="1"/>
    <col min="7687" max="7687" width="10" customWidth="1"/>
    <col min="7688" max="7688" width="18.75" customWidth="1"/>
    <col min="7689" max="7689" width="22.5" customWidth="1"/>
    <col min="7690" max="7690" width="21.25" customWidth="1"/>
    <col min="7691" max="7691" width="11.125" customWidth="1"/>
    <col min="7692" max="7692" width="22.375" customWidth="1"/>
    <col min="7693" max="7693" width="21.25" customWidth="1"/>
    <col min="7694" max="7694" width="11.25" customWidth="1"/>
    <col min="7695" max="7695" width="0" hidden="1" customWidth="1"/>
    <col min="7937" max="7937" width="4.5" customWidth="1"/>
    <col min="7938" max="7938" width="24.375" customWidth="1"/>
    <col min="7939" max="7939" width="28.25" customWidth="1"/>
    <col min="7940" max="7940" width="0" hidden="1" customWidth="1"/>
    <col min="7941" max="7942" width="10.375" customWidth="1"/>
    <col min="7943" max="7943" width="10" customWidth="1"/>
    <col min="7944" max="7944" width="18.75" customWidth="1"/>
    <col min="7945" max="7945" width="22.5" customWidth="1"/>
    <col min="7946" max="7946" width="21.25" customWidth="1"/>
    <col min="7947" max="7947" width="11.125" customWidth="1"/>
    <col min="7948" max="7948" width="22.375" customWidth="1"/>
    <col min="7949" max="7949" width="21.25" customWidth="1"/>
    <col min="7950" max="7950" width="11.25" customWidth="1"/>
    <col min="7951" max="7951" width="0" hidden="1" customWidth="1"/>
    <col min="8193" max="8193" width="4.5" customWidth="1"/>
    <col min="8194" max="8194" width="24.375" customWidth="1"/>
    <col min="8195" max="8195" width="28.25" customWidth="1"/>
    <col min="8196" max="8196" width="0" hidden="1" customWidth="1"/>
    <col min="8197" max="8198" width="10.375" customWidth="1"/>
    <col min="8199" max="8199" width="10" customWidth="1"/>
    <col min="8200" max="8200" width="18.75" customWidth="1"/>
    <col min="8201" max="8201" width="22.5" customWidth="1"/>
    <col min="8202" max="8202" width="21.25" customWidth="1"/>
    <col min="8203" max="8203" width="11.125" customWidth="1"/>
    <col min="8204" max="8204" width="22.375" customWidth="1"/>
    <col min="8205" max="8205" width="21.25" customWidth="1"/>
    <col min="8206" max="8206" width="11.25" customWidth="1"/>
    <col min="8207" max="8207" width="0" hidden="1" customWidth="1"/>
    <col min="8449" max="8449" width="4.5" customWidth="1"/>
    <col min="8450" max="8450" width="24.375" customWidth="1"/>
    <col min="8451" max="8451" width="28.25" customWidth="1"/>
    <col min="8452" max="8452" width="0" hidden="1" customWidth="1"/>
    <col min="8453" max="8454" width="10.375" customWidth="1"/>
    <col min="8455" max="8455" width="10" customWidth="1"/>
    <col min="8456" max="8456" width="18.75" customWidth="1"/>
    <col min="8457" max="8457" width="22.5" customWidth="1"/>
    <col min="8458" max="8458" width="21.25" customWidth="1"/>
    <col min="8459" max="8459" width="11.125" customWidth="1"/>
    <col min="8460" max="8460" width="22.375" customWidth="1"/>
    <col min="8461" max="8461" width="21.25" customWidth="1"/>
    <col min="8462" max="8462" width="11.25" customWidth="1"/>
    <col min="8463" max="8463" width="0" hidden="1" customWidth="1"/>
    <col min="8705" max="8705" width="4.5" customWidth="1"/>
    <col min="8706" max="8706" width="24.375" customWidth="1"/>
    <col min="8707" max="8707" width="28.25" customWidth="1"/>
    <col min="8708" max="8708" width="0" hidden="1" customWidth="1"/>
    <col min="8709" max="8710" width="10.375" customWidth="1"/>
    <col min="8711" max="8711" width="10" customWidth="1"/>
    <col min="8712" max="8712" width="18.75" customWidth="1"/>
    <col min="8713" max="8713" width="22.5" customWidth="1"/>
    <col min="8714" max="8714" width="21.25" customWidth="1"/>
    <col min="8715" max="8715" width="11.125" customWidth="1"/>
    <col min="8716" max="8716" width="22.375" customWidth="1"/>
    <col min="8717" max="8717" width="21.25" customWidth="1"/>
    <col min="8718" max="8718" width="11.25" customWidth="1"/>
    <col min="8719" max="8719" width="0" hidden="1" customWidth="1"/>
    <col min="8961" max="8961" width="4.5" customWidth="1"/>
    <col min="8962" max="8962" width="24.375" customWidth="1"/>
    <col min="8963" max="8963" width="28.25" customWidth="1"/>
    <col min="8964" max="8964" width="0" hidden="1" customWidth="1"/>
    <col min="8965" max="8966" width="10.375" customWidth="1"/>
    <col min="8967" max="8967" width="10" customWidth="1"/>
    <col min="8968" max="8968" width="18.75" customWidth="1"/>
    <col min="8969" max="8969" width="22.5" customWidth="1"/>
    <col min="8970" max="8970" width="21.25" customWidth="1"/>
    <col min="8971" max="8971" width="11.125" customWidth="1"/>
    <col min="8972" max="8972" width="22.375" customWidth="1"/>
    <col min="8973" max="8973" width="21.25" customWidth="1"/>
    <col min="8974" max="8974" width="11.25" customWidth="1"/>
    <col min="8975" max="8975" width="0" hidden="1" customWidth="1"/>
    <col min="9217" max="9217" width="4.5" customWidth="1"/>
    <col min="9218" max="9218" width="24.375" customWidth="1"/>
    <col min="9219" max="9219" width="28.25" customWidth="1"/>
    <col min="9220" max="9220" width="0" hidden="1" customWidth="1"/>
    <col min="9221" max="9222" width="10.375" customWidth="1"/>
    <col min="9223" max="9223" width="10" customWidth="1"/>
    <col min="9224" max="9224" width="18.75" customWidth="1"/>
    <col min="9225" max="9225" width="22.5" customWidth="1"/>
    <col min="9226" max="9226" width="21.25" customWidth="1"/>
    <col min="9227" max="9227" width="11.125" customWidth="1"/>
    <col min="9228" max="9228" width="22.375" customWidth="1"/>
    <col min="9229" max="9229" width="21.25" customWidth="1"/>
    <col min="9230" max="9230" width="11.25" customWidth="1"/>
    <col min="9231" max="9231" width="0" hidden="1" customWidth="1"/>
    <col min="9473" max="9473" width="4.5" customWidth="1"/>
    <col min="9474" max="9474" width="24.375" customWidth="1"/>
    <col min="9475" max="9475" width="28.25" customWidth="1"/>
    <col min="9476" max="9476" width="0" hidden="1" customWidth="1"/>
    <col min="9477" max="9478" width="10.375" customWidth="1"/>
    <col min="9479" max="9479" width="10" customWidth="1"/>
    <col min="9480" max="9480" width="18.75" customWidth="1"/>
    <col min="9481" max="9481" width="22.5" customWidth="1"/>
    <col min="9482" max="9482" width="21.25" customWidth="1"/>
    <col min="9483" max="9483" width="11.125" customWidth="1"/>
    <col min="9484" max="9484" width="22.375" customWidth="1"/>
    <col min="9485" max="9485" width="21.25" customWidth="1"/>
    <col min="9486" max="9486" width="11.25" customWidth="1"/>
    <col min="9487" max="9487" width="0" hidden="1" customWidth="1"/>
    <col min="9729" max="9729" width="4.5" customWidth="1"/>
    <col min="9730" max="9730" width="24.375" customWidth="1"/>
    <col min="9731" max="9731" width="28.25" customWidth="1"/>
    <col min="9732" max="9732" width="0" hidden="1" customWidth="1"/>
    <col min="9733" max="9734" width="10.375" customWidth="1"/>
    <col min="9735" max="9735" width="10" customWidth="1"/>
    <col min="9736" max="9736" width="18.75" customWidth="1"/>
    <col min="9737" max="9737" width="22.5" customWidth="1"/>
    <col min="9738" max="9738" width="21.25" customWidth="1"/>
    <col min="9739" max="9739" width="11.125" customWidth="1"/>
    <col min="9740" max="9740" width="22.375" customWidth="1"/>
    <col min="9741" max="9741" width="21.25" customWidth="1"/>
    <col min="9742" max="9742" width="11.25" customWidth="1"/>
    <col min="9743" max="9743" width="0" hidden="1" customWidth="1"/>
    <col min="9985" max="9985" width="4.5" customWidth="1"/>
    <col min="9986" max="9986" width="24.375" customWidth="1"/>
    <col min="9987" max="9987" width="28.25" customWidth="1"/>
    <col min="9988" max="9988" width="0" hidden="1" customWidth="1"/>
    <col min="9989" max="9990" width="10.375" customWidth="1"/>
    <col min="9991" max="9991" width="10" customWidth="1"/>
    <col min="9992" max="9992" width="18.75" customWidth="1"/>
    <col min="9993" max="9993" width="22.5" customWidth="1"/>
    <col min="9994" max="9994" width="21.25" customWidth="1"/>
    <col min="9995" max="9995" width="11.125" customWidth="1"/>
    <col min="9996" max="9996" width="22.375" customWidth="1"/>
    <col min="9997" max="9997" width="21.25" customWidth="1"/>
    <col min="9998" max="9998" width="11.25" customWidth="1"/>
    <col min="9999" max="9999" width="0" hidden="1" customWidth="1"/>
    <col min="10241" max="10241" width="4.5" customWidth="1"/>
    <col min="10242" max="10242" width="24.375" customWidth="1"/>
    <col min="10243" max="10243" width="28.25" customWidth="1"/>
    <col min="10244" max="10244" width="0" hidden="1" customWidth="1"/>
    <col min="10245" max="10246" width="10.375" customWidth="1"/>
    <col min="10247" max="10247" width="10" customWidth="1"/>
    <col min="10248" max="10248" width="18.75" customWidth="1"/>
    <col min="10249" max="10249" width="22.5" customWidth="1"/>
    <col min="10250" max="10250" width="21.25" customWidth="1"/>
    <col min="10251" max="10251" width="11.125" customWidth="1"/>
    <col min="10252" max="10252" width="22.375" customWidth="1"/>
    <col min="10253" max="10253" width="21.25" customWidth="1"/>
    <col min="10254" max="10254" width="11.25" customWidth="1"/>
    <col min="10255" max="10255" width="0" hidden="1" customWidth="1"/>
    <col min="10497" max="10497" width="4.5" customWidth="1"/>
    <col min="10498" max="10498" width="24.375" customWidth="1"/>
    <col min="10499" max="10499" width="28.25" customWidth="1"/>
    <col min="10500" max="10500" width="0" hidden="1" customWidth="1"/>
    <col min="10501" max="10502" width="10.375" customWidth="1"/>
    <col min="10503" max="10503" width="10" customWidth="1"/>
    <col min="10504" max="10504" width="18.75" customWidth="1"/>
    <col min="10505" max="10505" width="22.5" customWidth="1"/>
    <col min="10506" max="10506" width="21.25" customWidth="1"/>
    <col min="10507" max="10507" width="11.125" customWidth="1"/>
    <col min="10508" max="10508" width="22.375" customWidth="1"/>
    <col min="10509" max="10509" width="21.25" customWidth="1"/>
    <col min="10510" max="10510" width="11.25" customWidth="1"/>
    <col min="10511" max="10511" width="0" hidden="1" customWidth="1"/>
    <col min="10753" max="10753" width="4.5" customWidth="1"/>
    <col min="10754" max="10754" width="24.375" customWidth="1"/>
    <col min="10755" max="10755" width="28.25" customWidth="1"/>
    <col min="10756" max="10756" width="0" hidden="1" customWidth="1"/>
    <col min="10757" max="10758" width="10.375" customWidth="1"/>
    <col min="10759" max="10759" width="10" customWidth="1"/>
    <col min="10760" max="10760" width="18.75" customWidth="1"/>
    <col min="10761" max="10761" width="22.5" customWidth="1"/>
    <col min="10762" max="10762" width="21.25" customWidth="1"/>
    <col min="10763" max="10763" width="11.125" customWidth="1"/>
    <col min="10764" max="10764" width="22.375" customWidth="1"/>
    <col min="10765" max="10765" width="21.25" customWidth="1"/>
    <col min="10766" max="10766" width="11.25" customWidth="1"/>
    <col min="10767" max="10767" width="0" hidden="1" customWidth="1"/>
    <col min="11009" max="11009" width="4.5" customWidth="1"/>
    <col min="11010" max="11010" width="24.375" customWidth="1"/>
    <col min="11011" max="11011" width="28.25" customWidth="1"/>
    <col min="11012" max="11012" width="0" hidden="1" customWidth="1"/>
    <col min="11013" max="11014" width="10.375" customWidth="1"/>
    <col min="11015" max="11015" width="10" customWidth="1"/>
    <col min="11016" max="11016" width="18.75" customWidth="1"/>
    <col min="11017" max="11017" width="22.5" customWidth="1"/>
    <col min="11018" max="11018" width="21.25" customWidth="1"/>
    <col min="11019" max="11019" width="11.125" customWidth="1"/>
    <col min="11020" max="11020" width="22.375" customWidth="1"/>
    <col min="11021" max="11021" width="21.25" customWidth="1"/>
    <col min="11022" max="11022" width="11.25" customWidth="1"/>
    <col min="11023" max="11023" width="0" hidden="1" customWidth="1"/>
    <col min="11265" max="11265" width="4.5" customWidth="1"/>
    <col min="11266" max="11266" width="24.375" customWidth="1"/>
    <col min="11267" max="11267" width="28.25" customWidth="1"/>
    <col min="11268" max="11268" width="0" hidden="1" customWidth="1"/>
    <col min="11269" max="11270" width="10.375" customWidth="1"/>
    <col min="11271" max="11271" width="10" customWidth="1"/>
    <col min="11272" max="11272" width="18.75" customWidth="1"/>
    <col min="11273" max="11273" width="22.5" customWidth="1"/>
    <col min="11274" max="11274" width="21.25" customWidth="1"/>
    <col min="11275" max="11275" width="11.125" customWidth="1"/>
    <col min="11276" max="11276" width="22.375" customWidth="1"/>
    <col min="11277" max="11277" width="21.25" customWidth="1"/>
    <col min="11278" max="11278" width="11.25" customWidth="1"/>
    <col min="11279" max="11279" width="0" hidden="1" customWidth="1"/>
    <col min="11521" max="11521" width="4.5" customWidth="1"/>
    <col min="11522" max="11522" width="24.375" customWidth="1"/>
    <col min="11523" max="11523" width="28.25" customWidth="1"/>
    <col min="11524" max="11524" width="0" hidden="1" customWidth="1"/>
    <col min="11525" max="11526" width="10.375" customWidth="1"/>
    <col min="11527" max="11527" width="10" customWidth="1"/>
    <col min="11528" max="11528" width="18.75" customWidth="1"/>
    <col min="11529" max="11529" width="22.5" customWidth="1"/>
    <col min="11530" max="11530" width="21.25" customWidth="1"/>
    <col min="11531" max="11531" width="11.125" customWidth="1"/>
    <col min="11532" max="11532" width="22.375" customWidth="1"/>
    <col min="11533" max="11533" width="21.25" customWidth="1"/>
    <col min="11534" max="11534" width="11.25" customWidth="1"/>
    <col min="11535" max="11535" width="0" hidden="1" customWidth="1"/>
    <col min="11777" max="11777" width="4.5" customWidth="1"/>
    <col min="11778" max="11778" width="24.375" customWidth="1"/>
    <col min="11779" max="11779" width="28.25" customWidth="1"/>
    <col min="11780" max="11780" width="0" hidden="1" customWidth="1"/>
    <col min="11781" max="11782" width="10.375" customWidth="1"/>
    <col min="11783" max="11783" width="10" customWidth="1"/>
    <col min="11784" max="11784" width="18.75" customWidth="1"/>
    <col min="11785" max="11785" width="22.5" customWidth="1"/>
    <col min="11786" max="11786" width="21.25" customWidth="1"/>
    <col min="11787" max="11787" width="11.125" customWidth="1"/>
    <col min="11788" max="11788" width="22.375" customWidth="1"/>
    <col min="11789" max="11789" width="21.25" customWidth="1"/>
    <col min="11790" max="11790" width="11.25" customWidth="1"/>
    <col min="11791" max="11791" width="0" hidden="1" customWidth="1"/>
    <col min="12033" max="12033" width="4.5" customWidth="1"/>
    <col min="12034" max="12034" width="24.375" customWidth="1"/>
    <col min="12035" max="12035" width="28.25" customWidth="1"/>
    <col min="12036" max="12036" width="0" hidden="1" customWidth="1"/>
    <col min="12037" max="12038" width="10.375" customWidth="1"/>
    <col min="12039" max="12039" width="10" customWidth="1"/>
    <col min="12040" max="12040" width="18.75" customWidth="1"/>
    <col min="12041" max="12041" width="22.5" customWidth="1"/>
    <col min="12042" max="12042" width="21.25" customWidth="1"/>
    <col min="12043" max="12043" width="11.125" customWidth="1"/>
    <col min="12044" max="12044" width="22.375" customWidth="1"/>
    <col min="12045" max="12045" width="21.25" customWidth="1"/>
    <col min="12046" max="12046" width="11.25" customWidth="1"/>
    <col min="12047" max="12047" width="0" hidden="1" customWidth="1"/>
    <col min="12289" max="12289" width="4.5" customWidth="1"/>
    <col min="12290" max="12290" width="24.375" customWidth="1"/>
    <col min="12291" max="12291" width="28.25" customWidth="1"/>
    <col min="12292" max="12292" width="0" hidden="1" customWidth="1"/>
    <col min="12293" max="12294" width="10.375" customWidth="1"/>
    <col min="12295" max="12295" width="10" customWidth="1"/>
    <col min="12296" max="12296" width="18.75" customWidth="1"/>
    <col min="12297" max="12297" width="22.5" customWidth="1"/>
    <col min="12298" max="12298" width="21.25" customWidth="1"/>
    <col min="12299" max="12299" width="11.125" customWidth="1"/>
    <col min="12300" max="12300" width="22.375" customWidth="1"/>
    <col min="12301" max="12301" width="21.25" customWidth="1"/>
    <col min="12302" max="12302" width="11.25" customWidth="1"/>
    <col min="12303" max="12303" width="0" hidden="1" customWidth="1"/>
    <col min="12545" max="12545" width="4.5" customWidth="1"/>
    <col min="12546" max="12546" width="24.375" customWidth="1"/>
    <col min="12547" max="12547" width="28.25" customWidth="1"/>
    <col min="12548" max="12548" width="0" hidden="1" customWidth="1"/>
    <col min="12549" max="12550" width="10.375" customWidth="1"/>
    <col min="12551" max="12551" width="10" customWidth="1"/>
    <col min="12552" max="12552" width="18.75" customWidth="1"/>
    <col min="12553" max="12553" width="22.5" customWidth="1"/>
    <col min="12554" max="12554" width="21.25" customWidth="1"/>
    <col min="12555" max="12555" width="11.125" customWidth="1"/>
    <col min="12556" max="12556" width="22.375" customWidth="1"/>
    <col min="12557" max="12557" width="21.25" customWidth="1"/>
    <col min="12558" max="12558" width="11.25" customWidth="1"/>
    <col min="12559" max="12559" width="0" hidden="1" customWidth="1"/>
    <col min="12801" max="12801" width="4.5" customWidth="1"/>
    <col min="12802" max="12802" width="24.375" customWidth="1"/>
    <col min="12803" max="12803" width="28.25" customWidth="1"/>
    <col min="12804" max="12804" width="0" hidden="1" customWidth="1"/>
    <col min="12805" max="12806" width="10.375" customWidth="1"/>
    <col min="12807" max="12807" width="10" customWidth="1"/>
    <col min="12808" max="12808" width="18.75" customWidth="1"/>
    <col min="12809" max="12809" width="22.5" customWidth="1"/>
    <col min="12810" max="12810" width="21.25" customWidth="1"/>
    <col min="12811" max="12811" width="11.125" customWidth="1"/>
    <col min="12812" max="12812" width="22.375" customWidth="1"/>
    <col min="12813" max="12813" width="21.25" customWidth="1"/>
    <col min="12814" max="12814" width="11.25" customWidth="1"/>
    <col min="12815" max="12815" width="0" hidden="1" customWidth="1"/>
    <col min="13057" max="13057" width="4.5" customWidth="1"/>
    <col min="13058" max="13058" width="24.375" customWidth="1"/>
    <col min="13059" max="13059" width="28.25" customWidth="1"/>
    <col min="13060" max="13060" width="0" hidden="1" customWidth="1"/>
    <col min="13061" max="13062" width="10.375" customWidth="1"/>
    <col min="13063" max="13063" width="10" customWidth="1"/>
    <col min="13064" max="13064" width="18.75" customWidth="1"/>
    <col min="13065" max="13065" width="22.5" customWidth="1"/>
    <col min="13066" max="13066" width="21.25" customWidth="1"/>
    <col min="13067" max="13067" width="11.125" customWidth="1"/>
    <col min="13068" max="13068" width="22.375" customWidth="1"/>
    <col min="13069" max="13069" width="21.25" customWidth="1"/>
    <col min="13070" max="13070" width="11.25" customWidth="1"/>
    <col min="13071" max="13071" width="0" hidden="1" customWidth="1"/>
    <col min="13313" max="13313" width="4.5" customWidth="1"/>
    <col min="13314" max="13314" width="24.375" customWidth="1"/>
    <col min="13315" max="13315" width="28.25" customWidth="1"/>
    <col min="13316" max="13316" width="0" hidden="1" customWidth="1"/>
    <col min="13317" max="13318" width="10.375" customWidth="1"/>
    <col min="13319" max="13319" width="10" customWidth="1"/>
    <col min="13320" max="13320" width="18.75" customWidth="1"/>
    <col min="13321" max="13321" width="22.5" customWidth="1"/>
    <col min="13322" max="13322" width="21.25" customWidth="1"/>
    <col min="13323" max="13323" width="11.125" customWidth="1"/>
    <col min="13324" max="13324" width="22.375" customWidth="1"/>
    <col min="13325" max="13325" width="21.25" customWidth="1"/>
    <col min="13326" max="13326" width="11.25" customWidth="1"/>
    <col min="13327" max="13327" width="0" hidden="1" customWidth="1"/>
    <col min="13569" max="13569" width="4.5" customWidth="1"/>
    <col min="13570" max="13570" width="24.375" customWidth="1"/>
    <col min="13571" max="13571" width="28.25" customWidth="1"/>
    <col min="13572" max="13572" width="0" hidden="1" customWidth="1"/>
    <col min="13573" max="13574" width="10.375" customWidth="1"/>
    <col min="13575" max="13575" width="10" customWidth="1"/>
    <col min="13576" max="13576" width="18.75" customWidth="1"/>
    <col min="13577" max="13577" width="22.5" customWidth="1"/>
    <col min="13578" max="13578" width="21.25" customWidth="1"/>
    <col min="13579" max="13579" width="11.125" customWidth="1"/>
    <col min="13580" max="13580" width="22.375" customWidth="1"/>
    <col min="13581" max="13581" width="21.25" customWidth="1"/>
    <col min="13582" max="13582" width="11.25" customWidth="1"/>
    <col min="13583" max="13583" width="0" hidden="1" customWidth="1"/>
    <col min="13825" max="13825" width="4.5" customWidth="1"/>
    <col min="13826" max="13826" width="24.375" customWidth="1"/>
    <col min="13827" max="13827" width="28.25" customWidth="1"/>
    <col min="13828" max="13828" width="0" hidden="1" customWidth="1"/>
    <col min="13829" max="13830" width="10.375" customWidth="1"/>
    <col min="13831" max="13831" width="10" customWidth="1"/>
    <col min="13832" max="13832" width="18.75" customWidth="1"/>
    <col min="13833" max="13833" width="22.5" customWidth="1"/>
    <col min="13834" max="13834" width="21.25" customWidth="1"/>
    <col min="13835" max="13835" width="11.125" customWidth="1"/>
    <col min="13836" max="13836" width="22.375" customWidth="1"/>
    <col min="13837" max="13837" width="21.25" customWidth="1"/>
    <col min="13838" max="13838" width="11.25" customWidth="1"/>
    <col min="13839" max="13839" width="0" hidden="1" customWidth="1"/>
    <col min="14081" max="14081" width="4.5" customWidth="1"/>
    <col min="14082" max="14082" width="24.375" customWidth="1"/>
    <col min="14083" max="14083" width="28.25" customWidth="1"/>
    <col min="14084" max="14084" width="0" hidden="1" customWidth="1"/>
    <col min="14085" max="14086" width="10.375" customWidth="1"/>
    <col min="14087" max="14087" width="10" customWidth="1"/>
    <col min="14088" max="14088" width="18.75" customWidth="1"/>
    <col min="14089" max="14089" width="22.5" customWidth="1"/>
    <col min="14090" max="14090" width="21.25" customWidth="1"/>
    <col min="14091" max="14091" width="11.125" customWidth="1"/>
    <col min="14092" max="14092" width="22.375" customWidth="1"/>
    <col min="14093" max="14093" width="21.25" customWidth="1"/>
    <col min="14094" max="14094" width="11.25" customWidth="1"/>
    <col min="14095" max="14095" width="0" hidden="1" customWidth="1"/>
    <col min="14337" max="14337" width="4.5" customWidth="1"/>
    <col min="14338" max="14338" width="24.375" customWidth="1"/>
    <col min="14339" max="14339" width="28.25" customWidth="1"/>
    <col min="14340" max="14340" width="0" hidden="1" customWidth="1"/>
    <col min="14341" max="14342" width="10.375" customWidth="1"/>
    <col min="14343" max="14343" width="10" customWidth="1"/>
    <col min="14344" max="14344" width="18.75" customWidth="1"/>
    <col min="14345" max="14345" width="22.5" customWidth="1"/>
    <col min="14346" max="14346" width="21.25" customWidth="1"/>
    <col min="14347" max="14347" width="11.125" customWidth="1"/>
    <col min="14348" max="14348" width="22.375" customWidth="1"/>
    <col min="14349" max="14349" width="21.25" customWidth="1"/>
    <col min="14350" max="14350" width="11.25" customWidth="1"/>
    <col min="14351" max="14351" width="0" hidden="1" customWidth="1"/>
    <col min="14593" max="14593" width="4.5" customWidth="1"/>
    <col min="14594" max="14594" width="24.375" customWidth="1"/>
    <col min="14595" max="14595" width="28.25" customWidth="1"/>
    <col min="14596" max="14596" width="0" hidden="1" customWidth="1"/>
    <col min="14597" max="14598" width="10.375" customWidth="1"/>
    <col min="14599" max="14599" width="10" customWidth="1"/>
    <col min="14600" max="14600" width="18.75" customWidth="1"/>
    <col min="14601" max="14601" width="22.5" customWidth="1"/>
    <col min="14602" max="14602" width="21.25" customWidth="1"/>
    <col min="14603" max="14603" width="11.125" customWidth="1"/>
    <col min="14604" max="14604" width="22.375" customWidth="1"/>
    <col min="14605" max="14605" width="21.25" customWidth="1"/>
    <col min="14606" max="14606" width="11.25" customWidth="1"/>
    <col min="14607" max="14607" width="0" hidden="1" customWidth="1"/>
    <col min="14849" max="14849" width="4.5" customWidth="1"/>
    <col min="14850" max="14850" width="24.375" customWidth="1"/>
    <col min="14851" max="14851" width="28.25" customWidth="1"/>
    <col min="14852" max="14852" width="0" hidden="1" customWidth="1"/>
    <col min="14853" max="14854" width="10.375" customWidth="1"/>
    <col min="14855" max="14855" width="10" customWidth="1"/>
    <col min="14856" max="14856" width="18.75" customWidth="1"/>
    <col min="14857" max="14857" width="22.5" customWidth="1"/>
    <col min="14858" max="14858" width="21.25" customWidth="1"/>
    <col min="14859" max="14859" width="11.125" customWidth="1"/>
    <col min="14860" max="14860" width="22.375" customWidth="1"/>
    <col min="14861" max="14861" width="21.25" customWidth="1"/>
    <col min="14862" max="14862" width="11.25" customWidth="1"/>
    <col min="14863" max="14863" width="0" hidden="1" customWidth="1"/>
    <col min="15105" max="15105" width="4.5" customWidth="1"/>
    <col min="15106" max="15106" width="24.375" customWidth="1"/>
    <col min="15107" max="15107" width="28.25" customWidth="1"/>
    <col min="15108" max="15108" width="0" hidden="1" customWidth="1"/>
    <col min="15109" max="15110" width="10.375" customWidth="1"/>
    <col min="15111" max="15111" width="10" customWidth="1"/>
    <col min="15112" max="15112" width="18.75" customWidth="1"/>
    <col min="15113" max="15113" width="22.5" customWidth="1"/>
    <col min="15114" max="15114" width="21.25" customWidth="1"/>
    <col min="15115" max="15115" width="11.125" customWidth="1"/>
    <col min="15116" max="15116" width="22.375" customWidth="1"/>
    <col min="15117" max="15117" width="21.25" customWidth="1"/>
    <col min="15118" max="15118" width="11.25" customWidth="1"/>
    <col min="15119" max="15119" width="0" hidden="1" customWidth="1"/>
    <col min="15361" max="15361" width="4.5" customWidth="1"/>
    <col min="15362" max="15362" width="24.375" customWidth="1"/>
    <col min="15363" max="15363" width="28.25" customWidth="1"/>
    <col min="15364" max="15364" width="0" hidden="1" customWidth="1"/>
    <col min="15365" max="15366" width="10.375" customWidth="1"/>
    <col min="15367" max="15367" width="10" customWidth="1"/>
    <col min="15368" max="15368" width="18.75" customWidth="1"/>
    <col min="15369" max="15369" width="22.5" customWidth="1"/>
    <col min="15370" max="15370" width="21.25" customWidth="1"/>
    <col min="15371" max="15371" width="11.125" customWidth="1"/>
    <col min="15372" max="15372" width="22.375" customWidth="1"/>
    <col min="15373" max="15373" width="21.25" customWidth="1"/>
    <col min="15374" max="15374" width="11.25" customWidth="1"/>
    <col min="15375" max="15375" width="0" hidden="1" customWidth="1"/>
    <col min="15617" max="15617" width="4.5" customWidth="1"/>
    <col min="15618" max="15618" width="24.375" customWidth="1"/>
    <col min="15619" max="15619" width="28.25" customWidth="1"/>
    <col min="15620" max="15620" width="0" hidden="1" customWidth="1"/>
    <col min="15621" max="15622" width="10.375" customWidth="1"/>
    <col min="15623" max="15623" width="10" customWidth="1"/>
    <col min="15624" max="15624" width="18.75" customWidth="1"/>
    <col min="15625" max="15625" width="22.5" customWidth="1"/>
    <col min="15626" max="15626" width="21.25" customWidth="1"/>
    <col min="15627" max="15627" width="11.125" customWidth="1"/>
    <col min="15628" max="15628" width="22.375" customWidth="1"/>
    <col min="15629" max="15629" width="21.25" customWidth="1"/>
    <col min="15630" max="15630" width="11.25" customWidth="1"/>
    <col min="15631" max="15631" width="0" hidden="1" customWidth="1"/>
    <col min="15873" max="15873" width="4.5" customWidth="1"/>
    <col min="15874" max="15874" width="24.375" customWidth="1"/>
    <col min="15875" max="15875" width="28.25" customWidth="1"/>
    <col min="15876" max="15876" width="0" hidden="1" customWidth="1"/>
    <col min="15877" max="15878" width="10.375" customWidth="1"/>
    <col min="15879" max="15879" width="10" customWidth="1"/>
    <col min="15880" max="15880" width="18.75" customWidth="1"/>
    <col min="15881" max="15881" width="22.5" customWidth="1"/>
    <col min="15882" max="15882" width="21.25" customWidth="1"/>
    <col min="15883" max="15883" width="11.125" customWidth="1"/>
    <col min="15884" max="15884" width="22.375" customWidth="1"/>
    <col min="15885" max="15885" width="21.25" customWidth="1"/>
    <col min="15886" max="15886" width="11.25" customWidth="1"/>
    <col min="15887" max="15887" width="0" hidden="1" customWidth="1"/>
    <col min="16129" max="16129" width="4.5" customWidth="1"/>
    <col min="16130" max="16130" width="24.375" customWidth="1"/>
    <col min="16131" max="16131" width="28.25" customWidth="1"/>
    <col min="16132" max="16132" width="0" hidden="1" customWidth="1"/>
    <col min="16133" max="16134" width="10.375" customWidth="1"/>
    <col min="16135" max="16135" width="10" customWidth="1"/>
    <col min="16136" max="16136" width="18.75" customWidth="1"/>
    <col min="16137" max="16137" width="22.5" customWidth="1"/>
    <col min="16138" max="16138" width="21.25" customWidth="1"/>
    <col min="16139" max="16139" width="11.125" customWidth="1"/>
    <col min="16140" max="16140" width="22.375" customWidth="1"/>
    <col min="16141" max="16141" width="21.25" customWidth="1"/>
    <col min="16142" max="16142" width="11.25" customWidth="1"/>
    <col min="16143" max="16143" width="0" hidden="1" customWidth="1"/>
  </cols>
  <sheetData>
    <row r="1" spans="1:21" s="104" customFormat="1" ht="37.5" customHeight="1" x14ac:dyDescent="0.15">
      <c r="A1" s="103" t="s">
        <v>256</v>
      </c>
      <c r="B1" s="5"/>
      <c r="C1" s="103"/>
      <c r="D1" s="103"/>
      <c r="E1" s="256"/>
      <c r="F1" s="257"/>
      <c r="G1" s="257"/>
      <c r="H1" s="257"/>
      <c r="I1" s="257"/>
      <c r="J1" s="257"/>
      <c r="K1" s="257"/>
      <c r="L1" s="257"/>
      <c r="M1" s="257"/>
      <c r="N1" s="257"/>
      <c r="O1"/>
      <c r="P1"/>
      <c r="Q1"/>
      <c r="R1"/>
      <c r="S1"/>
      <c r="T1"/>
      <c r="U1"/>
    </row>
    <row r="2" spans="1:21" s="104" customFormat="1" ht="36" customHeight="1" x14ac:dyDescent="0.15">
      <c r="A2" s="231" t="s">
        <v>0</v>
      </c>
      <c r="B2" s="232"/>
      <c r="C2" s="232"/>
      <c r="D2" s="232"/>
      <c r="E2" s="232"/>
      <c r="F2" s="232"/>
      <c r="G2" s="232"/>
      <c r="H2" s="232"/>
      <c r="I2" s="232"/>
      <c r="J2" s="232"/>
      <c r="K2" s="232"/>
      <c r="L2" s="232"/>
      <c r="M2" s="232"/>
      <c r="N2" s="232"/>
      <c r="O2" s="257"/>
      <c r="P2"/>
      <c r="Q2"/>
      <c r="R2"/>
      <c r="S2"/>
      <c r="T2"/>
      <c r="U2"/>
    </row>
    <row r="3" spans="1:21" s="104" customFormat="1" ht="18.75" customHeight="1" x14ac:dyDescent="0.15">
      <c r="A3" s="103"/>
      <c r="B3" s="5"/>
      <c r="C3" s="103"/>
      <c r="D3" s="103"/>
      <c r="G3" s="103"/>
      <c r="H3" s="103"/>
      <c r="I3" s="5"/>
      <c r="J3" s="103"/>
      <c r="K3" s="103"/>
      <c r="L3" s="5"/>
      <c r="M3" s="103"/>
      <c r="N3" s="103"/>
      <c r="O3"/>
      <c r="P3"/>
      <c r="Q3"/>
      <c r="R3"/>
      <c r="S3"/>
      <c r="T3"/>
      <c r="U3"/>
    </row>
    <row r="4" spans="1:21" s="104" customFormat="1" ht="23.25" customHeight="1" x14ac:dyDescent="0.15">
      <c r="A4" s="105"/>
      <c r="B4" s="106"/>
      <c r="C4" s="105"/>
      <c r="D4" s="105"/>
      <c r="G4" s="105"/>
      <c r="H4" s="105"/>
      <c r="I4" s="106"/>
      <c r="J4" s="105"/>
      <c r="K4" s="105"/>
      <c r="L4" s="107"/>
      <c r="M4" s="107"/>
      <c r="N4" s="108"/>
      <c r="O4" s="102"/>
      <c r="P4"/>
      <c r="Q4"/>
      <c r="R4"/>
      <c r="S4"/>
      <c r="T4"/>
      <c r="U4"/>
    </row>
    <row r="5" spans="1:21" s="104" customFormat="1" ht="31.5" customHeight="1" x14ac:dyDescent="0.15">
      <c r="A5" s="105"/>
      <c r="B5" s="106"/>
      <c r="C5" s="105"/>
      <c r="D5" s="105"/>
      <c r="G5" s="105"/>
      <c r="H5" s="105"/>
      <c r="I5" s="106"/>
      <c r="J5" s="105"/>
      <c r="K5" s="105"/>
      <c r="L5" s="106"/>
      <c r="M5" s="109"/>
      <c r="N5" s="105"/>
      <c r="O5" s="105"/>
      <c r="P5"/>
      <c r="Q5"/>
      <c r="R5"/>
      <c r="S5"/>
      <c r="T5"/>
      <c r="U5"/>
    </row>
    <row r="6" spans="1:21" ht="31.5" customHeight="1" thickBot="1" x14ac:dyDescent="0.2">
      <c r="A6" s="105"/>
      <c r="B6" s="105"/>
      <c r="C6" s="105"/>
      <c r="D6" s="105"/>
      <c r="E6" s="258"/>
      <c r="F6" s="259"/>
      <c r="G6" s="105"/>
      <c r="H6" s="105"/>
      <c r="I6" s="105"/>
      <c r="J6" s="105"/>
      <c r="K6" s="105"/>
      <c r="L6" s="105"/>
      <c r="M6" s="109"/>
      <c r="N6" s="105"/>
      <c r="O6" s="105"/>
    </row>
    <row r="7" spans="1:21" ht="33.75" customHeight="1" thickBot="1" x14ac:dyDescent="0.3">
      <c r="A7" s="260" t="s">
        <v>178</v>
      </c>
      <c r="B7" s="261"/>
      <c r="C7" s="261"/>
      <c r="D7" s="110"/>
      <c r="E7" s="262" t="s">
        <v>257</v>
      </c>
      <c r="F7" s="263"/>
      <c r="G7" s="111"/>
      <c r="H7" s="111"/>
      <c r="I7" s="111"/>
      <c r="J7" s="111"/>
      <c r="K7" s="112"/>
      <c r="L7" s="111"/>
      <c r="M7" s="111"/>
    </row>
    <row r="8" spans="1:21" ht="18.75" customHeight="1" x14ac:dyDescent="0.15">
      <c r="A8" s="264"/>
      <c r="B8" s="265"/>
      <c r="C8" s="266"/>
      <c r="D8" s="244" t="s">
        <v>13</v>
      </c>
      <c r="E8" s="270" t="s">
        <v>258</v>
      </c>
      <c r="F8" s="273" t="s">
        <v>259</v>
      </c>
      <c r="G8" s="113" t="s">
        <v>260</v>
      </c>
      <c r="H8" s="114" t="s">
        <v>261</v>
      </c>
      <c r="I8" s="276" t="s">
        <v>262</v>
      </c>
      <c r="J8" s="277"/>
      <c r="K8" s="278"/>
      <c r="L8" s="241" t="s">
        <v>263</v>
      </c>
      <c r="M8" s="242"/>
      <c r="N8" s="243"/>
      <c r="O8" s="244" t="s">
        <v>13</v>
      </c>
    </row>
    <row r="9" spans="1:21" ht="18.75" customHeight="1" x14ac:dyDescent="0.15">
      <c r="A9" s="267"/>
      <c r="B9" s="268"/>
      <c r="C9" s="269"/>
      <c r="D9" s="245"/>
      <c r="E9" s="271"/>
      <c r="F9" s="274"/>
      <c r="G9" s="12" t="s">
        <v>264</v>
      </c>
      <c r="H9" s="115" t="s">
        <v>265</v>
      </c>
      <c r="I9" s="247" t="s">
        <v>266</v>
      </c>
      <c r="J9" s="248"/>
      <c r="K9" s="249"/>
      <c r="L9" s="250" t="s">
        <v>267</v>
      </c>
      <c r="M9" s="251"/>
      <c r="N9" s="252"/>
      <c r="O9" s="245"/>
    </row>
    <row r="10" spans="1:21" ht="18.75" customHeight="1" thickBot="1" x14ac:dyDescent="0.2">
      <c r="A10" s="116"/>
      <c r="B10" s="117" t="s">
        <v>8</v>
      </c>
      <c r="C10" s="118" t="s">
        <v>268</v>
      </c>
      <c r="D10" s="246"/>
      <c r="E10" s="272"/>
      <c r="F10" s="275"/>
      <c r="G10" s="119" t="s">
        <v>259</v>
      </c>
      <c r="H10" s="120" t="s">
        <v>269</v>
      </c>
      <c r="I10" s="121" t="s">
        <v>8</v>
      </c>
      <c r="J10" s="118" t="s">
        <v>268</v>
      </c>
      <c r="K10" s="122" t="s">
        <v>269</v>
      </c>
      <c r="L10" s="121" t="s">
        <v>8</v>
      </c>
      <c r="M10" s="120" t="s">
        <v>268</v>
      </c>
      <c r="N10" s="122" t="s">
        <v>269</v>
      </c>
      <c r="O10" s="246"/>
    </row>
    <row r="11" spans="1:21" ht="14.25" x14ac:dyDescent="0.15">
      <c r="A11" s="253" t="s">
        <v>63</v>
      </c>
      <c r="B11" s="123" t="s">
        <v>270</v>
      </c>
      <c r="C11" s="123" t="s">
        <v>271</v>
      </c>
      <c r="D11" s="123"/>
      <c r="E11" s="49"/>
      <c r="F11" s="49"/>
      <c r="G11" s="123"/>
      <c r="H11" s="124" t="s">
        <v>272</v>
      </c>
      <c r="I11" s="123" t="s">
        <v>270</v>
      </c>
      <c r="J11" s="123" t="s">
        <v>271</v>
      </c>
      <c r="K11" s="124" t="s">
        <v>273</v>
      </c>
      <c r="L11" s="123" t="s">
        <v>274</v>
      </c>
      <c r="M11" s="123" t="s">
        <v>271</v>
      </c>
      <c r="N11" s="124">
        <v>30</v>
      </c>
      <c r="O11" s="125"/>
    </row>
    <row r="12" spans="1:21" ht="14.25" x14ac:dyDescent="0.15">
      <c r="A12" s="254"/>
      <c r="B12" s="126"/>
      <c r="C12" s="126"/>
      <c r="D12" s="126"/>
      <c r="E12" s="55"/>
      <c r="F12" s="55"/>
      <c r="G12" s="126"/>
      <c r="H12" s="127"/>
      <c r="I12" s="126"/>
      <c r="J12" s="126"/>
      <c r="K12" s="127"/>
      <c r="L12" s="126"/>
      <c r="M12" s="126"/>
      <c r="N12" s="127"/>
      <c r="O12" s="128"/>
    </row>
    <row r="13" spans="1:21" ht="14.25" x14ac:dyDescent="0.15">
      <c r="A13" s="254"/>
      <c r="B13" s="129" t="s">
        <v>289</v>
      </c>
      <c r="C13" s="129" t="s">
        <v>119</v>
      </c>
      <c r="D13" s="129"/>
      <c r="E13" s="61"/>
      <c r="F13" s="61"/>
      <c r="G13" s="129"/>
      <c r="H13" s="142">
        <v>0.1</v>
      </c>
      <c r="I13" s="129" t="s">
        <v>290</v>
      </c>
      <c r="J13" s="129" t="s">
        <v>119</v>
      </c>
      <c r="K13" s="142">
        <v>0.1</v>
      </c>
      <c r="L13" s="129" t="s">
        <v>291</v>
      </c>
      <c r="M13" s="129" t="s">
        <v>119</v>
      </c>
      <c r="N13" s="142">
        <v>0.1</v>
      </c>
      <c r="O13" s="132"/>
    </row>
    <row r="14" spans="1:21" ht="14.25" x14ac:dyDescent="0.15">
      <c r="A14" s="254"/>
      <c r="B14" s="129"/>
      <c r="C14" s="129" t="s">
        <v>180</v>
      </c>
      <c r="D14" s="129"/>
      <c r="E14" s="61"/>
      <c r="F14" s="61"/>
      <c r="G14" s="129"/>
      <c r="H14" s="133">
        <v>10</v>
      </c>
      <c r="I14" s="129"/>
      <c r="J14" s="140" t="s">
        <v>292</v>
      </c>
      <c r="K14" s="133">
        <v>10</v>
      </c>
      <c r="L14" s="129"/>
      <c r="M14" s="129" t="s">
        <v>122</v>
      </c>
      <c r="N14" s="133">
        <v>10</v>
      </c>
      <c r="O14" s="132"/>
    </row>
    <row r="15" spans="1:21" ht="14.25" x14ac:dyDescent="0.15">
      <c r="A15" s="254"/>
      <c r="B15" s="129"/>
      <c r="C15" s="129" t="s">
        <v>122</v>
      </c>
      <c r="D15" s="129"/>
      <c r="E15" s="61"/>
      <c r="F15" s="61"/>
      <c r="G15" s="129"/>
      <c r="H15" s="133">
        <v>20</v>
      </c>
      <c r="I15" s="129"/>
      <c r="J15" s="129" t="s">
        <v>122</v>
      </c>
      <c r="K15" s="133">
        <v>20</v>
      </c>
      <c r="L15" s="129"/>
      <c r="M15" s="129" t="s">
        <v>51</v>
      </c>
      <c r="N15" s="133">
        <v>5</v>
      </c>
      <c r="O15" s="132"/>
    </row>
    <row r="16" spans="1:21" ht="14.25" x14ac:dyDescent="0.15">
      <c r="A16" s="254"/>
      <c r="B16" s="129"/>
      <c r="C16" s="129" t="s">
        <v>51</v>
      </c>
      <c r="D16" s="129"/>
      <c r="E16" s="61"/>
      <c r="F16" s="61"/>
      <c r="G16" s="129"/>
      <c r="H16" s="133">
        <v>5</v>
      </c>
      <c r="I16" s="129"/>
      <c r="J16" s="129" t="s">
        <v>51</v>
      </c>
      <c r="K16" s="133">
        <v>5</v>
      </c>
      <c r="L16" s="126"/>
      <c r="M16" s="126"/>
      <c r="N16" s="127"/>
      <c r="O16" s="128"/>
    </row>
    <row r="17" spans="1:15" ht="14.25" x14ac:dyDescent="0.15">
      <c r="A17" s="254"/>
      <c r="B17" s="129"/>
      <c r="C17" s="129" t="s">
        <v>123</v>
      </c>
      <c r="D17" s="129"/>
      <c r="E17" s="61"/>
      <c r="F17" s="61"/>
      <c r="G17" s="129"/>
      <c r="H17" s="133">
        <v>0.5</v>
      </c>
      <c r="I17" s="129"/>
      <c r="J17" s="129" t="s">
        <v>123</v>
      </c>
      <c r="K17" s="133">
        <v>0.5</v>
      </c>
      <c r="L17" s="129" t="s">
        <v>293</v>
      </c>
      <c r="M17" s="129" t="s">
        <v>69</v>
      </c>
      <c r="N17" s="133">
        <v>10</v>
      </c>
      <c r="O17" s="132"/>
    </row>
    <row r="18" spans="1:15" ht="14.25" x14ac:dyDescent="0.15">
      <c r="A18" s="254"/>
      <c r="B18" s="129"/>
      <c r="C18" s="129"/>
      <c r="D18" s="129"/>
      <c r="E18" s="61"/>
      <c r="F18" s="61"/>
      <c r="G18" s="129" t="s">
        <v>54</v>
      </c>
      <c r="H18" s="133" t="s">
        <v>278</v>
      </c>
      <c r="I18" s="129"/>
      <c r="J18" s="129"/>
      <c r="K18" s="133"/>
      <c r="L18" s="129"/>
      <c r="M18" s="129" t="s">
        <v>37</v>
      </c>
      <c r="N18" s="133">
        <v>5</v>
      </c>
      <c r="O18" s="132"/>
    </row>
    <row r="19" spans="1:15" ht="14.25" x14ac:dyDescent="0.15">
      <c r="A19" s="254"/>
      <c r="B19" s="129"/>
      <c r="C19" s="129"/>
      <c r="D19" s="129"/>
      <c r="E19" s="61"/>
      <c r="F19" s="61" t="s">
        <v>35</v>
      </c>
      <c r="G19" s="129" t="s">
        <v>44</v>
      </c>
      <c r="H19" s="133" t="s">
        <v>282</v>
      </c>
      <c r="I19" s="129"/>
      <c r="J19" s="129"/>
      <c r="K19" s="133"/>
      <c r="L19" s="126"/>
      <c r="M19" s="126"/>
      <c r="N19" s="127"/>
      <c r="O19" s="128"/>
    </row>
    <row r="20" spans="1:15" ht="14.25" x14ac:dyDescent="0.15">
      <c r="A20" s="254"/>
      <c r="B20" s="129"/>
      <c r="C20" s="129"/>
      <c r="D20" s="129"/>
      <c r="E20" s="61"/>
      <c r="F20" s="61"/>
      <c r="G20" s="129" t="s">
        <v>41</v>
      </c>
      <c r="H20" s="133" t="s">
        <v>282</v>
      </c>
      <c r="I20" s="129"/>
      <c r="J20" s="129"/>
      <c r="K20" s="133"/>
      <c r="L20" s="129" t="s">
        <v>294</v>
      </c>
      <c r="M20" s="129" t="s">
        <v>81</v>
      </c>
      <c r="N20" s="143">
        <v>0.08</v>
      </c>
      <c r="O20" s="132"/>
    </row>
    <row r="21" spans="1:15" ht="14.25" x14ac:dyDescent="0.15">
      <c r="A21" s="254"/>
      <c r="B21" s="129"/>
      <c r="C21" s="129"/>
      <c r="D21" s="129"/>
      <c r="E21" s="61"/>
      <c r="F21" s="61"/>
      <c r="G21" s="129" t="s">
        <v>121</v>
      </c>
      <c r="H21" s="133" t="s">
        <v>282</v>
      </c>
      <c r="I21" s="129"/>
      <c r="J21" s="129"/>
      <c r="K21" s="133"/>
      <c r="L21" s="129"/>
      <c r="M21" s="129"/>
      <c r="N21" s="133"/>
      <c r="O21" s="132"/>
    </row>
    <row r="22" spans="1:15" ht="14.25" x14ac:dyDescent="0.15">
      <c r="A22" s="254"/>
      <c r="B22" s="126"/>
      <c r="C22" s="126"/>
      <c r="D22" s="126"/>
      <c r="E22" s="55"/>
      <c r="F22" s="55"/>
      <c r="G22" s="126"/>
      <c r="H22" s="127"/>
      <c r="I22" s="126"/>
      <c r="J22" s="126"/>
      <c r="K22" s="127"/>
      <c r="L22" s="129"/>
      <c r="M22" s="129"/>
      <c r="N22" s="133"/>
      <c r="O22" s="132"/>
    </row>
    <row r="23" spans="1:15" ht="14.25" x14ac:dyDescent="0.15">
      <c r="A23" s="254"/>
      <c r="B23" s="129" t="s">
        <v>132</v>
      </c>
      <c r="C23" s="129" t="s">
        <v>69</v>
      </c>
      <c r="D23" s="129"/>
      <c r="E23" s="61"/>
      <c r="F23" s="141"/>
      <c r="G23" s="129"/>
      <c r="H23" s="133">
        <v>10</v>
      </c>
      <c r="I23" s="129" t="s">
        <v>132</v>
      </c>
      <c r="J23" s="129" t="s">
        <v>69</v>
      </c>
      <c r="K23" s="133">
        <v>10</v>
      </c>
      <c r="L23" s="129"/>
      <c r="M23" s="129"/>
      <c r="N23" s="133"/>
      <c r="O23" s="132"/>
    </row>
    <row r="24" spans="1:15" ht="14.25" x14ac:dyDescent="0.15">
      <c r="A24" s="254"/>
      <c r="B24" s="129"/>
      <c r="C24" s="129" t="s">
        <v>37</v>
      </c>
      <c r="D24" s="129"/>
      <c r="E24" s="61"/>
      <c r="F24" s="61"/>
      <c r="G24" s="129"/>
      <c r="H24" s="133">
        <v>10</v>
      </c>
      <c r="I24" s="129"/>
      <c r="J24" s="129" t="s">
        <v>37</v>
      </c>
      <c r="K24" s="133">
        <v>5</v>
      </c>
      <c r="L24" s="129"/>
      <c r="M24" s="129"/>
      <c r="N24" s="133"/>
      <c r="O24" s="132"/>
    </row>
    <row r="25" spans="1:15" ht="14.25" x14ac:dyDescent="0.15">
      <c r="A25" s="254"/>
      <c r="B25" s="129"/>
      <c r="C25" s="129"/>
      <c r="D25" s="129"/>
      <c r="E25" s="61"/>
      <c r="F25" s="61"/>
      <c r="G25" s="129" t="s">
        <v>103</v>
      </c>
      <c r="H25" s="133" t="s">
        <v>278</v>
      </c>
      <c r="I25" s="129"/>
      <c r="J25" s="129"/>
      <c r="K25" s="133"/>
      <c r="L25" s="129"/>
      <c r="M25" s="129"/>
      <c r="N25" s="133"/>
      <c r="O25" s="132"/>
    </row>
    <row r="26" spans="1:15" ht="14.25" x14ac:dyDescent="0.15">
      <c r="A26" s="254"/>
      <c r="B26" s="126"/>
      <c r="C26" s="126"/>
      <c r="D26" s="126"/>
      <c r="E26" s="55"/>
      <c r="F26" s="55"/>
      <c r="G26" s="126"/>
      <c r="H26" s="127"/>
      <c r="I26" s="126"/>
      <c r="J26" s="126"/>
      <c r="K26" s="127"/>
      <c r="L26" s="129"/>
      <c r="M26" s="129"/>
      <c r="N26" s="133"/>
      <c r="O26" s="132"/>
    </row>
    <row r="27" spans="1:15" ht="14.25" x14ac:dyDescent="0.15">
      <c r="A27" s="254"/>
      <c r="B27" s="129" t="s">
        <v>80</v>
      </c>
      <c r="C27" s="129" t="s">
        <v>81</v>
      </c>
      <c r="D27" s="129"/>
      <c r="E27" s="61"/>
      <c r="F27" s="61"/>
      <c r="G27" s="129"/>
      <c r="H27" s="142">
        <v>0.1</v>
      </c>
      <c r="I27" s="129" t="s">
        <v>80</v>
      </c>
      <c r="J27" s="129" t="s">
        <v>81</v>
      </c>
      <c r="K27" s="142">
        <v>0.1</v>
      </c>
      <c r="L27" s="129"/>
      <c r="M27" s="129"/>
      <c r="N27" s="133"/>
      <c r="O27" s="132"/>
    </row>
    <row r="28" spans="1:15" ht="15" thickBot="1" x14ac:dyDescent="0.2">
      <c r="A28" s="255"/>
      <c r="B28" s="136"/>
      <c r="C28" s="136"/>
      <c r="D28" s="136"/>
      <c r="E28" s="68"/>
      <c r="F28" s="68"/>
      <c r="G28" s="136"/>
      <c r="H28" s="137"/>
      <c r="I28" s="136"/>
      <c r="J28" s="136"/>
      <c r="K28" s="137"/>
      <c r="L28" s="136"/>
      <c r="M28" s="136"/>
      <c r="N28" s="137"/>
      <c r="O28" s="138"/>
    </row>
    <row r="29" spans="1:15" ht="14.25" x14ac:dyDescent="0.15">
      <c r="B29" s="106"/>
      <c r="C29" s="106"/>
      <c r="D29" s="106"/>
      <c r="G29" s="106"/>
      <c r="H29" s="139"/>
      <c r="I29" s="106"/>
      <c r="J29" s="106"/>
      <c r="K29" s="139"/>
      <c r="L29" s="106"/>
      <c r="M29" s="106"/>
      <c r="N29" s="139"/>
    </row>
    <row r="30" spans="1:15" ht="14.25" x14ac:dyDescent="0.15">
      <c r="B30" s="106"/>
      <c r="C30" s="106"/>
      <c r="D30" s="106"/>
      <c r="G30" s="106"/>
      <c r="H30" s="139"/>
      <c r="I30" s="106"/>
      <c r="J30" s="106"/>
      <c r="K30" s="139"/>
      <c r="L30" s="106"/>
      <c r="M30" s="106"/>
      <c r="N30" s="139"/>
    </row>
    <row r="31" spans="1:15" ht="14.25" x14ac:dyDescent="0.15">
      <c r="B31" s="106"/>
      <c r="C31" s="106"/>
      <c r="D31" s="106"/>
      <c r="G31" s="106"/>
      <c r="H31" s="139"/>
      <c r="I31" s="106"/>
      <c r="J31" s="106"/>
      <c r="K31" s="139"/>
      <c r="L31" s="106"/>
      <c r="M31" s="106"/>
      <c r="N31" s="139"/>
    </row>
    <row r="32" spans="1:15" ht="14.25" x14ac:dyDescent="0.15">
      <c r="B32" s="106"/>
      <c r="C32" s="106"/>
      <c r="D32" s="106"/>
      <c r="G32" s="106"/>
      <c r="H32" s="139"/>
      <c r="I32" s="106"/>
      <c r="J32" s="106"/>
      <c r="K32" s="139"/>
      <c r="L32" s="106"/>
      <c r="M32" s="106"/>
      <c r="N32" s="139"/>
    </row>
    <row r="33" spans="2:14" ht="14.25" x14ac:dyDescent="0.15">
      <c r="B33" s="106"/>
      <c r="C33" s="106"/>
      <c r="D33" s="106"/>
      <c r="G33" s="106"/>
      <c r="H33" s="139"/>
      <c r="I33" s="106"/>
      <c r="J33" s="106"/>
      <c r="K33" s="139"/>
      <c r="L33" s="106"/>
      <c r="M33" s="106"/>
      <c r="N33" s="139"/>
    </row>
    <row r="34" spans="2:14" ht="14.25" x14ac:dyDescent="0.15">
      <c r="B34" s="106"/>
      <c r="C34" s="106"/>
      <c r="D34" s="106"/>
      <c r="G34" s="106"/>
      <c r="H34" s="139"/>
      <c r="I34" s="106"/>
      <c r="J34" s="106"/>
      <c r="K34" s="139"/>
      <c r="L34" s="106"/>
      <c r="M34" s="106"/>
      <c r="N34" s="139"/>
    </row>
    <row r="35" spans="2:14" ht="14.25" x14ac:dyDescent="0.15">
      <c r="B35" s="106"/>
      <c r="C35" s="106"/>
      <c r="D35" s="106"/>
      <c r="G35" s="106"/>
      <c r="H35" s="139"/>
      <c r="I35" s="106"/>
      <c r="J35" s="106"/>
      <c r="K35" s="139"/>
      <c r="L35" s="106"/>
      <c r="M35" s="106"/>
      <c r="N35" s="139"/>
    </row>
    <row r="36" spans="2:14" ht="14.25" x14ac:dyDescent="0.15">
      <c r="B36" s="106"/>
      <c r="C36" s="106"/>
      <c r="D36" s="106"/>
      <c r="G36" s="106"/>
      <c r="H36" s="139"/>
      <c r="I36" s="106"/>
      <c r="J36" s="106"/>
      <c r="K36" s="139"/>
      <c r="L36" s="106"/>
      <c r="M36" s="106"/>
      <c r="N36" s="139"/>
    </row>
    <row r="37" spans="2:14" ht="14.25" x14ac:dyDescent="0.15">
      <c r="B37" s="106"/>
      <c r="C37" s="106"/>
      <c r="D37" s="106"/>
      <c r="G37" s="106"/>
      <c r="H37" s="139"/>
      <c r="I37" s="106"/>
      <c r="J37" s="106"/>
      <c r="K37" s="139"/>
      <c r="L37" s="106"/>
      <c r="M37" s="106"/>
      <c r="N37" s="139"/>
    </row>
    <row r="38" spans="2:14" ht="14.25" x14ac:dyDescent="0.15">
      <c r="B38" s="106"/>
      <c r="C38" s="106"/>
      <c r="D38" s="106"/>
      <c r="G38" s="106"/>
      <c r="H38" s="139"/>
      <c r="I38" s="106"/>
      <c r="J38" s="106"/>
      <c r="K38" s="139"/>
      <c r="L38" s="106"/>
      <c r="M38" s="106"/>
      <c r="N38" s="139"/>
    </row>
    <row r="39" spans="2:14" ht="14.25" x14ac:dyDescent="0.15">
      <c r="B39" s="106"/>
      <c r="C39" s="106"/>
      <c r="D39" s="106"/>
      <c r="G39" s="106"/>
      <c r="H39" s="139"/>
      <c r="I39" s="106"/>
      <c r="J39" s="106"/>
      <c r="K39" s="139"/>
      <c r="L39" s="106"/>
      <c r="M39" s="106"/>
      <c r="N39" s="139"/>
    </row>
    <row r="40" spans="2:14" ht="14.25" x14ac:dyDescent="0.15">
      <c r="B40" s="106"/>
      <c r="C40" s="106"/>
      <c r="D40" s="106"/>
      <c r="G40" s="106"/>
      <c r="H40" s="139"/>
      <c r="I40" s="106"/>
      <c r="J40" s="106"/>
      <c r="K40" s="139"/>
      <c r="L40" s="106"/>
      <c r="M40" s="106"/>
      <c r="N40" s="139"/>
    </row>
    <row r="41" spans="2:14" ht="14.25" x14ac:dyDescent="0.15">
      <c r="B41" s="106"/>
      <c r="C41" s="106"/>
      <c r="D41" s="106"/>
      <c r="G41" s="106"/>
      <c r="H41" s="139"/>
      <c r="I41" s="106"/>
      <c r="J41" s="106"/>
      <c r="K41" s="139"/>
      <c r="L41" s="106"/>
      <c r="M41" s="106"/>
      <c r="N41" s="139"/>
    </row>
    <row r="42" spans="2:14" ht="14.25" x14ac:dyDescent="0.15">
      <c r="B42" s="106"/>
      <c r="C42" s="106"/>
      <c r="D42" s="106"/>
      <c r="G42" s="106"/>
      <c r="H42" s="139"/>
      <c r="I42" s="106"/>
      <c r="J42" s="106"/>
      <c r="K42" s="139"/>
      <c r="L42" s="106"/>
      <c r="M42" s="106"/>
      <c r="N42" s="139"/>
    </row>
    <row r="43" spans="2:14" ht="14.25" x14ac:dyDescent="0.15">
      <c r="B43" s="106"/>
      <c r="C43" s="106"/>
      <c r="D43" s="106"/>
      <c r="G43" s="106"/>
      <c r="H43" s="139"/>
      <c r="I43" s="106"/>
      <c r="J43" s="106"/>
      <c r="K43" s="139"/>
      <c r="L43" s="106"/>
      <c r="M43" s="106"/>
      <c r="N43" s="139"/>
    </row>
    <row r="44" spans="2:14" ht="14.25" x14ac:dyDescent="0.15">
      <c r="B44" s="106"/>
      <c r="C44" s="106"/>
      <c r="D44" s="106"/>
      <c r="G44" s="106"/>
      <c r="H44" s="139"/>
      <c r="I44" s="106"/>
      <c r="J44" s="106"/>
      <c r="K44" s="139"/>
      <c r="L44" s="106"/>
      <c r="M44" s="106"/>
      <c r="N44" s="139"/>
    </row>
    <row r="45" spans="2:14" ht="14.25" x14ac:dyDescent="0.15">
      <c r="B45" s="106"/>
      <c r="C45" s="106"/>
      <c r="D45" s="106"/>
      <c r="G45" s="106"/>
      <c r="H45" s="139"/>
      <c r="I45" s="106"/>
      <c r="J45" s="106"/>
      <c r="K45" s="139"/>
      <c r="L45" s="106"/>
      <c r="M45" s="106"/>
      <c r="N45" s="139"/>
    </row>
    <row r="46" spans="2:14" ht="14.25" x14ac:dyDescent="0.15">
      <c r="B46" s="106"/>
      <c r="C46" s="106"/>
      <c r="D46" s="106"/>
      <c r="G46" s="106"/>
      <c r="H46" s="139"/>
      <c r="I46" s="106"/>
      <c r="J46" s="106"/>
      <c r="K46" s="139"/>
      <c r="L46" s="106"/>
      <c r="M46" s="106"/>
      <c r="N46" s="139"/>
    </row>
    <row r="47" spans="2:14" ht="14.25" x14ac:dyDescent="0.15">
      <c r="B47" s="106"/>
      <c r="C47" s="106"/>
      <c r="D47" s="106"/>
      <c r="G47" s="106"/>
      <c r="H47" s="139"/>
      <c r="I47" s="106"/>
      <c r="J47" s="106"/>
      <c r="K47" s="139"/>
      <c r="L47" s="106"/>
      <c r="M47" s="106"/>
      <c r="N47" s="139"/>
    </row>
    <row r="48" spans="2:14" ht="14.25" x14ac:dyDescent="0.15">
      <c r="B48" s="106"/>
      <c r="C48" s="106"/>
      <c r="D48" s="106"/>
      <c r="G48" s="106"/>
      <c r="H48" s="139"/>
      <c r="I48" s="106"/>
      <c r="J48" s="106"/>
      <c r="K48" s="139"/>
      <c r="L48" s="106"/>
      <c r="M48" s="106"/>
      <c r="N48" s="139"/>
    </row>
    <row r="49" spans="2:14" ht="14.25" x14ac:dyDescent="0.15">
      <c r="B49" s="106"/>
      <c r="C49" s="106"/>
      <c r="D49" s="106"/>
      <c r="G49" s="106"/>
      <c r="H49" s="139"/>
      <c r="I49" s="106"/>
      <c r="J49" s="106"/>
      <c r="K49" s="139"/>
      <c r="L49" s="106"/>
      <c r="M49" s="106"/>
      <c r="N49" s="139"/>
    </row>
    <row r="50" spans="2:14" ht="14.25" x14ac:dyDescent="0.15">
      <c r="B50" s="106"/>
      <c r="C50" s="106"/>
      <c r="D50" s="106"/>
      <c r="G50" s="106"/>
      <c r="H50" s="139"/>
      <c r="I50" s="106"/>
      <c r="J50" s="106"/>
      <c r="K50" s="139"/>
      <c r="L50" s="106"/>
      <c r="M50" s="106"/>
      <c r="N50" s="139"/>
    </row>
    <row r="51" spans="2:14" ht="14.25" x14ac:dyDescent="0.15">
      <c r="B51" s="106"/>
      <c r="C51" s="106"/>
      <c r="D51" s="106"/>
      <c r="G51" s="106"/>
      <c r="H51" s="139"/>
      <c r="I51" s="106"/>
      <c r="J51" s="106"/>
      <c r="K51" s="139"/>
      <c r="L51" s="106"/>
      <c r="M51" s="106"/>
      <c r="N51" s="139"/>
    </row>
    <row r="52" spans="2:14" ht="14.25" x14ac:dyDescent="0.15">
      <c r="B52" s="106"/>
      <c r="C52" s="106"/>
      <c r="D52" s="106"/>
      <c r="G52" s="106"/>
      <c r="H52" s="139"/>
      <c r="I52" s="106"/>
      <c r="J52" s="106"/>
      <c r="K52" s="139"/>
      <c r="L52" s="106"/>
      <c r="M52" s="106"/>
      <c r="N52" s="139"/>
    </row>
    <row r="53" spans="2:14" ht="14.25" x14ac:dyDescent="0.15">
      <c r="B53" s="106"/>
      <c r="C53" s="106"/>
      <c r="D53" s="106"/>
      <c r="G53" s="106"/>
      <c r="H53" s="139"/>
      <c r="I53" s="106"/>
      <c r="J53" s="106"/>
      <c r="K53" s="139"/>
      <c r="L53" s="106"/>
      <c r="M53" s="106"/>
      <c r="N53" s="139"/>
    </row>
    <row r="54" spans="2:14" ht="14.25" x14ac:dyDescent="0.15">
      <c r="B54" s="106"/>
      <c r="C54" s="106"/>
      <c r="D54" s="106"/>
      <c r="G54" s="106"/>
      <c r="H54" s="139"/>
      <c r="I54" s="106"/>
      <c r="J54" s="106"/>
      <c r="K54" s="139"/>
      <c r="L54" s="106"/>
      <c r="M54" s="106"/>
      <c r="N54" s="139"/>
    </row>
    <row r="55" spans="2:14" ht="14.25" x14ac:dyDescent="0.15">
      <c r="B55" s="106"/>
      <c r="C55" s="106"/>
      <c r="D55" s="106"/>
      <c r="G55" s="106"/>
      <c r="H55" s="139"/>
      <c r="I55" s="106"/>
      <c r="J55" s="106"/>
      <c r="K55" s="139"/>
      <c r="L55" s="106"/>
      <c r="M55" s="106"/>
      <c r="N55" s="139"/>
    </row>
    <row r="56" spans="2:14" ht="14.25" x14ac:dyDescent="0.15">
      <c r="B56" s="106"/>
      <c r="C56" s="106"/>
      <c r="D56" s="106"/>
      <c r="G56" s="106"/>
      <c r="H56" s="139"/>
      <c r="I56" s="106"/>
      <c r="J56" s="106"/>
      <c r="K56" s="139"/>
      <c r="L56" s="106"/>
      <c r="M56" s="106"/>
      <c r="N56" s="139"/>
    </row>
    <row r="57" spans="2:14" ht="14.25" x14ac:dyDescent="0.15">
      <c r="B57" s="106"/>
      <c r="C57" s="106"/>
      <c r="D57" s="106"/>
      <c r="G57" s="106"/>
      <c r="H57" s="139"/>
      <c r="I57" s="106"/>
      <c r="J57" s="106"/>
      <c r="K57" s="139"/>
      <c r="L57" s="106"/>
      <c r="M57" s="106"/>
      <c r="N57" s="139"/>
    </row>
    <row r="58" spans="2:14" ht="14.25" x14ac:dyDescent="0.15">
      <c r="B58" s="106"/>
      <c r="C58" s="106"/>
      <c r="D58" s="106"/>
      <c r="G58" s="106"/>
      <c r="H58" s="139"/>
      <c r="I58" s="106"/>
      <c r="J58" s="106"/>
      <c r="K58" s="139"/>
      <c r="L58" s="106"/>
      <c r="M58" s="106"/>
      <c r="N58" s="139"/>
    </row>
    <row r="59" spans="2:14" ht="14.25" x14ac:dyDescent="0.15">
      <c r="B59" s="106"/>
      <c r="C59" s="106"/>
      <c r="D59" s="106"/>
      <c r="G59" s="106"/>
      <c r="H59" s="139"/>
      <c r="I59" s="106"/>
      <c r="J59" s="106"/>
      <c r="K59" s="139"/>
      <c r="L59" s="106"/>
      <c r="M59" s="106"/>
      <c r="N59" s="139"/>
    </row>
    <row r="60" spans="2:14" ht="14.25" x14ac:dyDescent="0.15">
      <c r="B60" s="106"/>
      <c r="C60" s="106"/>
      <c r="D60" s="106"/>
      <c r="G60" s="106"/>
      <c r="H60" s="139"/>
      <c r="I60" s="106"/>
      <c r="J60" s="106"/>
      <c r="K60" s="139"/>
      <c r="L60" s="106"/>
      <c r="M60" s="106"/>
      <c r="N60" s="139"/>
    </row>
    <row r="61" spans="2:14" ht="14.25" x14ac:dyDescent="0.15">
      <c r="B61" s="106"/>
      <c r="C61" s="106"/>
      <c r="D61" s="106"/>
      <c r="G61" s="106"/>
      <c r="H61" s="139"/>
      <c r="I61" s="106"/>
      <c r="J61" s="106"/>
      <c r="K61" s="139"/>
      <c r="L61" s="106"/>
      <c r="M61" s="106"/>
      <c r="N61" s="139"/>
    </row>
    <row r="62" spans="2:14" ht="14.25" x14ac:dyDescent="0.15">
      <c r="B62" s="106"/>
      <c r="C62" s="106"/>
      <c r="D62" s="106"/>
      <c r="G62" s="106"/>
      <c r="H62" s="139"/>
      <c r="I62" s="106"/>
      <c r="J62" s="106"/>
      <c r="K62" s="139"/>
      <c r="L62" s="106"/>
      <c r="M62" s="106"/>
      <c r="N62" s="139"/>
    </row>
  </sheetData>
  <mergeCells count="15">
    <mergeCell ref="E1:N1"/>
    <mergeCell ref="A2:O2"/>
    <mergeCell ref="E6:F6"/>
    <mergeCell ref="A7:C7"/>
    <mergeCell ref="E7:F7"/>
    <mergeCell ref="L8:N8"/>
    <mergeCell ref="O8:O10"/>
    <mergeCell ref="I9:K9"/>
    <mergeCell ref="L9:N9"/>
    <mergeCell ref="A11:A28"/>
    <mergeCell ref="A8:C9"/>
    <mergeCell ref="D8:D10"/>
    <mergeCell ref="E8:E10"/>
    <mergeCell ref="F8:F10"/>
    <mergeCell ref="I8:K8"/>
  </mergeCells>
  <phoneticPr fontId="2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pageSetUpPr fitToPage="1"/>
  </sheetPr>
  <dimension ref="A1:AB31"/>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31"/>
      <c r="I1" s="231"/>
      <c r="J1" s="232"/>
      <c r="K1" s="232"/>
      <c r="L1" s="232"/>
      <c r="M1" s="232"/>
      <c r="N1" s="232"/>
      <c r="O1" s="232"/>
      <c r="P1" s="2"/>
      <c r="Q1" s="2"/>
      <c r="R1" s="4"/>
      <c r="S1" s="4"/>
      <c r="T1" s="3"/>
      <c r="U1" s="3"/>
    </row>
    <row r="2" spans="1:21" ht="36.75" customHeight="1" x14ac:dyDescent="0.15">
      <c r="A2" s="231" t="s">
        <v>0</v>
      </c>
      <c r="B2" s="231"/>
      <c r="C2" s="232"/>
      <c r="D2" s="232"/>
      <c r="E2" s="232"/>
      <c r="F2" s="232"/>
      <c r="G2" s="232"/>
      <c r="H2" s="232"/>
      <c r="I2" s="232"/>
      <c r="J2" s="232"/>
      <c r="K2" s="232"/>
      <c r="L2" s="232"/>
      <c r="M2" s="232"/>
      <c r="N2" s="232"/>
      <c r="O2" s="232"/>
      <c r="P2" s="232"/>
      <c r="Q2" s="232"/>
      <c r="R2" s="232"/>
      <c r="S2" s="232"/>
      <c r="T2" s="232"/>
      <c r="U2" s="3"/>
    </row>
    <row r="3" spans="1:21" ht="18.75" customHeight="1" x14ac:dyDescent="0.15">
      <c r="A3" s="5"/>
      <c r="B3" s="5"/>
      <c r="C3" s="2"/>
      <c r="D3" s="3"/>
      <c r="E3" s="6"/>
      <c r="F3" s="2"/>
      <c r="G3" s="2"/>
      <c r="H3" s="2"/>
      <c r="I3" s="3"/>
      <c r="J3" s="2"/>
      <c r="K3" s="7"/>
      <c r="L3" s="7"/>
      <c r="M3" s="7"/>
      <c r="N3" s="7"/>
      <c r="O3" s="2"/>
      <c r="P3" s="8"/>
      <c r="Q3" s="233" t="s">
        <v>1</v>
      </c>
      <c r="R3" s="234"/>
      <c r="S3" s="234"/>
      <c r="T3" s="235"/>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36" t="s">
        <v>193</v>
      </c>
      <c r="B8" s="237"/>
      <c r="C8" s="237"/>
      <c r="D8" s="237"/>
      <c r="E8" s="237"/>
      <c r="F8" s="237"/>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38" t="s">
        <v>63</v>
      </c>
      <c r="B10" s="80" t="s">
        <v>194</v>
      </c>
      <c r="C10" s="48" t="s">
        <v>75</v>
      </c>
      <c r="D10" s="49"/>
      <c r="E10" s="100">
        <v>0.1</v>
      </c>
      <c r="F10" s="51" t="s">
        <v>74</v>
      </c>
      <c r="G10" s="84" t="s">
        <v>32</v>
      </c>
      <c r="H10" s="88" t="s">
        <v>75</v>
      </c>
      <c r="I10" s="49"/>
      <c r="J10" s="51">
        <f>ROUNDUP(E10*0.75,2)</f>
        <v>0.08</v>
      </c>
      <c r="K10" s="51" t="s">
        <v>74</v>
      </c>
      <c r="L10" s="51" t="s">
        <v>32</v>
      </c>
      <c r="M10" s="51">
        <f>ROUNDUP((R5*E10)+(R6*J10)+(R7*(E10*2)),2)</f>
        <v>0</v>
      </c>
      <c r="N10" s="92">
        <f>M10</f>
        <v>0</v>
      </c>
      <c r="O10" s="80" t="s">
        <v>195</v>
      </c>
      <c r="P10" s="52" t="s">
        <v>24</v>
      </c>
      <c r="Q10" s="49"/>
      <c r="R10" s="53">
        <v>110</v>
      </c>
      <c r="S10" s="50">
        <f>ROUNDUP(R10*0.75,2)</f>
        <v>82.5</v>
      </c>
      <c r="T10" s="76">
        <f>ROUNDUP((R5*R10)+(R6*S10)+(R7*(R10*2)),2)</f>
        <v>0</v>
      </c>
    </row>
    <row r="11" spans="1:21" ht="18.75" customHeight="1" x14ac:dyDescent="0.15">
      <c r="A11" s="239"/>
      <c r="B11" s="82"/>
      <c r="C11" s="60" t="s">
        <v>137</v>
      </c>
      <c r="D11" s="61"/>
      <c r="E11" s="62">
        <v>10</v>
      </c>
      <c r="F11" s="63" t="s">
        <v>38</v>
      </c>
      <c r="G11" s="86"/>
      <c r="H11" s="90" t="s">
        <v>137</v>
      </c>
      <c r="I11" s="61"/>
      <c r="J11" s="63">
        <f>ROUNDUP(E11*0.75,2)</f>
        <v>7.5</v>
      </c>
      <c r="K11" s="63" t="s">
        <v>38</v>
      </c>
      <c r="L11" s="63"/>
      <c r="M11" s="63">
        <f>ROUNDUP((R5*E11)+(R6*J11)+(R7*(E11*2)),2)</f>
        <v>0</v>
      </c>
      <c r="N11" s="94">
        <f>M11</f>
        <v>0</v>
      </c>
      <c r="O11" s="99" t="s">
        <v>196</v>
      </c>
      <c r="P11" s="64" t="s">
        <v>41</v>
      </c>
      <c r="Q11" s="61"/>
      <c r="R11" s="65">
        <v>1</v>
      </c>
      <c r="S11" s="62">
        <f>ROUNDUP(R11*0.75,2)</f>
        <v>0.75</v>
      </c>
      <c r="T11" s="78">
        <f>ROUNDUP((R5*R11)+(R6*S11)+(R7*(R11*2)),2)</f>
        <v>0</v>
      </c>
    </row>
    <row r="12" spans="1:21" ht="18.75" customHeight="1" x14ac:dyDescent="0.15">
      <c r="A12" s="239"/>
      <c r="B12" s="82"/>
      <c r="C12" s="60"/>
      <c r="D12" s="61"/>
      <c r="E12" s="62"/>
      <c r="F12" s="63"/>
      <c r="G12" s="86"/>
      <c r="H12" s="90"/>
      <c r="I12" s="61"/>
      <c r="J12" s="63"/>
      <c r="K12" s="63"/>
      <c r="L12" s="63"/>
      <c r="M12" s="63"/>
      <c r="N12" s="94"/>
      <c r="O12" s="36" t="s">
        <v>197</v>
      </c>
      <c r="P12" s="64" t="s">
        <v>44</v>
      </c>
      <c r="Q12" s="61" t="s">
        <v>35</v>
      </c>
      <c r="R12" s="65">
        <v>1</v>
      </c>
      <c r="S12" s="62">
        <f>ROUNDUP(R12*0.75,2)</f>
        <v>0.75</v>
      </c>
      <c r="T12" s="78">
        <f>ROUNDUP((R5*R12)+(R6*S12)+(R7*(R12*2)),2)</f>
        <v>0</v>
      </c>
    </row>
    <row r="13" spans="1:21" ht="18.75" customHeight="1" x14ac:dyDescent="0.15">
      <c r="A13" s="239"/>
      <c r="B13" s="82"/>
      <c r="C13" s="60"/>
      <c r="D13" s="61"/>
      <c r="E13" s="62"/>
      <c r="F13" s="63"/>
      <c r="G13" s="86"/>
      <c r="H13" s="90"/>
      <c r="I13" s="61"/>
      <c r="J13" s="63"/>
      <c r="K13" s="63"/>
      <c r="L13" s="63"/>
      <c r="M13" s="63"/>
      <c r="N13" s="94"/>
      <c r="O13" s="82" t="s">
        <v>48</v>
      </c>
      <c r="P13" s="64"/>
      <c r="Q13" s="61"/>
      <c r="R13" s="65"/>
      <c r="S13" s="62"/>
      <c r="T13" s="78"/>
    </row>
    <row r="14" spans="1:21" ht="18.75" customHeight="1" x14ac:dyDescent="0.15">
      <c r="A14" s="239"/>
      <c r="B14" s="82"/>
      <c r="C14" s="60"/>
      <c r="D14" s="61"/>
      <c r="E14" s="62"/>
      <c r="F14" s="63"/>
      <c r="G14" s="86"/>
      <c r="H14" s="90"/>
      <c r="I14" s="61"/>
      <c r="J14" s="63"/>
      <c r="K14" s="63"/>
      <c r="L14" s="63"/>
      <c r="M14" s="63"/>
      <c r="N14" s="94"/>
      <c r="O14" s="82" t="s">
        <v>49</v>
      </c>
      <c r="P14" s="64"/>
      <c r="Q14" s="61"/>
      <c r="R14" s="65"/>
      <c r="S14" s="62"/>
      <c r="T14" s="78"/>
    </row>
    <row r="15" spans="1:21" ht="18.75" customHeight="1" x14ac:dyDescent="0.15">
      <c r="A15" s="239"/>
      <c r="B15" s="81"/>
      <c r="C15" s="54"/>
      <c r="D15" s="55"/>
      <c r="E15" s="56"/>
      <c r="F15" s="57"/>
      <c r="G15" s="85"/>
      <c r="H15" s="89"/>
      <c r="I15" s="55"/>
      <c r="J15" s="57"/>
      <c r="K15" s="57"/>
      <c r="L15" s="57"/>
      <c r="M15" s="57"/>
      <c r="N15" s="93"/>
      <c r="O15" s="81"/>
      <c r="P15" s="58"/>
      <c r="Q15" s="55"/>
      <c r="R15" s="59"/>
      <c r="S15" s="56"/>
      <c r="T15" s="77"/>
    </row>
    <row r="16" spans="1:21" ht="18.75" customHeight="1" x14ac:dyDescent="0.15">
      <c r="A16" s="239"/>
      <c r="B16" s="82" t="s">
        <v>198</v>
      </c>
      <c r="C16" s="60" t="s">
        <v>106</v>
      </c>
      <c r="D16" s="61"/>
      <c r="E16" s="62">
        <v>1</v>
      </c>
      <c r="F16" s="63" t="s">
        <v>33</v>
      </c>
      <c r="G16" s="86" t="s">
        <v>32</v>
      </c>
      <c r="H16" s="90" t="s">
        <v>106</v>
      </c>
      <c r="I16" s="61"/>
      <c r="J16" s="63">
        <f>ROUNDUP(E16*0.75,2)</f>
        <v>0.75</v>
      </c>
      <c r="K16" s="63" t="s">
        <v>33</v>
      </c>
      <c r="L16" s="63" t="s">
        <v>32</v>
      </c>
      <c r="M16" s="63">
        <f>ROUNDUP((R5*E16)+(R6*J16)+(R7*(E16*2)),2)</f>
        <v>0</v>
      </c>
      <c r="N16" s="94">
        <f>M16</f>
        <v>0</v>
      </c>
      <c r="O16" s="82" t="s">
        <v>199</v>
      </c>
      <c r="P16" s="64" t="s">
        <v>43</v>
      </c>
      <c r="Q16" s="61"/>
      <c r="R16" s="65">
        <v>0.5</v>
      </c>
      <c r="S16" s="62">
        <f>ROUNDUP(R16*0.75,2)</f>
        <v>0.38</v>
      </c>
      <c r="T16" s="78">
        <f>ROUNDUP((R5*R16)+(R6*S16)+(R7*(R16*2)),2)</f>
        <v>0</v>
      </c>
    </row>
    <row r="17" spans="1:20" ht="18.75" customHeight="1" x14ac:dyDescent="0.15">
      <c r="A17" s="239"/>
      <c r="B17" s="82"/>
      <c r="C17" s="60" t="s">
        <v>51</v>
      </c>
      <c r="D17" s="61"/>
      <c r="E17" s="62">
        <v>10</v>
      </c>
      <c r="F17" s="63" t="s">
        <v>38</v>
      </c>
      <c r="G17" s="86"/>
      <c r="H17" s="90" t="s">
        <v>51</v>
      </c>
      <c r="I17" s="61"/>
      <c r="J17" s="63">
        <f>ROUNDUP(E17*0.75,2)</f>
        <v>7.5</v>
      </c>
      <c r="K17" s="63" t="s">
        <v>38</v>
      </c>
      <c r="L17" s="63"/>
      <c r="M17" s="63">
        <f>ROUNDUP((R5*E17)+(R6*J17)+(R7*(E17*2)),2)</f>
        <v>0</v>
      </c>
      <c r="N17" s="94">
        <f>ROUND(M17+(M17*10/100),2)</f>
        <v>0</v>
      </c>
      <c r="O17" s="82" t="s">
        <v>200</v>
      </c>
      <c r="P17" s="64" t="s">
        <v>54</v>
      </c>
      <c r="Q17" s="61"/>
      <c r="R17" s="65">
        <v>30</v>
      </c>
      <c r="S17" s="62">
        <f>ROUNDUP(R17*0.75,2)</f>
        <v>22.5</v>
      </c>
      <c r="T17" s="78">
        <f>ROUNDUP((R5*R17)+(R6*S17)+(R7*(R17*2)),2)</f>
        <v>0</v>
      </c>
    </row>
    <row r="18" spans="1:20" ht="18.75" customHeight="1" x14ac:dyDescent="0.15">
      <c r="A18" s="239"/>
      <c r="B18" s="82"/>
      <c r="C18" s="60"/>
      <c r="D18" s="61"/>
      <c r="E18" s="62"/>
      <c r="F18" s="63"/>
      <c r="G18" s="86"/>
      <c r="H18" s="90"/>
      <c r="I18" s="61"/>
      <c r="J18" s="63"/>
      <c r="K18" s="63"/>
      <c r="L18" s="63"/>
      <c r="M18" s="63"/>
      <c r="N18" s="94"/>
      <c r="O18" s="82" t="s">
        <v>30</v>
      </c>
      <c r="P18" s="64" t="s">
        <v>44</v>
      </c>
      <c r="Q18" s="61" t="s">
        <v>35</v>
      </c>
      <c r="R18" s="65">
        <v>1.5</v>
      </c>
      <c r="S18" s="62">
        <f>ROUNDUP(R18*0.75,2)</f>
        <v>1.1300000000000001</v>
      </c>
      <c r="T18" s="78">
        <f>ROUNDUP((R5*R18)+(R6*S18)+(R7*(R18*2)),2)</f>
        <v>0</v>
      </c>
    </row>
    <row r="19" spans="1:20" ht="18.75" customHeight="1" x14ac:dyDescent="0.15">
      <c r="A19" s="239"/>
      <c r="B19" s="82"/>
      <c r="C19" s="60"/>
      <c r="D19" s="61"/>
      <c r="E19" s="62"/>
      <c r="F19" s="63"/>
      <c r="G19" s="86"/>
      <c r="H19" s="90"/>
      <c r="I19" s="61"/>
      <c r="J19" s="63"/>
      <c r="K19" s="63"/>
      <c r="L19" s="63"/>
      <c r="M19" s="63"/>
      <c r="N19" s="94"/>
      <c r="O19" s="82"/>
      <c r="P19" s="64" t="s">
        <v>43</v>
      </c>
      <c r="Q19" s="61"/>
      <c r="R19" s="65">
        <v>1.5</v>
      </c>
      <c r="S19" s="62">
        <f>ROUNDUP(R19*0.75,2)</f>
        <v>1.1300000000000001</v>
      </c>
      <c r="T19" s="78">
        <f>ROUNDUP((R5*R19)+(R6*S19)+(R7*(R19*2)),2)</f>
        <v>0</v>
      </c>
    </row>
    <row r="20" spans="1:20" ht="18.75" customHeight="1" x14ac:dyDescent="0.15">
      <c r="A20" s="239"/>
      <c r="B20" s="82"/>
      <c r="C20" s="60"/>
      <c r="D20" s="61"/>
      <c r="E20" s="62"/>
      <c r="F20" s="63"/>
      <c r="G20" s="86"/>
      <c r="H20" s="90"/>
      <c r="I20" s="61"/>
      <c r="J20" s="63"/>
      <c r="K20" s="63"/>
      <c r="L20" s="63"/>
      <c r="M20" s="63"/>
      <c r="N20" s="94"/>
      <c r="O20" s="82"/>
      <c r="P20" s="64" t="s">
        <v>41</v>
      </c>
      <c r="Q20" s="61"/>
      <c r="R20" s="65">
        <v>3</v>
      </c>
      <c r="S20" s="62">
        <f>ROUNDUP(R20*0.75,2)</f>
        <v>2.25</v>
      </c>
      <c r="T20" s="78">
        <f>ROUNDUP((R5*R20)+(R6*S20)+(R7*(R20*2)),2)</f>
        <v>0</v>
      </c>
    </row>
    <row r="21" spans="1:20" ht="18.75" customHeight="1" x14ac:dyDescent="0.15">
      <c r="A21" s="239"/>
      <c r="B21" s="81"/>
      <c r="C21" s="54"/>
      <c r="D21" s="55"/>
      <c r="E21" s="56"/>
      <c r="F21" s="57"/>
      <c r="G21" s="85"/>
      <c r="H21" s="89"/>
      <c r="I21" s="55"/>
      <c r="J21" s="57"/>
      <c r="K21" s="57"/>
      <c r="L21" s="57"/>
      <c r="M21" s="57"/>
      <c r="N21" s="93"/>
      <c r="O21" s="81"/>
      <c r="P21" s="58"/>
      <c r="Q21" s="55"/>
      <c r="R21" s="59"/>
      <c r="S21" s="56"/>
      <c r="T21" s="77"/>
    </row>
    <row r="22" spans="1:20" ht="18.75" customHeight="1" x14ac:dyDescent="0.15">
      <c r="A22" s="239"/>
      <c r="B22" s="82" t="s">
        <v>201</v>
      </c>
      <c r="C22" s="60" t="s">
        <v>67</v>
      </c>
      <c r="D22" s="61"/>
      <c r="E22" s="62">
        <v>20</v>
      </c>
      <c r="F22" s="63" t="s">
        <v>38</v>
      </c>
      <c r="G22" s="86" t="s">
        <v>68</v>
      </c>
      <c r="H22" s="90" t="s">
        <v>67</v>
      </c>
      <c r="I22" s="61"/>
      <c r="J22" s="63">
        <f>ROUNDUP(E22*0.75,2)</f>
        <v>15</v>
      </c>
      <c r="K22" s="63" t="s">
        <v>38</v>
      </c>
      <c r="L22" s="63" t="s">
        <v>68</v>
      </c>
      <c r="M22" s="63">
        <f>ROUNDUP((R5*E22)+(R6*J22)+(R7*(E22*2)),2)</f>
        <v>0</v>
      </c>
      <c r="N22" s="94">
        <f>M22</f>
        <v>0</v>
      </c>
      <c r="O22" s="82" t="s">
        <v>136</v>
      </c>
      <c r="P22" s="64" t="s">
        <v>36</v>
      </c>
      <c r="Q22" s="61"/>
      <c r="R22" s="65">
        <v>1.5</v>
      </c>
      <c r="S22" s="62">
        <f>ROUNDUP(R22*0.75,2)</f>
        <v>1.1300000000000001</v>
      </c>
      <c r="T22" s="78">
        <f>ROUNDUP((R5*R22)+(R6*S22)+(R7*(R22*2)),2)</f>
        <v>0</v>
      </c>
    </row>
    <row r="23" spans="1:20" ht="18.75" customHeight="1" x14ac:dyDescent="0.15">
      <c r="A23" s="239"/>
      <c r="B23" s="82"/>
      <c r="C23" s="60" t="s">
        <v>37</v>
      </c>
      <c r="D23" s="61"/>
      <c r="E23" s="62">
        <v>20</v>
      </c>
      <c r="F23" s="63" t="s">
        <v>38</v>
      </c>
      <c r="G23" s="86"/>
      <c r="H23" s="90" t="s">
        <v>37</v>
      </c>
      <c r="I23" s="61"/>
      <c r="J23" s="63">
        <f>ROUNDUP(E23*0.75,2)</f>
        <v>15</v>
      </c>
      <c r="K23" s="63" t="s">
        <v>38</v>
      </c>
      <c r="L23" s="63"/>
      <c r="M23" s="63">
        <f>ROUNDUP((R5*E23)+(R6*J23)+(R7*(E23*2)),2)</f>
        <v>0</v>
      </c>
      <c r="N23" s="94">
        <f>ROUND(M23+(M23*6/100),2)</f>
        <v>0</v>
      </c>
      <c r="O23" s="82" t="s">
        <v>202</v>
      </c>
      <c r="P23" s="64" t="s">
        <v>90</v>
      </c>
      <c r="Q23" s="61"/>
      <c r="R23" s="65">
        <v>0.1</v>
      </c>
      <c r="S23" s="62">
        <f>ROUNDUP(R23*0.75,2)</f>
        <v>0.08</v>
      </c>
      <c r="T23" s="78">
        <f>ROUNDUP((R5*R23)+(R6*S23)+(R7*(R23*2)),2)</f>
        <v>0</v>
      </c>
    </row>
    <row r="24" spans="1:20" ht="18.75" customHeight="1" x14ac:dyDescent="0.15">
      <c r="A24" s="239"/>
      <c r="B24" s="82"/>
      <c r="C24" s="60" t="s">
        <v>203</v>
      </c>
      <c r="D24" s="61"/>
      <c r="E24" s="62">
        <v>10</v>
      </c>
      <c r="F24" s="63" t="s">
        <v>38</v>
      </c>
      <c r="G24" s="86"/>
      <c r="H24" s="90" t="s">
        <v>203</v>
      </c>
      <c r="I24" s="61"/>
      <c r="J24" s="63">
        <f>ROUNDUP(E24*0.75,2)</f>
        <v>7.5</v>
      </c>
      <c r="K24" s="63" t="s">
        <v>38</v>
      </c>
      <c r="L24" s="63"/>
      <c r="M24" s="63">
        <f>ROUNDUP((R5*E24)+(R6*J24)+(R7*(E24*2)),2)</f>
        <v>0</v>
      </c>
      <c r="N24" s="94">
        <f>M24</f>
        <v>0</v>
      </c>
      <c r="O24" s="82" t="s">
        <v>30</v>
      </c>
      <c r="P24" s="64" t="s">
        <v>112</v>
      </c>
      <c r="Q24" s="61"/>
      <c r="R24" s="65">
        <v>0.01</v>
      </c>
      <c r="S24" s="62">
        <f>ROUNDUP(R24*0.75,2)</f>
        <v>0.01</v>
      </c>
      <c r="T24" s="78">
        <f>ROUNDUP((R5*R24)+(R6*S24)+(R7*(R24*2)),2)</f>
        <v>0</v>
      </c>
    </row>
    <row r="25" spans="1:20" ht="18.75" customHeight="1" x14ac:dyDescent="0.15">
      <c r="A25" s="239"/>
      <c r="B25" s="82"/>
      <c r="C25" s="60" t="s">
        <v>111</v>
      </c>
      <c r="D25" s="61"/>
      <c r="E25" s="62">
        <v>2</v>
      </c>
      <c r="F25" s="63" t="s">
        <v>38</v>
      </c>
      <c r="G25" s="86"/>
      <c r="H25" s="90" t="s">
        <v>111</v>
      </c>
      <c r="I25" s="61"/>
      <c r="J25" s="63">
        <f>ROUNDUP(E25*0.75,2)</f>
        <v>1.5</v>
      </c>
      <c r="K25" s="63" t="s">
        <v>38</v>
      </c>
      <c r="L25" s="63"/>
      <c r="M25" s="63">
        <f>ROUNDUP((R5*E25)+(R6*J25)+(R7*(E25*2)),2)</f>
        <v>0</v>
      </c>
      <c r="N25" s="94">
        <f>M25</f>
        <v>0</v>
      </c>
      <c r="O25" s="82"/>
      <c r="P25" s="64" t="s">
        <v>44</v>
      </c>
      <c r="Q25" s="61" t="s">
        <v>35</v>
      </c>
      <c r="R25" s="65">
        <v>0.5</v>
      </c>
      <c r="S25" s="62">
        <f>ROUNDUP(R25*0.75,2)</f>
        <v>0.38</v>
      </c>
      <c r="T25" s="78">
        <f>ROUNDUP((R5*R25)+(R6*S25)+(R7*(R25*2)),2)</f>
        <v>0</v>
      </c>
    </row>
    <row r="26" spans="1:20" ht="18.75" customHeight="1" x14ac:dyDescent="0.15">
      <c r="A26" s="239"/>
      <c r="B26" s="81"/>
      <c r="C26" s="54"/>
      <c r="D26" s="55"/>
      <c r="E26" s="56"/>
      <c r="F26" s="57"/>
      <c r="G26" s="85"/>
      <c r="H26" s="89"/>
      <c r="I26" s="55"/>
      <c r="J26" s="57"/>
      <c r="K26" s="57"/>
      <c r="L26" s="57"/>
      <c r="M26" s="57"/>
      <c r="N26" s="93"/>
      <c r="O26" s="81"/>
      <c r="P26" s="58"/>
      <c r="Q26" s="55"/>
      <c r="R26" s="59"/>
      <c r="S26" s="56"/>
      <c r="T26" s="77"/>
    </row>
    <row r="27" spans="1:20" ht="18.75" customHeight="1" x14ac:dyDescent="0.15">
      <c r="A27" s="239"/>
      <c r="B27" s="82" t="s">
        <v>55</v>
      </c>
      <c r="C27" s="60" t="s">
        <v>50</v>
      </c>
      <c r="D27" s="61"/>
      <c r="E27" s="62">
        <v>10</v>
      </c>
      <c r="F27" s="63" t="s">
        <v>38</v>
      </c>
      <c r="G27" s="86"/>
      <c r="H27" s="90" t="s">
        <v>50</v>
      </c>
      <c r="I27" s="61"/>
      <c r="J27" s="63">
        <f>ROUNDUP(E27*0.75,2)</f>
        <v>7.5</v>
      </c>
      <c r="K27" s="63" t="s">
        <v>38</v>
      </c>
      <c r="L27" s="63"/>
      <c r="M27" s="63">
        <f>ROUNDUP((R5*E27)+(R6*J27)+(R7*(E27*2)),2)</f>
        <v>0</v>
      </c>
      <c r="N27" s="94">
        <f>ROUND(M27+(M27*15/100),2)</f>
        <v>0</v>
      </c>
      <c r="O27" s="82" t="s">
        <v>30</v>
      </c>
      <c r="P27" s="64" t="s">
        <v>54</v>
      </c>
      <c r="Q27" s="61"/>
      <c r="R27" s="65">
        <v>100</v>
      </c>
      <c r="S27" s="62">
        <f>ROUNDUP(R27*0.75,2)</f>
        <v>75</v>
      </c>
      <c r="T27" s="78">
        <f>ROUNDUP((R5*R27)+(R6*S27)+(R7*(R27*2)),2)</f>
        <v>0</v>
      </c>
    </row>
    <row r="28" spans="1:20" ht="18.75" customHeight="1" x14ac:dyDescent="0.15">
      <c r="A28" s="239"/>
      <c r="B28" s="82"/>
      <c r="C28" s="60" t="s">
        <v>56</v>
      </c>
      <c r="D28" s="61"/>
      <c r="E28" s="62">
        <v>10</v>
      </c>
      <c r="F28" s="63" t="s">
        <v>38</v>
      </c>
      <c r="G28" s="86"/>
      <c r="H28" s="90" t="s">
        <v>56</v>
      </c>
      <c r="I28" s="61"/>
      <c r="J28" s="63">
        <f>ROUNDUP(E28*0.75,2)</f>
        <v>7.5</v>
      </c>
      <c r="K28" s="63" t="s">
        <v>38</v>
      </c>
      <c r="L28" s="63"/>
      <c r="M28" s="63">
        <f>ROUNDUP((R5*E28)+(R6*J28)+(R7*(E28*2)),2)</f>
        <v>0</v>
      </c>
      <c r="N28" s="94">
        <f>ROUND(M28+(M28*10/100),2)</f>
        <v>0</v>
      </c>
      <c r="O28" s="82"/>
      <c r="P28" s="64" t="s">
        <v>58</v>
      </c>
      <c r="Q28" s="61"/>
      <c r="R28" s="65">
        <v>3</v>
      </c>
      <c r="S28" s="62">
        <f>ROUNDUP(R28*0.75,2)</f>
        <v>2.25</v>
      </c>
      <c r="T28" s="78">
        <f>ROUNDUP((R5*R28)+(R6*S28)+(R7*(R28*2)),2)</f>
        <v>0</v>
      </c>
    </row>
    <row r="29" spans="1:20" ht="18.75" customHeight="1" x14ac:dyDescent="0.15">
      <c r="A29" s="239"/>
      <c r="B29" s="81"/>
      <c r="C29" s="54"/>
      <c r="D29" s="55"/>
      <c r="E29" s="56"/>
      <c r="F29" s="57"/>
      <c r="G29" s="85"/>
      <c r="H29" s="89"/>
      <c r="I29" s="55"/>
      <c r="J29" s="57"/>
      <c r="K29" s="57"/>
      <c r="L29" s="57"/>
      <c r="M29" s="57"/>
      <c r="N29" s="93"/>
      <c r="O29" s="81"/>
      <c r="P29" s="58"/>
      <c r="Q29" s="55"/>
      <c r="R29" s="59"/>
      <c r="S29" s="56"/>
      <c r="T29" s="77"/>
    </row>
    <row r="30" spans="1:20" ht="18.75" customHeight="1" x14ac:dyDescent="0.15">
      <c r="A30" s="239"/>
      <c r="B30" s="82" t="s">
        <v>116</v>
      </c>
      <c r="C30" s="60" t="s">
        <v>117</v>
      </c>
      <c r="D30" s="61"/>
      <c r="E30" s="96">
        <v>0.16666666666666666</v>
      </c>
      <c r="F30" s="63" t="s">
        <v>72</v>
      </c>
      <c r="G30" s="86"/>
      <c r="H30" s="90" t="s">
        <v>117</v>
      </c>
      <c r="I30" s="61"/>
      <c r="J30" s="63">
        <f>ROUNDUP(E30*0.75,2)</f>
        <v>0.13</v>
      </c>
      <c r="K30" s="63" t="s">
        <v>72</v>
      </c>
      <c r="L30" s="63"/>
      <c r="M30" s="63">
        <f>ROUNDUP((R5*E30)+(R6*J30)+(R7*(E30*2)),2)</f>
        <v>0</v>
      </c>
      <c r="N30" s="94">
        <f>M30</f>
        <v>0</v>
      </c>
      <c r="O30" s="82" t="s">
        <v>60</v>
      </c>
      <c r="P30" s="64"/>
      <c r="Q30" s="61"/>
      <c r="R30" s="65"/>
      <c r="S30" s="62"/>
      <c r="T30" s="78"/>
    </row>
    <row r="31" spans="1:20" ht="18.75" customHeight="1" thickBot="1" x14ac:dyDescent="0.2">
      <c r="A31" s="240"/>
      <c r="B31" s="83"/>
      <c r="C31" s="67"/>
      <c r="D31" s="68"/>
      <c r="E31" s="69"/>
      <c r="F31" s="70"/>
      <c r="G31" s="87"/>
      <c r="H31" s="91"/>
      <c r="I31" s="68"/>
      <c r="J31" s="70"/>
      <c r="K31" s="70"/>
      <c r="L31" s="70"/>
      <c r="M31" s="70"/>
      <c r="N31" s="95"/>
      <c r="O31" s="83"/>
      <c r="P31" s="71"/>
      <c r="Q31" s="68"/>
      <c r="R31" s="72"/>
      <c r="S31" s="69"/>
      <c r="T31" s="79"/>
    </row>
  </sheetData>
  <mergeCells count="5">
    <mergeCell ref="H1:O1"/>
    <mergeCell ref="A2:T2"/>
    <mergeCell ref="Q3:T3"/>
    <mergeCell ref="A8:F8"/>
    <mergeCell ref="A10:A31"/>
  </mergeCells>
  <phoneticPr fontId="19"/>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42</vt:i4>
      </vt:variant>
      <vt:variant>
        <vt:lpstr>名前付き一覧</vt:lpstr>
      </vt:variant>
      <vt:variant>
        <vt:i4>2</vt:i4>
      </vt:variant>
    </vt:vector>
  </HeadingPairs>
  <TitlesOfParts>
    <vt:vector size="44" baseType="lpstr">
      <vt:lpstr>キッズ月間</vt:lpstr>
      <vt:lpstr>離乳食月間</vt:lpstr>
      <vt:lpstr>9月1日（水）キッズ</vt:lpstr>
      <vt:lpstr>9月1日離乳食</vt:lpstr>
      <vt:lpstr>9月2日（木）キッズ</vt:lpstr>
      <vt:lpstr>9月2日離乳食</vt:lpstr>
      <vt:lpstr>9月3日（金）キッズ</vt:lpstr>
      <vt:lpstr>9月3日離乳食</vt:lpstr>
      <vt:lpstr>9月6日（月）キッズ</vt:lpstr>
      <vt:lpstr>9月6日離乳食</vt:lpstr>
      <vt:lpstr>9月7日（火）キッズ</vt:lpstr>
      <vt:lpstr>9月7日離乳食</vt:lpstr>
      <vt:lpstr>9月8日（水）キッズ</vt:lpstr>
      <vt:lpstr>9月8日離乳食</vt:lpstr>
      <vt:lpstr>9月9日（木）キッズ</vt:lpstr>
      <vt:lpstr>9月9日離乳食</vt:lpstr>
      <vt:lpstr>9月10日（金）キッズ</vt:lpstr>
      <vt:lpstr>9月10日離乳食</vt:lpstr>
      <vt:lpstr>9月13日（月）キッズ</vt:lpstr>
      <vt:lpstr>9月13日離乳食</vt:lpstr>
      <vt:lpstr>9月14日（火）キッズ</vt:lpstr>
      <vt:lpstr>9月14日離乳食</vt:lpstr>
      <vt:lpstr>9月15日（水）キッズ</vt:lpstr>
      <vt:lpstr>9月15日離乳食</vt:lpstr>
      <vt:lpstr>9月16日（木）キッズ</vt:lpstr>
      <vt:lpstr>9月16日離乳食</vt:lpstr>
      <vt:lpstr>9月17日（金）キッズ</vt:lpstr>
      <vt:lpstr>9月17日離乳食</vt:lpstr>
      <vt:lpstr>9月21日離乳食</vt:lpstr>
      <vt:lpstr>9月21日（火）キッズ</vt:lpstr>
      <vt:lpstr>9月22日（水）キッズ</vt:lpstr>
      <vt:lpstr>9月22日離乳食</vt:lpstr>
      <vt:lpstr>9月24日（金）キッズ</vt:lpstr>
      <vt:lpstr>9月24日離乳食</vt:lpstr>
      <vt:lpstr>9月27日（月）キッズ</vt:lpstr>
      <vt:lpstr>9月27日離乳食</vt:lpstr>
      <vt:lpstr>9月28日（火）キッズ</vt:lpstr>
      <vt:lpstr>9月28日離乳食</vt:lpstr>
      <vt:lpstr>9月29日（水）キッズ</vt:lpstr>
      <vt:lpstr>9月29日離乳食</vt:lpstr>
      <vt:lpstr>9月30日（木）キッズ</vt:lpstr>
      <vt:lpstr>9月30日離乳食</vt:lpstr>
      <vt:lpstr>キッズ月間!Print_Area</vt:lpstr>
      <vt:lpstr>離乳食月間!Print_Area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shokuzai</dc:creator>
  <cp:lastModifiedBy>81806</cp:lastModifiedBy>
  <cp:lastPrinted>2021-07-19T02:51:44Z</cp:lastPrinted>
  <dcterms:created xsi:type="dcterms:W3CDTF">2019-03-20T06:11:51Z</dcterms:created>
  <dcterms:modified xsi:type="dcterms:W3CDTF">2021-08-18T06:50:34Z</dcterms:modified>
</cp:coreProperties>
</file>