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81806\Desktop\運営2021\献立\"/>
    </mc:Choice>
  </mc:AlternateContent>
  <xr:revisionPtr revIDLastSave="0" documentId="13_ncr:1_{C58BEED1-B771-42FF-85E1-95A7161DCB8E}" xr6:coauthVersionLast="47" xr6:coauthVersionMax="47" xr10:uidLastSave="{00000000-0000-0000-0000-000000000000}"/>
  <bookViews>
    <workbookView xWindow="-120" yWindow="-120" windowWidth="20730" windowHeight="11160" tabRatio="820" xr2:uid="{00000000-000D-0000-FFFF-FFFF00000000}"/>
  </bookViews>
  <sheets>
    <sheet name="キッズ月間(昼)" sheetId="81" r:id="rId1"/>
    <sheet name="離乳食月間" sheetId="80" r:id="rId2"/>
    <sheet name="7月1日（木）キッズ" sheetId="2" r:id="rId3"/>
    <sheet name="7月1日離乳食" sheetId="60" r:id="rId4"/>
    <sheet name="7月2日（金）キッズ" sheetId="48" r:id="rId5"/>
    <sheet name="7月2日離乳食" sheetId="61" r:id="rId6"/>
    <sheet name="7月5日（月）キッズ" sheetId="6" r:id="rId7"/>
    <sheet name="7月5日離乳食" sheetId="62" r:id="rId8"/>
    <sheet name="7月6日（火）キッズ" sheetId="7" r:id="rId9"/>
    <sheet name="7月6日離乳食" sheetId="63" r:id="rId10"/>
    <sheet name="7月7日（水）キッズ" sheetId="35" r:id="rId11"/>
    <sheet name="7月7日離乳食" sheetId="64" r:id="rId12"/>
    <sheet name="7月8日（木）キッズ" sheetId="51" r:id="rId13"/>
    <sheet name="7月8日離乳食" sheetId="65" r:id="rId14"/>
    <sheet name="7月9日（金）キッズ" sheetId="52" r:id="rId15"/>
    <sheet name="7月9日離乳食" sheetId="66" r:id="rId16"/>
    <sheet name="7月12日（月）キッズ" sheetId="38" r:id="rId17"/>
    <sheet name="7月12日離乳食" sheetId="67" r:id="rId18"/>
    <sheet name="7月13日（火）キッズ" sheetId="39" r:id="rId19"/>
    <sheet name="7月13日離乳食" sheetId="68" r:id="rId20"/>
    <sheet name="7月14日（水）キッズ" sheetId="53" r:id="rId21"/>
    <sheet name="7月14日離乳食" sheetId="69" r:id="rId22"/>
    <sheet name="7月15日（木）キッズ" sheetId="57" r:id="rId23"/>
    <sheet name="7月15日離乳食" sheetId="70" r:id="rId24"/>
    <sheet name="7月16日（金）キッズ" sheetId="49" r:id="rId25"/>
    <sheet name="7月16日離乳食" sheetId="71" r:id="rId26"/>
    <sheet name="7月19日（月）キッズ" sheetId="20" r:id="rId27"/>
    <sheet name="7月19日離乳食" sheetId="72" r:id="rId28"/>
    <sheet name="7月20日（火）キッズ" sheetId="21" r:id="rId29"/>
    <sheet name="7月20日離乳食" sheetId="73" r:id="rId30"/>
    <sheet name="7月21日（水）キッズ" sheetId="22" r:id="rId31"/>
    <sheet name="7月21日離乳食" sheetId="74" r:id="rId32"/>
    <sheet name="7月26日（月）キッズ" sheetId="56" r:id="rId33"/>
    <sheet name="7月26日離乳食" sheetId="75" r:id="rId34"/>
    <sheet name="7月27日（火）キッズ" sheetId="58" r:id="rId35"/>
    <sheet name="7月27日離乳食" sheetId="76" r:id="rId36"/>
    <sheet name="7月28日（水）キッズ" sheetId="55" r:id="rId37"/>
    <sheet name="7月28日離乳食" sheetId="77" r:id="rId38"/>
    <sheet name="7月29日（木）キッズ" sheetId="59" r:id="rId39"/>
    <sheet name="7月29日離乳食" sheetId="78" r:id="rId40"/>
    <sheet name="7月30日（金）キッズ" sheetId="50" r:id="rId41"/>
    <sheet name="7月30日離乳食" sheetId="79" r:id="rId42"/>
  </sheets>
  <definedNames>
    <definedName name="_xlnm.Print_Area" localSheetId="0">'キッズ月間(昼)'!$A$1:$AB$95</definedName>
    <definedName name="_xlnm.Print_Area" localSheetId="1">離乳食月間!$A$1:$P$69</definedName>
    <definedName name="_xlnm.Print_Area">#REF!</definedName>
  </definedNames>
  <calcPr calcId="191029"/>
</workbook>
</file>

<file path=xl/calcChain.xml><?xml version="1.0" encoding="utf-8"?>
<calcChain xmlns="http://schemas.openxmlformats.org/spreadsheetml/2006/main">
  <c r="K79" i="81" l="1"/>
  <c r="G79" i="81"/>
  <c r="F79" i="81"/>
  <c r="E79" i="81"/>
  <c r="D79" i="81"/>
  <c r="K78" i="81"/>
  <c r="G78" i="81"/>
  <c r="F78" i="81"/>
  <c r="E78" i="81"/>
  <c r="D78" i="81"/>
  <c r="K75" i="81"/>
  <c r="K74" i="81"/>
  <c r="K73" i="81"/>
  <c r="K72" i="81"/>
  <c r="K71" i="81"/>
  <c r="K70" i="81"/>
  <c r="Z69" i="81"/>
  <c r="K69" i="81"/>
  <c r="Z68" i="81"/>
  <c r="K68" i="81"/>
  <c r="Z67" i="81"/>
  <c r="K67" i="81"/>
  <c r="Z66" i="81"/>
  <c r="K66" i="81"/>
  <c r="Z65" i="81"/>
  <c r="K65" i="81"/>
  <c r="Z64" i="81"/>
  <c r="K64" i="81"/>
  <c r="Z63" i="81"/>
  <c r="K63" i="81"/>
  <c r="Z62" i="81"/>
  <c r="K62" i="81"/>
  <c r="Z61" i="81"/>
  <c r="K61" i="81"/>
  <c r="Z60" i="81"/>
  <c r="K60" i="81"/>
  <c r="Z59" i="81"/>
  <c r="K59" i="81"/>
  <c r="Z58" i="81"/>
  <c r="K58" i="81"/>
  <c r="Z57" i="81"/>
  <c r="K57" i="81"/>
  <c r="Z56" i="81"/>
  <c r="K56" i="81"/>
  <c r="Z55" i="81"/>
  <c r="Z54" i="81"/>
  <c r="Z53" i="81"/>
  <c r="Z52" i="81"/>
  <c r="Z51" i="81"/>
  <c r="Z50" i="81"/>
  <c r="Z49" i="81"/>
  <c r="Z48" i="81"/>
  <c r="K48" i="81"/>
  <c r="Z47" i="81"/>
  <c r="K47" i="81"/>
  <c r="Z46" i="81"/>
  <c r="K46" i="81"/>
  <c r="Z45" i="81"/>
  <c r="K45" i="81"/>
  <c r="K44" i="81"/>
  <c r="K43" i="81"/>
  <c r="K42" i="81"/>
  <c r="K41" i="81"/>
  <c r="K40" i="81"/>
  <c r="K39" i="81"/>
  <c r="K38" i="81"/>
  <c r="K37" i="81"/>
  <c r="K36" i="81"/>
  <c r="K35" i="81"/>
  <c r="K34" i="81"/>
  <c r="Z33" i="81"/>
  <c r="K33" i="81"/>
  <c r="Z32" i="81"/>
  <c r="K32" i="81"/>
  <c r="Z31" i="81"/>
  <c r="K31" i="81"/>
  <c r="Z30" i="81"/>
  <c r="K30" i="81"/>
  <c r="Z29" i="81"/>
  <c r="K29" i="81"/>
  <c r="Z28" i="81"/>
  <c r="K28" i="81"/>
  <c r="Z27" i="81"/>
  <c r="K27" i="81"/>
  <c r="Z26" i="81"/>
  <c r="K26" i="81"/>
  <c r="Z25" i="81"/>
  <c r="K25" i="81"/>
  <c r="Z24" i="81"/>
  <c r="K24" i="81"/>
  <c r="Z23" i="81"/>
  <c r="Z22" i="81"/>
  <c r="Z21" i="81"/>
  <c r="Z20" i="81"/>
  <c r="Z19" i="81"/>
  <c r="K16" i="81"/>
  <c r="K15" i="81"/>
  <c r="K14" i="81"/>
  <c r="K13" i="81"/>
  <c r="K12" i="81"/>
  <c r="Z11" i="81"/>
  <c r="K11" i="81"/>
  <c r="Z10" i="81"/>
  <c r="K10" i="81"/>
  <c r="Z9" i="81"/>
  <c r="K9" i="81"/>
  <c r="Z8" i="81"/>
  <c r="K8" i="81"/>
  <c r="Z7" i="81"/>
  <c r="K7" i="81"/>
  <c r="R22" i="59"/>
  <c r="R21" i="59"/>
  <c r="J21" i="59"/>
  <c r="M21" i="59" s="1"/>
  <c r="R19" i="59"/>
  <c r="M19" i="59"/>
  <c r="J19" i="59"/>
  <c r="R18" i="59"/>
  <c r="J18" i="59"/>
  <c r="M18" i="59" s="1"/>
  <c r="R16" i="59"/>
  <c r="R15" i="59"/>
  <c r="R14" i="59"/>
  <c r="J14" i="59"/>
  <c r="M14" i="59"/>
  <c r="R13" i="59"/>
  <c r="J13" i="59"/>
  <c r="M13" i="59" s="1"/>
  <c r="R11" i="59"/>
  <c r="M11" i="59"/>
  <c r="J11" i="59"/>
  <c r="R10" i="59"/>
  <c r="J10" i="59"/>
  <c r="M10" i="59" s="1"/>
  <c r="R9" i="59"/>
  <c r="M9" i="59"/>
  <c r="J9" i="59"/>
  <c r="R8" i="59"/>
  <c r="J8" i="59"/>
  <c r="M8" i="59" s="1"/>
  <c r="R7" i="59"/>
  <c r="J7" i="59"/>
  <c r="M7" i="59"/>
  <c r="R5" i="59"/>
  <c r="J19" i="58"/>
  <c r="M19" i="58" s="1"/>
  <c r="R17" i="58"/>
  <c r="R16" i="58"/>
  <c r="J16" i="58"/>
  <c r="M16" i="58" s="1"/>
  <c r="R15" i="58"/>
  <c r="J15" i="58"/>
  <c r="M15" i="58"/>
  <c r="R14" i="58"/>
  <c r="M14" i="58"/>
  <c r="J14" i="58"/>
  <c r="J11" i="58"/>
  <c r="M11" i="58" s="1"/>
  <c r="R10" i="58"/>
  <c r="M10" i="58"/>
  <c r="J10" i="58"/>
  <c r="R9" i="58"/>
  <c r="J9" i="58"/>
  <c r="M9" i="58" s="1"/>
  <c r="R8" i="58"/>
  <c r="M8" i="58"/>
  <c r="J8" i="58"/>
  <c r="R7" i="58"/>
  <c r="J7" i="58"/>
  <c r="M7" i="58" s="1"/>
  <c r="R6" i="58"/>
  <c r="J6" i="58"/>
  <c r="M6" i="58"/>
  <c r="R5" i="58"/>
  <c r="J5" i="58"/>
  <c r="M5" i="58" s="1"/>
  <c r="R22" i="57"/>
  <c r="R21" i="57"/>
  <c r="M21" i="57"/>
  <c r="J21" i="57"/>
  <c r="R19" i="57"/>
  <c r="J19" i="57"/>
  <c r="M19" i="57" s="1"/>
  <c r="R18" i="57"/>
  <c r="M18" i="57"/>
  <c r="J18" i="57"/>
  <c r="R16" i="57"/>
  <c r="R15" i="57"/>
  <c r="R14" i="57"/>
  <c r="M14" i="57"/>
  <c r="J14" i="57"/>
  <c r="R13" i="57"/>
  <c r="M13" i="57"/>
  <c r="J13" i="57"/>
  <c r="R11" i="57"/>
  <c r="J11" i="57"/>
  <c r="M11" i="57" s="1"/>
  <c r="R10" i="57"/>
  <c r="M10" i="57"/>
  <c r="J10" i="57"/>
  <c r="R9" i="57"/>
  <c r="M9" i="57"/>
  <c r="J9" i="57"/>
  <c r="R8" i="57"/>
  <c r="J8" i="57"/>
  <c r="M8" i="57" s="1"/>
  <c r="R7" i="57"/>
  <c r="J7" i="57"/>
  <c r="M7" i="57" s="1"/>
  <c r="R5" i="57"/>
  <c r="R20" i="56"/>
  <c r="J20" i="56"/>
  <c r="M20" i="56"/>
  <c r="R19" i="56"/>
  <c r="J19" i="56"/>
  <c r="M19" i="56"/>
  <c r="R17" i="56"/>
  <c r="R16" i="56"/>
  <c r="R15" i="56"/>
  <c r="J15" i="56"/>
  <c r="M15" i="56"/>
  <c r="R14" i="56"/>
  <c r="M14" i="56"/>
  <c r="J14" i="56"/>
  <c r="R13" i="56"/>
  <c r="J13" i="56"/>
  <c r="M13" i="56"/>
  <c r="R11" i="56"/>
  <c r="R10" i="56"/>
  <c r="J10" i="56"/>
  <c r="M10" i="56" s="1"/>
  <c r="R9" i="56"/>
  <c r="J9" i="56"/>
  <c r="M9" i="56"/>
  <c r="R8" i="56"/>
  <c r="J8" i="56"/>
  <c r="M8" i="56" s="1"/>
  <c r="R7" i="56"/>
  <c r="J7" i="56"/>
  <c r="M7" i="56" s="1"/>
  <c r="R5" i="56"/>
  <c r="J5" i="56"/>
  <c r="M5" i="56"/>
  <c r="R21" i="55"/>
  <c r="R20" i="55"/>
  <c r="R19" i="55"/>
  <c r="M19" i="55"/>
  <c r="J19" i="55"/>
  <c r="R18" i="55"/>
  <c r="J18" i="55"/>
  <c r="M18" i="55" s="1"/>
  <c r="R17" i="55"/>
  <c r="J17" i="55"/>
  <c r="M17" i="55"/>
  <c r="R14" i="55"/>
  <c r="R13" i="55"/>
  <c r="J13" i="55"/>
  <c r="M13" i="55"/>
  <c r="R12" i="55"/>
  <c r="J12" i="55"/>
  <c r="M12" i="55"/>
  <c r="R10" i="55"/>
  <c r="R9" i="55"/>
  <c r="R8" i="55"/>
  <c r="M8" i="55"/>
  <c r="J8" i="55"/>
  <c r="R7" i="55"/>
  <c r="M7" i="55"/>
  <c r="J7" i="55"/>
  <c r="R6" i="55"/>
  <c r="J6" i="55"/>
  <c r="M6" i="55" s="1"/>
  <c r="R5" i="55"/>
  <c r="J5" i="55"/>
  <c r="M5" i="55"/>
  <c r="R21" i="53"/>
  <c r="R20" i="53"/>
  <c r="R19" i="53"/>
  <c r="J19" i="53"/>
  <c r="M19" i="53" s="1"/>
  <c r="R18" i="53"/>
  <c r="M18" i="53"/>
  <c r="J18" i="53"/>
  <c r="R17" i="53"/>
  <c r="J17" i="53"/>
  <c r="M17" i="53"/>
  <c r="R14" i="53"/>
  <c r="R13" i="53"/>
  <c r="M13" i="53"/>
  <c r="J13" i="53"/>
  <c r="R12" i="53"/>
  <c r="J12" i="53"/>
  <c r="M12" i="53"/>
  <c r="R10" i="53"/>
  <c r="R9" i="53"/>
  <c r="R8" i="53"/>
  <c r="J8" i="53"/>
  <c r="M8" i="53"/>
  <c r="R7" i="53"/>
  <c r="J7" i="53"/>
  <c r="M7" i="53" s="1"/>
  <c r="R6" i="53"/>
  <c r="M6" i="53"/>
  <c r="J6" i="53"/>
  <c r="R5" i="53"/>
  <c r="J5" i="53"/>
  <c r="M5" i="53" s="1"/>
  <c r="J23" i="52"/>
  <c r="M23" i="52"/>
  <c r="R21" i="52"/>
  <c r="R20" i="52"/>
  <c r="J20" i="52"/>
  <c r="M20" i="52" s="1"/>
  <c r="R19" i="52"/>
  <c r="J19" i="52"/>
  <c r="M19" i="52" s="1"/>
  <c r="R17" i="52"/>
  <c r="R16" i="52"/>
  <c r="M16" i="52"/>
  <c r="J16" i="52"/>
  <c r="R15" i="52"/>
  <c r="J15" i="52"/>
  <c r="M15" i="52"/>
  <c r="R14" i="52"/>
  <c r="J14" i="52"/>
  <c r="M14" i="52" s="1"/>
  <c r="R12" i="52"/>
  <c r="R11" i="52"/>
  <c r="R10" i="52"/>
  <c r="R9" i="52"/>
  <c r="R8" i="52"/>
  <c r="J8" i="52"/>
  <c r="M8" i="52"/>
  <c r="R7" i="52"/>
  <c r="M7" i="52"/>
  <c r="J7" i="52"/>
  <c r="R6" i="52"/>
  <c r="J6" i="52"/>
  <c r="M6" i="52" s="1"/>
  <c r="R5" i="52"/>
  <c r="M5" i="52"/>
  <c r="J5" i="52"/>
  <c r="J24" i="51"/>
  <c r="M24" i="51" s="1"/>
  <c r="R22" i="51"/>
  <c r="R21" i="51"/>
  <c r="J21" i="51"/>
  <c r="M21" i="51" s="1"/>
  <c r="R20" i="51"/>
  <c r="J20" i="51"/>
  <c r="M20" i="51" s="1"/>
  <c r="R18" i="51"/>
  <c r="R17" i="51"/>
  <c r="J17" i="51"/>
  <c r="M17" i="51" s="1"/>
  <c r="R16" i="51"/>
  <c r="J16" i="51"/>
  <c r="M16" i="51" s="1"/>
  <c r="R15" i="51"/>
  <c r="M15" i="51"/>
  <c r="J15" i="51"/>
  <c r="R14" i="51"/>
  <c r="J14" i="51"/>
  <c r="M14" i="51" s="1"/>
  <c r="R12" i="51"/>
  <c r="R11" i="51"/>
  <c r="R10" i="51"/>
  <c r="J10" i="51"/>
  <c r="M10" i="51" s="1"/>
  <c r="R9" i="51"/>
  <c r="J9" i="51"/>
  <c r="M9" i="51" s="1"/>
  <c r="R8" i="51"/>
  <c r="M8" i="51"/>
  <c r="J8" i="51"/>
  <c r="R7" i="51"/>
  <c r="J7" i="51"/>
  <c r="M7" i="51" s="1"/>
  <c r="R5" i="51"/>
  <c r="M24" i="50"/>
  <c r="J24" i="50"/>
  <c r="R22" i="50"/>
  <c r="J22" i="50"/>
  <c r="M22" i="50" s="1"/>
  <c r="R21" i="50"/>
  <c r="J21" i="50"/>
  <c r="M21" i="50" s="1"/>
  <c r="R19" i="50"/>
  <c r="R18" i="50"/>
  <c r="R17" i="50"/>
  <c r="R16" i="50"/>
  <c r="J16" i="50"/>
  <c r="M16" i="50" s="1"/>
  <c r="R15" i="50"/>
  <c r="J15" i="50"/>
  <c r="M15" i="50" s="1"/>
  <c r="R14" i="50"/>
  <c r="J14" i="50"/>
  <c r="M14" i="50" s="1"/>
  <c r="R12" i="50"/>
  <c r="R11" i="50"/>
  <c r="R10" i="50"/>
  <c r="R9" i="50"/>
  <c r="R8" i="50"/>
  <c r="J8" i="50"/>
  <c r="M8" i="50"/>
  <c r="R7" i="50"/>
  <c r="M7" i="50"/>
  <c r="J7" i="50"/>
  <c r="R5" i="50"/>
  <c r="J24" i="49"/>
  <c r="M24" i="49" s="1"/>
  <c r="R22" i="49"/>
  <c r="J22" i="49"/>
  <c r="M22" i="49" s="1"/>
  <c r="R21" i="49"/>
  <c r="J21" i="49"/>
  <c r="M21" i="49" s="1"/>
  <c r="R19" i="49"/>
  <c r="R18" i="49"/>
  <c r="R17" i="49"/>
  <c r="R16" i="49"/>
  <c r="J16" i="49"/>
  <c r="M16" i="49"/>
  <c r="R15" i="49"/>
  <c r="J15" i="49"/>
  <c r="M15" i="49"/>
  <c r="R14" i="49"/>
  <c r="J14" i="49"/>
  <c r="M14" i="49"/>
  <c r="R12" i="49"/>
  <c r="R11" i="49"/>
  <c r="R10" i="49"/>
  <c r="R9" i="49"/>
  <c r="R8" i="49"/>
  <c r="J8" i="49"/>
  <c r="M8" i="49"/>
  <c r="R7" i="49"/>
  <c r="J7" i="49"/>
  <c r="M7" i="49"/>
  <c r="R5" i="49"/>
  <c r="J24" i="48"/>
  <c r="M24" i="48"/>
  <c r="R22" i="48"/>
  <c r="J22" i="48"/>
  <c r="M22" i="48" s="1"/>
  <c r="R21" i="48"/>
  <c r="M21" i="48"/>
  <c r="J21" i="48"/>
  <c r="R19" i="48"/>
  <c r="R18" i="48"/>
  <c r="R17" i="48"/>
  <c r="R16" i="48"/>
  <c r="J16" i="48"/>
  <c r="M16" i="48" s="1"/>
  <c r="R15" i="48"/>
  <c r="J15" i="48"/>
  <c r="M15" i="48" s="1"/>
  <c r="R14" i="48"/>
  <c r="J14" i="48"/>
  <c r="M14" i="48" s="1"/>
  <c r="R12" i="48"/>
  <c r="R11" i="48"/>
  <c r="R10" i="48"/>
  <c r="R9" i="48"/>
  <c r="R8" i="48"/>
  <c r="M8" i="48"/>
  <c r="J8" i="48"/>
  <c r="R7" i="48"/>
  <c r="J7" i="48"/>
  <c r="M7" i="48" s="1"/>
  <c r="R5" i="48"/>
  <c r="J19" i="39"/>
  <c r="M19" i="39" s="1"/>
  <c r="R17" i="39"/>
  <c r="R16" i="39"/>
  <c r="J16" i="39"/>
  <c r="M16" i="39" s="1"/>
  <c r="R15" i="39"/>
  <c r="J15" i="39"/>
  <c r="M15" i="39" s="1"/>
  <c r="R14" i="39"/>
  <c r="J14" i="39"/>
  <c r="M14" i="39"/>
  <c r="J11" i="39"/>
  <c r="M11" i="39" s="1"/>
  <c r="R10" i="39"/>
  <c r="J10" i="39"/>
  <c r="M10" i="39"/>
  <c r="R9" i="39"/>
  <c r="M9" i="39"/>
  <c r="J9" i="39"/>
  <c r="R8" i="39"/>
  <c r="J8" i="39"/>
  <c r="M8" i="39" s="1"/>
  <c r="R7" i="39"/>
  <c r="J7" i="39"/>
  <c r="M7" i="39" s="1"/>
  <c r="R6" i="39"/>
  <c r="J6" i="39"/>
  <c r="M6" i="39"/>
  <c r="R5" i="39"/>
  <c r="M5" i="39"/>
  <c r="J5" i="39"/>
  <c r="R20" i="38"/>
  <c r="J20" i="38"/>
  <c r="M20" i="38" s="1"/>
  <c r="R19" i="38"/>
  <c r="J19" i="38"/>
  <c r="M19" i="38" s="1"/>
  <c r="R17" i="38"/>
  <c r="R16" i="38"/>
  <c r="R15" i="38"/>
  <c r="J15" i="38"/>
  <c r="M15" i="38"/>
  <c r="R14" i="38"/>
  <c r="J14" i="38"/>
  <c r="M14" i="38"/>
  <c r="R13" i="38"/>
  <c r="J13" i="38"/>
  <c r="M13" i="38" s="1"/>
  <c r="R11" i="38"/>
  <c r="R10" i="38"/>
  <c r="J10" i="38"/>
  <c r="M10" i="38"/>
  <c r="R9" i="38"/>
  <c r="J9" i="38"/>
  <c r="M9" i="38" s="1"/>
  <c r="R8" i="38"/>
  <c r="J8" i="38"/>
  <c r="M8" i="38" s="1"/>
  <c r="R7" i="38"/>
  <c r="J7" i="38"/>
  <c r="M7" i="38"/>
  <c r="R5" i="38"/>
  <c r="M5" i="38"/>
  <c r="J5" i="38"/>
  <c r="R29" i="35"/>
  <c r="R28" i="35"/>
  <c r="J28" i="35"/>
  <c r="M28" i="35" s="1"/>
  <c r="R26" i="35"/>
  <c r="R25" i="35"/>
  <c r="J25" i="35"/>
  <c r="M25" i="35" s="1"/>
  <c r="R24" i="35"/>
  <c r="J24" i="35"/>
  <c r="M24" i="35" s="1"/>
  <c r="R22" i="35"/>
  <c r="R21" i="35"/>
  <c r="R20" i="35"/>
  <c r="R19" i="35"/>
  <c r="J19" i="35"/>
  <c r="M19" i="35"/>
  <c r="R18" i="35"/>
  <c r="J18" i="35"/>
  <c r="M18" i="35" s="1"/>
  <c r="R17" i="35"/>
  <c r="J17" i="35"/>
  <c r="M17" i="35" s="1"/>
  <c r="R16" i="35"/>
  <c r="J16" i="35"/>
  <c r="M16" i="35" s="1"/>
  <c r="R12" i="35"/>
  <c r="R11" i="35"/>
  <c r="M11" i="35"/>
  <c r="J11" i="35"/>
  <c r="R10" i="35"/>
  <c r="J10" i="35"/>
  <c r="M10" i="35" s="1"/>
  <c r="R9" i="35"/>
  <c r="J9" i="35"/>
  <c r="M9" i="35" s="1"/>
  <c r="R8" i="35"/>
  <c r="J8" i="35"/>
  <c r="M8" i="35" s="1"/>
  <c r="R7" i="35"/>
  <c r="J7" i="35"/>
  <c r="M7" i="35" s="1"/>
  <c r="J26" i="22"/>
  <c r="M26" i="22" s="1"/>
  <c r="R24" i="22"/>
  <c r="R23" i="22"/>
  <c r="R22" i="22"/>
  <c r="M23" i="22"/>
  <c r="J23" i="22"/>
  <c r="J22" i="22"/>
  <c r="M22" i="22" s="1"/>
  <c r="R20" i="22"/>
  <c r="R19" i="22"/>
  <c r="R18" i="22"/>
  <c r="R17" i="22"/>
  <c r="R16" i="22"/>
  <c r="M18" i="22"/>
  <c r="J18" i="22"/>
  <c r="J17" i="22"/>
  <c r="M17" i="22" s="1"/>
  <c r="J16" i="22"/>
  <c r="M16" i="22" s="1"/>
  <c r="M10" i="22"/>
  <c r="J10" i="22"/>
  <c r="R13" i="22"/>
  <c r="R12" i="22"/>
  <c r="M9" i="22"/>
  <c r="J9" i="22"/>
  <c r="R11" i="22"/>
  <c r="R10" i="22"/>
  <c r="R9" i="22"/>
  <c r="R8" i="22"/>
  <c r="J8" i="22"/>
  <c r="M8" i="22" s="1"/>
  <c r="J7" i="22"/>
  <c r="M7" i="22"/>
  <c r="R7" i="22"/>
  <c r="J22" i="21"/>
  <c r="M22" i="21"/>
  <c r="R20" i="21"/>
  <c r="R19" i="21"/>
  <c r="M20" i="21"/>
  <c r="J20" i="21"/>
  <c r="J19" i="21"/>
  <c r="M19" i="21" s="1"/>
  <c r="R17" i="21"/>
  <c r="R16" i="21"/>
  <c r="R15" i="21"/>
  <c r="R14" i="21"/>
  <c r="R13" i="21"/>
  <c r="M16" i="21"/>
  <c r="J16" i="21"/>
  <c r="J15" i="21"/>
  <c r="M15" i="21" s="1"/>
  <c r="J14" i="21"/>
  <c r="M14" i="21" s="1"/>
  <c r="J13" i="21"/>
  <c r="M13" i="21"/>
  <c r="R11" i="21"/>
  <c r="R10" i="21"/>
  <c r="R9" i="21"/>
  <c r="R8" i="21"/>
  <c r="R7" i="21"/>
  <c r="J9" i="21"/>
  <c r="M9" i="21" s="1"/>
  <c r="J8" i="21"/>
  <c r="M8" i="21" s="1"/>
  <c r="M7" i="21"/>
  <c r="J7" i="21"/>
  <c r="J6" i="21"/>
  <c r="M6" i="21" s="1"/>
  <c r="R6" i="21"/>
  <c r="M5" i="21"/>
  <c r="J5" i="21"/>
  <c r="R5" i="21"/>
  <c r="J24" i="20"/>
  <c r="M24" i="20" s="1"/>
  <c r="R22" i="20"/>
  <c r="R21" i="20"/>
  <c r="J22" i="20"/>
  <c r="M22" i="20" s="1"/>
  <c r="M21" i="20"/>
  <c r="J21" i="20"/>
  <c r="R19" i="20"/>
  <c r="R18" i="20"/>
  <c r="R17" i="20"/>
  <c r="R16" i="20"/>
  <c r="R15" i="20"/>
  <c r="R14" i="20"/>
  <c r="J18" i="20"/>
  <c r="M18" i="20" s="1"/>
  <c r="J17" i="20"/>
  <c r="M17" i="20" s="1"/>
  <c r="J16" i="20"/>
  <c r="M16" i="20"/>
  <c r="M15" i="20"/>
  <c r="J15" i="20"/>
  <c r="J14" i="20"/>
  <c r="M14" i="20" s="1"/>
  <c r="R12" i="20"/>
  <c r="R11" i="20"/>
  <c r="J8" i="20"/>
  <c r="M8" i="20" s="1"/>
  <c r="R10" i="20"/>
  <c r="R9" i="20"/>
  <c r="R8" i="20"/>
  <c r="R7" i="20"/>
  <c r="J7" i="20"/>
  <c r="M7" i="20"/>
  <c r="M5" i="20"/>
  <c r="J5" i="20"/>
  <c r="R5" i="20"/>
  <c r="J22" i="7"/>
  <c r="M22" i="7"/>
  <c r="R20" i="7"/>
  <c r="R19" i="7"/>
  <c r="J20" i="7"/>
  <c r="M20" i="7" s="1"/>
  <c r="M19" i="7"/>
  <c r="J19" i="7"/>
  <c r="R17" i="7"/>
  <c r="R16" i="7"/>
  <c r="R15" i="7"/>
  <c r="R14" i="7"/>
  <c r="R13" i="7"/>
  <c r="M16" i="7"/>
  <c r="J16" i="7"/>
  <c r="M15" i="7"/>
  <c r="J15" i="7"/>
  <c r="J14" i="7"/>
  <c r="M14" i="7" s="1"/>
  <c r="J13" i="7"/>
  <c r="M13" i="7"/>
  <c r="R11" i="7"/>
  <c r="R10" i="7"/>
  <c r="R9" i="7"/>
  <c r="R8" i="7"/>
  <c r="R7" i="7"/>
  <c r="J9" i="7"/>
  <c r="M9" i="7" s="1"/>
  <c r="J8" i="7"/>
  <c r="M8" i="7"/>
  <c r="J7" i="7"/>
  <c r="M7" i="7" s="1"/>
  <c r="M6" i="7"/>
  <c r="J6" i="7"/>
  <c r="R6" i="7"/>
  <c r="J5" i="7"/>
  <c r="M5" i="7" s="1"/>
  <c r="R5" i="7"/>
  <c r="J24" i="6"/>
  <c r="M24" i="6" s="1"/>
  <c r="R22" i="6"/>
  <c r="R21" i="6"/>
  <c r="J22" i="6"/>
  <c r="M22" i="6" s="1"/>
  <c r="J21" i="6"/>
  <c r="M21" i="6" s="1"/>
  <c r="R19" i="6"/>
  <c r="R18" i="6"/>
  <c r="R17" i="6"/>
  <c r="R16" i="6"/>
  <c r="R15" i="6"/>
  <c r="R14" i="6"/>
  <c r="M18" i="6"/>
  <c r="J18" i="6"/>
  <c r="J17" i="6"/>
  <c r="M17" i="6" s="1"/>
  <c r="J16" i="6"/>
  <c r="M16" i="6"/>
  <c r="J15" i="6"/>
  <c r="M15" i="6" s="1"/>
  <c r="M14" i="6"/>
  <c r="J14" i="6"/>
  <c r="R12" i="6"/>
  <c r="R11" i="6"/>
  <c r="J8" i="6"/>
  <c r="M8" i="6" s="1"/>
  <c r="R10" i="6"/>
  <c r="R9" i="6"/>
  <c r="R8" i="6"/>
  <c r="R7" i="6"/>
  <c r="J7" i="6"/>
  <c r="M7" i="6"/>
  <c r="J5" i="6"/>
  <c r="M5" i="6" s="1"/>
  <c r="R5" i="6"/>
  <c r="R22" i="2"/>
  <c r="R21" i="2"/>
  <c r="J21" i="2"/>
  <c r="M21" i="2" s="1"/>
  <c r="R19" i="2"/>
  <c r="R18" i="2"/>
  <c r="M19" i="2"/>
  <c r="J19" i="2"/>
  <c r="J18" i="2"/>
  <c r="M18" i="2" s="1"/>
  <c r="R16" i="2"/>
  <c r="R15" i="2"/>
  <c r="R14" i="2"/>
  <c r="R13" i="2"/>
  <c r="J14" i="2"/>
  <c r="M14" i="2" s="1"/>
  <c r="J13" i="2"/>
  <c r="M13" i="2" s="1"/>
  <c r="R11" i="2"/>
  <c r="R10" i="2"/>
  <c r="R9" i="2"/>
  <c r="R8" i="2"/>
  <c r="M11" i="2"/>
  <c r="J11" i="2"/>
  <c r="M10" i="2"/>
  <c r="J10" i="2"/>
  <c r="J9" i="2"/>
  <c r="M9" i="2"/>
  <c r="J8" i="2"/>
  <c r="M8" i="2" s="1"/>
  <c r="R7" i="2"/>
  <c r="J7" i="2"/>
  <c r="M7" i="2" s="1"/>
  <c r="R5" i="2"/>
</calcChain>
</file>

<file path=xl/sharedStrings.xml><?xml version="1.0" encoding="utf-8"?>
<sst xmlns="http://schemas.openxmlformats.org/spreadsheetml/2006/main" count="4591" uniqueCount="594">
  <si>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</si>
  <si>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</si>
  <si>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</si>
  <si>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特定アレルゲン表示　　　　　　　　　　　　　　　　　　　　　　　　　　　　　　　　　　　　　　　　　　　　　　　　　　　　　　　　　　　　　　　　　　　　　　　　　　　　　　　　　　　　　　　　　　　　　　　　　　　　　　　　　　　　　　　　　　　　　　　　　　　　　　　　　　　　　　　　　　　　　　　　　　　　　　　　　　　　　　　※下記をご確認下さい</t>
    <rPh sb="0" eb="2">
      <t>トクテイ</t>
    </rPh>
    <rPh sb="7" eb="9">
      <t>ヒョウジ</t>
    </rPh>
    <rPh sb="169" eb="171">
      <t>カキ</t>
    </rPh>
    <rPh sb="173" eb="175">
      <t>カクニン</t>
    </rPh>
    <rPh sb="175" eb="176">
      <t>クダ</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</si>
  <si>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</si>
  <si>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</si>
  <si>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</si>
  <si>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</si>
  <si>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</si>
  <si>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</si>
  <si>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</si>
  <si>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</si>
  <si>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</si>
  <si>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</si>
  <si>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6月30日(水)配達/7月1日(木)食</t>
    <phoneticPr fontId="3"/>
  </si>
  <si>
    <t>ご飯</t>
  </si>
  <si>
    <t>①肉・野菜は食べやすい大きさに切ります。_x000D_</t>
  </si>
  <si>
    <t>②フライパンにバターを溶かし、溶き玉子を炒めて半熟状になったら取り出します。_x000D_</t>
  </si>
  <si>
    <t>※加熱調理する際は中心部75℃で1分以上加熱したことを確認して下さい。</t>
  </si>
  <si>
    <t>玉子</t>
  </si>
  <si>
    <t>卵</t>
  </si>
  <si>
    <t>ヶ</t>
  </si>
  <si>
    <t>バター</t>
  </si>
  <si>
    <t>乳</t>
  </si>
  <si>
    <t>国産鶏もも小間(加熱用)</t>
  </si>
  <si>
    <t>g</t>
  </si>
  <si>
    <t>玉ねぎ</t>
  </si>
  <si>
    <t>冷凍ブロッコリー</t>
  </si>
  <si>
    <t>中国</t>
  </si>
  <si>
    <t>パプリカ赤</t>
  </si>
  <si>
    <t>醤油</t>
  </si>
  <si>
    <t>小麦</t>
  </si>
  <si>
    <t>精製塩</t>
  </si>
  <si>
    <t>こしょう</t>
  </si>
  <si>
    <t>キャベツと人参のサラダ</t>
  </si>
  <si>
    <t>①野菜は食べやすい大きさに切って茹で冷まします。_x000D_</t>
  </si>
  <si>
    <t>②①を煮たて冷ました調味料で和えて下さい。_x000D_</t>
  </si>
  <si>
    <t>キャベツ</t>
  </si>
  <si>
    <t>人参</t>
  </si>
  <si>
    <t>上白糖</t>
  </si>
  <si>
    <t>酢</t>
  </si>
  <si>
    <t>油</t>
  </si>
  <si>
    <t>みそ汁</t>
  </si>
  <si>
    <t>※加熱調理する際は中心部75℃で1分以上加熱したことを確認して下さい。_x000D_</t>
  </si>
  <si>
    <t>なす</t>
  </si>
  <si>
    <t>ほうれん草</t>
  </si>
  <si>
    <t>出し汁</t>
  </si>
  <si>
    <t>味噌</t>
  </si>
  <si>
    <t>ヨーグルト</t>
  </si>
  <si>
    <t>①砂糖・水を火にかけてシロップを作り冷まします。_x000D_</t>
  </si>
  <si>
    <t>②①とヨーグルトを合わせてください。_x000D_</t>
  </si>
  <si>
    <t>※甘さは砂糖で調節して下さい。_x000D_</t>
  </si>
  <si>
    <t>ﾌﾟﾚｰﾝﾖｰｸﾞﾙﾄ</t>
  </si>
  <si>
    <t>水</t>
  </si>
  <si>
    <t>昼</t>
  </si>
  <si>
    <t>牛乳</t>
  </si>
  <si>
    <t>cc</t>
  </si>
  <si>
    <t>さつま芋</t>
  </si>
  <si>
    <t>片栗粉</t>
  </si>
  <si>
    <t>フルーツ（洋なし缶）</t>
  </si>
  <si>
    <t>洋なし缶ハーフ</t>
  </si>
  <si>
    <t>鉄分強化！ふりかけごはん</t>
  </si>
  <si>
    <t>鉄ふりかけ　穀物</t>
  </si>
  <si>
    <t>※18</t>
  </si>
  <si>
    <t>Ｐ</t>
  </si>
  <si>
    <t>骨抜きカラスカレイ３０</t>
  </si>
  <si>
    <t>・</t>
  </si>
  <si>
    <t>切</t>
  </si>
  <si>
    <t>ケチャップ</t>
  </si>
  <si>
    <t>酒</t>
  </si>
  <si>
    <t>みりん風調味料</t>
  </si>
  <si>
    <t>国産豚もも小間</t>
  </si>
  <si>
    <t>フルーツ（オレンジ）</t>
  </si>
  <si>
    <t>※原料のまま流水できれいに洗って下さい。</t>
  </si>
  <si>
    <t>ネーブル</t>
  </si>
  <si>
    <t>7月1日(木)配達/7月2日(金)食</t>
    <phoneticPr fontId="3"/>
  </si>
  <si>
    <t>助宗タラの竜田焼き</t>
  </si>
  <si>
    <t>①魚は水けをよくふきとり小麦粉をまぶします。_x000D_</t>
  </si>
  <si>
    <t>熱した油で魚を焼き、みりん・正油を加えてからめます。_x000D_</t>
  </si>
  <si>
    <t>骨抜き助宗タラ３０</t>
  </si>
  <si>
    <t>※143</t>
  </si>
  <si>
    <t>小麦粉</t>
  </si>
  <si>
    <t>②煮立て冷ました調味料で①を和えて下さい。_x000D_</t>
  </si>
  <si>
    <t>白菜</t>
  </si>
  <si>
    <t>じゃが芋</t>
  </si>
  <si>
    <t>花ふ</t>
  </si>
  <si>
    <t>フルーツ（バナナ）</t>
  </si>
  <si>
    <t>バナナ</t>
  </si>
  <si>
    <t>本</t>
  </si>
  <si>
    <t>かぼちゃ</t>
  </si>
  <si>
    <t>国産鶏もも切身４０(加熱用)</t>
  </si>
  <si>
    <t>枚</t>
  </si>
  <si>
    <t>ピーマン</t>
  </si>
  <si>
    <t>充てん豆腐</t>
  </si>
  <si>
    <t>丁</t>
  </si>
  <si>
    <t>きゅうり</t>
  </si>
  <si>
    <t>トマト</t>
  </si>
  <si>
    <t>ごま油</t>
  </si>
  <si>
    <t>冷凍カット油揚げ</t>
  </si>
  <si>
    <t>カットワカメ</t>
  </si>
  <si>
    <t>冷凍カーネルコーンＰ</t>
  </si>
  <si>
    <t>冷凍カット小松菜(ＩＱＦ)Ｐ</t>
  </si>
  <si>
    <t>すまし汁</t>
  </si>
  <si>
    <t>冷凍キヌサヤＰ</t>
  </si>
  <si>
    <t>※46</t>
  </si>
  <si>
    <t>①野菜はみじん切りします。_x000D_</t>
  </si>
  <si>
    <t>※誤嚥防止のために豆は軽く潰して下さい。_x000D_</t>
  </si>
  <si>
    <t>冷凍グリンピースＰ</t>
  </si>
  <si>
    <t>ツナフレーク缶</t>
  </si>
  <si>
    <t>パン粉</t>
  </si>
  <si>
    <t>スープ</t>
  </si>
  <si>
    <t>冷凍カットほうれん草(ＩＱＦ)Ｐ</t>
  </si>
  <si>
    <t>コンソメ</t>
  </si>
  <si>
    <t>乳・小麦</t>
  </si>
  <si>
    <t>国産豚挽肉</t>
  </si>
  <si>
    <t>②調味料を煮立て冷まし、①を和えて下さい。_x000D_</t>
  </si>
  <si>
    <t>マヨネーズ</t>
  </si>
  <si>
    <t>卵・小麦</t>
  </si>
  <si>
    <t>カットトマトパック</t>
  </si>
  <si>
    <t>7月2日(金)配達/7月5日(月)食</t>
    <phoneticPr fontId="3"/>
  </si>
  <si>
    <t>鉄ふりかけ　大豆</t>
  </si>
  <si>
    <t>小麦※18</t>
    <phoneticPr fontId="16"/>
  </si>
  <si>
    <t>鮭のパン粉焼き</t>
  </si>
  <si>
    <t>①魚は水けをよくふりとり、小麦粉をまぶします。_x000D_</t>
  </si>
  <si>
    <t>②マヨネーズを魚に塗り、パン粉をまぶします。_x000D_</t>
  </si>
  <si>
    <t>③フライパンにバターを溶かし、②を両面焼きます。_x000D_</t>
  </si>
  <si>
    <t>④野菜を油で炒め、塩をふって添えて下さい。_x000D_</t>
  </si>
  <si>
    <t>骨抜き鮭３０</t>
  </si>
  <si>
    <t>炒りおから</t>
  </si>
  <si>
    <t>①野菜は食べやすい大きさに切って、ごぼうは水にさらします。_x000D_</t>
  </si>
  <si>
    <t>②油で肉・ごぼう・人参を炒め、調味料を加えて煮ます。_x000D_</t>
  </si>
  <si>
    <t>③インゲンを加えて煮、乾燥おからをふり入れ、中火で余分な煮汁がなくなるまで煮て下さい。_x000D_</t>
  </si>
  <si>
    <t>乾燥おから</t>
  </si>
  <si>
    <t>ごぼう</t>
  </si>
  <si>
    <t>冷凍カットインゲンＰ</t>
  </si>
  <si>
    <t>フルーツ（黄桃缶）</t>
  </si>
  <si>
    <t>黄桃缶</t>
  </si>
  <si>
    <t>ウスターソース</t>
  </si>
  <si>
    <t>鶏ささみ　(加熱用)</t>
  </si>
  <si>
    <t>すり胡麻　白</t>
  </si>
  <si>
    <t>7月5日(月)配達/7月6日(火)食</t>
    <phoneticPr fontId="3"/>
  </si>
  <si>
    <t>②出し汁・砂糖・みりん・醤油を煮立てて天つゆを作ります。_x000D_</t>
  </si>
  <si>
    <t>③①をご飯の上に盛ってつゆをかけて下さい（かき揚げはつゆに浸してからご飯にのせてもよいでしょう）。_x000D_</t>
  </si>
  <si>
    <t>米粉</t>
  </si>
  <si>
    <t>しらす干し</t>
  </si>
  <si>
    <t>※15</t>
  </si>
  <si>
    <t>あおさ粉</t>
  </si>
  <si>
    <t>中国・国内製造</t>
  </si>
  <si>
    <t>鶏肉とじゃが芋の煮物</t>
  </si>
  <si>
    <t>①野菜は食べやすい大きさに切り、芋は水にさらします。肉は食べやすい大きさに切ります。_x000D_</t>
  </si>
  <si>
    <t>小松菜</t>
  </si>
  <si>
    <t>しめじ</t>
  </si>
  <si>
    <t>②フライパンにごま油を熱し、溶き玉子を炒めて半熟状になったら取り出します。_x000D_</t>
  </si>
  <si>
    <t>フルーツ（パイン缶）</t>
  </si>
  <si>
    <t>パイン缶</t>
  </si>
  <si>
    <t>7月6日(火)配達/7月7日(水)食</t>
    <phoneticPr fontId="3"/>
  </si>
  <si>
    <t>●七夕そうめん</t>
  </si>
  <si>
    <t>①だし汁・みりん・塩・正油を煮立てて冷まし、つゆを作ります。_x000D_</t>
  </si>
  <si>
    <t>②玉子は砂糖を加えて混ぜ、薄焼きにし錦糸玉子にします。_x000D_</t>
  </si>
  <si>
    <t>③オクラは茹でて小口切りにして冷まし、トマトは茹でて角切りにし冷まします。ツナは汁気をきります。_x000D_</t>
  </si>
  <si>
    <t>④ソーメンは2分半程茹でて水洗いし、器に盛り付けます。_x000D_</t>
  </si>
  <si>
    <t>⑤つゆを注いで、②・③を彩りよく盛りつけて下さい。_x000D_</t>
  </si>
  <si>
    <t>※写真を参考に盛り付けて下さい。_x000D_</t>
  </si>
  <si>
    <t>ソーメン</t>
  </si>
  <si>
    <t>オクラ</t>
  </si>
  <si>
    <t>豆腐のそぼろあんかけ</t>
  </si>
  <si>
    <t>①豆腐は食べやすい大きさに切り茹でます。玉ねぎは薄切り、人参は細切りにします。_x000D_</t>
  </si>
  <si>
    <t>②ほぐしながら肉・玉ねぎ・人参を炒めて、調味料を加えてアクをとりながら煮ます。_x000D_</t>
  </si>
  <si>
    <t>③野菜がやわらかくなったら、水溶き片栗粉でとろみをつけます。_x000D_</t>
  </si>
  <si>
    <t>④豆腐に③のあんをかけて下さい。_x000D_</t>
  </si>
  <si>
    <t>①野菜は輪切りにして茹で冷まし、ワカメは戻して茹で冷まします。_x000D_</t>
  </si>
  <si>
    <t>7月7日(水)配達/7月8日(木)食</t>
    <phoneticPr fontId="3"/>
  </si>
  <si>
    <t>カラスカレイのごまみそ煮</t>
  </si>
  <si>
    <t>①魚は水けをふきとって酒をふり、人参は食べやすい大きさに切ります。_x000D_</t>
  </si>
  <si>
    <t>②平鍋又はフライパンに出し汁・ごま・人参を入れ、煮立ったところに重ならないように魚を並べます。_x000D_</t>
  </si>
  <si>
    <t>③合わせた調味料を加えて落し蓋をし、汁気が少なくなりとろみがつくまで煮ます。_x000D_</t>
  </si>
  <si>
    <t>④食べやすい大きさに切って茹でた小松菜を添えて下さい。_x000D_</t>
  </si>
  <si>
    <t>夏野菜の玉子炒め</t>
  </si>
  <si>
    <t>①野菜は食べやすい大きさに切って、なすは水にさらします。_x000D_</t>
  </si>
  <si>
    <t>7月8日(木)配達/7月9日(金)食</t>
    <phoneticPr fontId="3"/>
  </si>
  <si>
    <t>②肉・野菜の順にバターで炒め合わせて、塩・ケチャップを加えます。_x000D_</t>
  </si>
  <si>
    <t>③炊き上がったご飯に②・茹でたグリンピースを混ぜ込みます。_x000D_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</si>
  <si>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</si>
  <si>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</si>
  <si>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</si>
  <si>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②調味料を煮立てて冷まし、①と和えて下さい。_x000D_</t>
  </si>
  <si>
    <t>7月9日(金)配達/7月12日(月)食</t>
    <phoneticPr fontId="3"/>
  </si>
  <si>
    <t>茹で鶏の中華だれ</t>
  </si>
  <si>
    <t>①肉に酒をもみ込み、茹でてザルにあげて冷まします。_x000D_</t>
  </si>
  <si>
    <t>②ごま・砂糖・正油・酢・ごま油を煮立てて冷まします。_x000D_</t>
  </si>
  <si>
    <t>③ザク切りにしたキャベツ、ピーマンは茹で冷まします。_x000D_</t>
  </si>
  <si>
    <t>④器に食べやすい大きさに切った①・③を彩りよく盛り付けて、②をかけて下さい。_x000D_</t>
  </si>
  <si>
    <t>冷凍レッドピーマンスライス</t>
  </si>
  <si>
    <t>さつま芋とツナの煮物</t>
  </si>
  <si>
    <t>①芋は食べやすい大きさに切り水にさらします。ツナは汁気を切ります。_x000D_</t>
  </si>
  <si>
    <t>冷凍白菜カットＰ</t>
  </si>
  <si>
    <t>①豆腐は食べやすい大きさに切り茹でます。_x000D_</t>
  </si>
  <si>
    <t>7月12日(月)配達/7月13日(火)食</t>
    <phoneticPr fontId="3"/>
  </si>
  <si>
    <t>①材料は食べやすい大きさに切って、肉は酒をふります。_x000D_</t>
  </si>
  <si>
    <t>②材料を炒め合わせ、トマトパック・水・豆乳を加えて野菜がやわらかくなるまで煮ます。_x000D_</t>
  </si>
  <si>
    <t>③ルーを加えてさらに煮込み、砂糖・ケチャップで味を調えて下さい。_x000D_</t>
  </si>
  <si>
    <t>※水の分量は調節して下さい。_x000D_</t>
  </si>
  <si>
    <t>有機豆乳無調整</t>
  </si>
  <si>
    <t>とろけるカレー　甘口</t>
  </si>
  <si>
    <t>ブロッコリーのじゃこサラダ</t>
  </si>
  <si>
    <t>①野菜は食べやすい大きさに切り茹で冷まします。ちりめん干しは食べやすく刻み、茹で冷まします。_x000D_</t>
  </si>
  <si>
    <t>②調味料は煮たて冷まし、①を和えて下さい。_x000D_</t>
  </si>
  <si>
    <t>冷凍ちりめん干し</t>
  </si>
  <si>
    <t>7月13日(火)配達/7月14日(水)食</t>
    <phoneticPr fontId="3"/>
  </si>
  <si>
    <t>スパゲティナポリタン</t>
  </si>
  <si>
    <t>①麺は8～9分ゆでてバターをからめます。肉は酒をふります。_x000D_</t>
  </si>
  <si>
    <t>スパゲッティ</t>
  </si>
  <si>
    <t>白菜と油揚げのマヨサラダ</t>
  </si>
  <si>
    <t>①食べやすい大きさに切った野菜は茹で冷まします。_x000D_</t>
  </si>
  <si>
    <t>油揚げは茹で冷ます又はから煎りして冷まします。_x000D_</t>
  </si>
  <si>
    <t>②煮立て冷ました調味料と①を和えて下さい。_x000D_</t>
  </si>
  <si>
    <t>みるくスープ</t>
  </si>
  <si>
    <t>①人参は食べやすい大きさに切ります。芋は食べやすい大きさに切って水にさらします。_x000D_</t>
  </si>
  <si>
    <t>※水溶き片栗粉の分量はとろみをみて調節して下さい。_x000D_</t>
  </si>
  <si>
    <t>※牛乳は分離しやすいので弱火で煮て、煮立てすぎないようご注意下さい。_x000D_</t>
  </si>
  <si>
    <t>国産鶏モモ挽肉(加熱用)</t>
  </si>
  <si>
    <t>7月14日(水)配達/7月15日(木)食</t>
    <phoneticPr fontId="3"/>
  </si>
  <si>
    <t>7月14日(水)配達/7月16日(金)食</t>
    <phoneticPr fontId="3"/>
  </si>
  <si>
    <t>7月16日(金)配達/7月19日(月)食</t>
    <phoneticPr fontId="3"/>
  </si>
  <si>
    <t>7月16日(金)配達/7月20日(火)食</t>
    <phoneticPr fontId="3"/>
  </si>
  <si>
    <t>①芋は食べやすい大きさに切り、水にさらします。肉は食べやすい大きさに切ります。_x000D_</t>
  </si>
  <si>
    <t>冷凍花形人参Ｐ</t>
  </si>
  <si>
    <t>フルーツ（みかん缶）</t>
  </si>
  <si>
    <t>みかん缶</t>
  </si>
  <si>
    <t>冷凍かぶ乱切りＰ</t>
  </si>
  <si>
    <t>7月19日(月)配達/7月21日(水)食</t>
    <phoneticPr fontId="3"/>
  </si>
  <si>
    <t>●ひまわりライス</t>
  </si>
  <si>
    <t>①長ねぎはみじん切りにします。_x000D_</t>
  </si>
  <si>
    <t>②熱した油で①・肉を炒めて、酒・砂糖・醤油を加えて煮立たせます。_x000D_</t>
  </si>
  <si>
    <t>③溶き玉子に砂糖を加えて、炒り玉子にします。_x000D_</t>
  </si>
  <si>
    <t>④キヌサヤは茹でます。_x000D_</t>
  </si>
  <si>
    <t>冷凍長ネギカットＰ</t>
  </si>
  <si>
    <t>豆腐の野菜あんかけ</t>
  </si>
  <si>
    <t>②食べやすい大きさに切った野菜を調味料で煮、やわらかくなったら水溶き片栗粉でとろみをつけます。_x000D_</t>
  </si>
  <si>
    <t>③豆腐に②のあんをかけて下さい。_x000D_</t>
  </si>
  <si>
    <t>冷凍千切り人参Ｐ</t>
  </si>
  <si>
    <t>冷凍ささがきごぼうＰ</t>
  </si>
  <si>
    <t>冷凍乱切りキャベツＰ</t>
  </si>
  <si>
    <t>7月21日(水)配達/7月26日(月)食</t>
    <phoneticPr fontId="3"/>
  </si>
  <si>
    <t>③野菜は茹で冷まします。_x000D_</t>
  </si>
  <si>
    <t>かぶとツナの煮物</t>
  </si>
  <si>
    <t>①野菜は食べやすい大きさに切ります。ツナは汁気を切ります。_x000D_</t>
  </si>
  <si>
    <t>7月26日(月)配達/7月27日(火)食</t>
    <phoneticPr fontId="3"/>
  </si>
  <si>
    <t>7月27日(火)配達/7月28日(水)食</t>
    <phoneticPr fontId="3"/>
  </si>
  <si>
    <t>7月28日(水)配達/7月29日(木)食</t>
    <phoneticPr fontId="3"/>
  </si>
  <si>
    <t>7月29日(木)配達/7月30日(金)食</t>
    <phoneticPr fontId="3"/>
  </si>
  <si>
    <t xml:space="preserve">③②のフライパンにバターを足し、①を炒めて、火が通ったら②の玉子を加えて炒め合わせ、
</t>
    <phoneticPr fontId="16"/>
  </si>
  <si>
    <t>調味料で調味して下さい。</t>
  </si>
  <si>
    <t>玉子と鶏肉の</t>
    <phoneticPr fontId="16"/>
  </si>
  <si>
    <t>バター醤油炒め</t>
  </si>
  <si>
    <t>さっぱり和え</t>
  </si>
  <si>
    <t xml:space="preserve">①米粉・水を混ぜて衣を作り、食べやすい大きさに切って水気を拭き取った材料・あおさ粉と混ぜ合わせて
</t>
    <phoneticPr fontId="16"/>
  </si>
  <si>
    <t>170℃の油で揚げます。</t>
  </si>
  <si>
    <t xml:space="preserve">②油で肉・野菜の順に炒めて、出し汁・砂糖・みりん・正油で煮て、茹でたグリンピースを散らして下さい。
</t>
    <phoneticPr fontId="16"/>
  </si>
  <si>
    <t>しらすとコーンの</t>
    <phoneticPr fontId="16"/>
  </si>
  <si>
    <t>米粉かき揚げ丼</t>
  </si>
  <si>
    <t>和風マヨ和え</t>
  </si>
  <si>
    <t>煮崩れを防ぐことができます。</t>
  </si>
  <si>
    <t>塩で味を調え、お好みで水溶き片栗粉でとろみをつけてください。</t>
  </si>
  <si>
    <t xml:space="preserve">⑤ご飯を平皿に丸く盛り付け、②をのせ、ご飯のまわりに③を散らしひまわりの花を作ります。
</t>
    <phoneticPr fontId="16"/>
  </si>
  <si>
    <t>キヌサヤを葉に見立てて飾って下さい。</t>
  </si>
  <si>
    <t>★イベントメニュー★</t>
  </si>
  <si>
    <t>＜盛り付けイメージ＞</t>
  </si>
  <si>
    <t>正油・塩・こしょうで調味して下さい。</t>
  </si>
  <si>
    <t>小麦※14</t>
    <phoneticPr fontId="3"/>
  </si>
  <si>
    <t>※とろみをみて水溶き片栗粉の量は調節してください。_x000D_</t>
  </si>
  <si>
    <t>きゅうりとわかめの</t>
    <phoneticPr fontId="3"/>
  </si>
  <si>
    <t>②油で材料を炒めて調味料で煮ます。食べやすい大きさに切って茹でたキヌサヤを添えて下さい。_x000D_</t>
  </si>
  <si>
    <t>夏野菜カレー</t>
  </si>
  <si>
    <t xml:space="preserve">※かぼちゃをやわらかくなるまで電子レンジで加熱又は茹で冷まし、他の材料を煮込んだ後に加えると、
</t>
    <phoneticPr fontId="3"/>
  </si>
  <si>
    <t>※豆乳は煮立てると分離しやすいのでご注意下さい。_x000D_</t>
  </si>
  <si>
    <t xml:space="preserve">※衣の水は少量ずつ加え、分量は調節して下さい。
</t>
    <rPh sb="1" eb="2">
      <t>コロモ</t>
    </rPh>
    <phoneticPr fontId="16"/>
  </si>
  <si>
    <t xml:space="preserve">②油で肉・芋の順に炒めて、人参・調味料を加えて煮ます。茹でたグリンピースを散らして下さい。
</t>
    <rPh sb="5" eb="6">
      <t>イモ</t>
    </rPh>
    <rPh sb="13" eb="15">
      <t>ニンジン</t>
    </rPh>
    <rPh sb="16" eb="19">
      <t>チョウミリョウ</t>
    </rPh>
    <rPh sb="20" eb="21">
      <t>クワ</t>
    </rPh>
    <phoneticPr fontId="16"/>
  </si>
  <si>
    <t>②食べやすい大きさに切った野菜は水・砂糖で煮、魚に添えて下さい。_x000D_</t>
  </si>
  <si>
    <t>茹で豚と白菜の</t>
    <phoneticPr fontId="3"/>
  </si>
  <si>
    <t>②②食べやすい大きさに切った野菜は水・砂糖で煮、魚に添えて下さい。_x000D_</t>
  </si>
  <si>
    <t xml:space="preserve">※とろみをみて水溶き片栗粉の量は調節してください。
</t>
    <phoneticPr fontId="17"/>
  </si>
  <si>
    <t xml:space="preserve">①肉は酒をもみ込み片栗粉を薄くまぶし、茹で冷まします。白菜は食べやすい大きさに切り
</t>
    <phoneticPr fontId="3"/>
  </si>
  <si>
    <t>茹で冷まします。トマトは、茹でて食べやすい大きさに切り冷まします。</t>
    <phoneticPr fontId="18"/>
  </si>
  <si>
    <t xml:space="preserve">①ブロッコリーは食べやすい大きさに切って茹で冷まします。
</t>
    <phoneticPr fontId="3"/>
  </si>
  <si>
    <t>トマトは、茹でて食べやすい大きさに切り冷まします。ツナは汁気を切ります。</t>
  </si>
  <si>
    <t xml:space="preserve">②材料は食べやすい大きさに切って油で炒め合わせ、めんを加えて
</t>
    <phoneticPr fontId="3"/>
  </si>
  <si>
    <t>ケチャップ・ウスターソース・砂糖で調味します。茹でたグリンピースを散らして下さい。</t>
  </si>
  <si>
    <t xml:space="preserve">②材料をバターで炒めます。水・コンソメを加えて煮、やわらかくなったら牛乳を加えてさらに煮、
</t>
    <phoneticPr fontId="3"/>
  </si>
  <si>
    <t>ケチャップライスの</t>
    <phoneticPr fontId="19"/>
  </si>
  <si>
    <t>ふわふわ玉子のせ</t>
  </si>
  <si>
    <t>ブロッコリーとトマトの</t>
    <phoneticPr fontId="19"/>
  </si>
  <si>
    <t>ツナサラダ</t>
    <phoneticPr fontId="19"/>
  </si>
  <si>
    <t xml:space="preserve">③フライパンにごま油を熱して野菜を炒め、火が通ったら②を戻し入れ、
</t>
    <phoneticPr fontId="3"/>
  </si>
  <si>
    <t>玉子と鶏肉の</t>
    <phoneticPr fontId="3"/>
  </si>
  <si>
    <t xml:space="preserve">③②のフライパンにバターを足し、①を炒めて、火が通ったら②の玉子を加えて炒め合わせ、
</t>
    <phoneticPr fontId="3"/>
  </si>
  <si>
    <t xml:space="preserve">※かぼちゃをやわらかくなるまで電子レンジで加熱又は茹で冷まし、
</t>
    <phoneticPr fontId="3"/>
  </si>
  <si>
    <t>他の材料を煮込んだ後に加えると、煮崩れを防ぐことができます。</t>
  </si>
  <si>
    <t>少々</t>
  </si>
  <si>
    <t>適量</t>
  </si>
  <si>
    <t>卵黄</t>
  </si>
  <si>
    <t>キャベツ・人参・ほうれん草ペースト</t>
  </si>
  <si>
    <t>玉ねぎ・ブロッコリーペースト</t>
  </si>
  <si>
    <t>鶏肉と玉ねぎの玉子とじ煮</t>
  </si>
  <si>
    <t>おかゆ</t>
  </si>
  <si>
    <t>かゆペースト</t>
  </si>
  <si>
    <t>50～80</t>
  </si>
  <si>
    <t>かゆ</t>
  </si>
  <si>
    <t>80～90</t>
  </si>
  <si>
    <t>分量</t>
    <rPh sb="0" eb="2">
      <t>ブンリョウ</t>
    </rPh>
    <phoneticPr fontId="3"/>
  </si>
  <si>
    <t>材料名</t>
    <rPh sb="0" eb="2">
      <t>ザイリョウ</t>
    </rPh>
    <rPh sb="2" eb="3">
      <t>メイ</t>
    </rPh>
    <phoneticPr fontId="3"/>
  </si>
  <si>
    <t>調味料</t>
    <rPh sb="0" eb="3">
      <t>チョウミリョウ</t>
    </rPh>
    <phoneticPr fontId="3"/>
  </si>
  <si>
    <t>すりつぶし</t>
    <phoneticPr fontId="3"/>
  </si>
  <si>
    <t>みじん切り、つぶし</t>
    <rPh sb="3" eb="4">
      <t>ギ</t>
    </rPh>
    <phoneticPr fontId="3"/>
  </si>
  <si>
    <t>5ｍｍ～1ｃｍ</t>
    <phoneticPr fontId="3"/>
  </si>
  <si>
    <t>大きさ</t>
    <rPh sb="0" eb="1">
      <t>オオ</t>
    </rPh>
    <phoneticPr fontId="3"/>
  </si>
  <si>
    <t>5～6ヶ月</t>
    <rPh sb="4" eb="5">
      <t>ゲツ</t>
    </rPh>
    <phoneticPr fontId="3"/>
  </si>
  <si>
    <t>7～8ヶ月</t>
    <rPh sb="4" eb="5">
      <t>ゲツ</t>
    </rPh>
    <phoneticPr fontId="3"/>
  </si>
  <si>
    <t>9～11ヶ月</t>
    <rPh sb="5" eb="6">
      <t>ゲツ</t>
    </rPh>
    <phoneticPr fontId="3"/>
  </si>
  <si>
    <t>月齢</t>
    <rPh sb="0" eb="1">
      <t>ゲツ</t>
    </rPh>
    <rPh sb="1" eb="2">
      <t>レイ</t>
    </rPh>
    <phoneticPr fontId="3"/>
  </si>
  <si>
    <t>材料</t>
    <rPh sb="0" eb="2">
      <t>ザイリョウ</t>
    </rPh>
    <phoneticPr fontId="3"/>
  </si>
  <si>
    <t xml:space="preserve">特定アレルギー表示
</t>
    <phoneticPr fontId="3"/>
  </si>
  <si>
    <t>6月30日(水)配達/7月1日(木)食</t>
    <phoneticPr fontId="3"/>
  </si>
  <si>
    <t>離乳食</t>
    <rPh sb="0" eb="3">
      <t>リニュウショク</t>
    </rPh>
    <phoneticPr fontId="3"/>
  </si>
  <si>
    <t>バナナペースト</t>
  </si>
  <si>
    <t>鶏肉と白菜のトマト煮</t>
  </si>
  <si>
    <t>豚肉と白菜のトマト煮</t>
  </si>
  <si>
    <t>白菜・トマト・じゃが芋ペースト</t>
  </si>
  <si>
    <t>助宗タラの野菜煮ペースト</t>
  </si>
  <si>
    <t>助宗タラと人参のやわらか煮</t>
  </si>
  <si>
    <t>すりつぶし</t>
    <phoneticPr fontId="3"/>
  </si>
  <si>
    <t>5ｍｍ～1ｃｍ</t>
    <phoneticPr fontId="3"/>
  </si>
  <si>
    <t xml:space="preserve">特定アレルギー表示
</t>
    <phoneticPr fontId="3"/>
  </si>
  <si>
    <t>7月1日(木)配達/7月2日(金)食</t>
    <phoneticPr fontId="3"/>
  </si>
  <si>
    <t>玉ねぎ・さつま芋ペースト</t>
  </si>
  <si>
    <t>鶏肉と野菜のやわらか煮</t>
  </si>
  <si>
    <t>豚肉と野菜のやわらか煮</t>
  </si>
  <si>
    <t>人参・インゲンペースト</t>
  </si>
  <si>
    <t>ほうれん草ペースト</t>
  </si>
  <si>
    <t>鮭とほうれん草のくたくた煮</t>
  </si>
  <si>
    <t xml:space="preserve">特定アレルギー表示
</t>
    <phoneticPr fontId="3"/>
  </si>
  <si>
    <t>7月2日(金)配達/7月5日(月)食</t>
    <phoneticPr fontId="3"/>
  </si>
  <si>
    <t>小松菜ペースト</t>
  </si>
  <si>
    <t>玉ねぎ・コーンペースト</t>
  </si>
  <si>
    <t>じゃが芋・人参ペースト</t>
  </si>
  <si>
    <t>鶏肉とじゃが芋のほくほく煮</t>
  </si>
  <si>
    <t>しらすかゆペースト</t>
  </si>
  <si>
    <t>しらすかゆ</t>
  </si>
  <si>
    <t>きゅうりとわかめのサラダ</t>
  </si>
  <si>
    <t>豆腐と鶏肉のとろとろ煮</t>
  </si>
  <si>
    <t>豆腐と豚肉のとろとろ煮</t>
  </si>
  <si>
    <t>玉ねぎ・人参ペースト</t>
  </si>
  <si>
    <t>豆腐・トマトペースト</t>
  </si>
  <si>
    <t>ソーメンペースト</t>
  </si>
  <si>
    <t>トマトの玉子とじそうめん</t>
  </si>
  <si>
    <t>すりつぶし</t>
    <phoneticPr fontId="3"/>
  </si>
  <si>
    <t>夏野菜の玉子とじ煮</t>
  </si>
  <si>
    <t>キャベツペースト</t>
  </si>
  <si>
    <t>カラスカレイの野菜煮ペースト</t>
  </si>
  <si>
    <t>カラスカレイと小松菜のみそ煮</t>
  </si>
  <si>
    <t>ブロッコリーとトマトのサラダ</t>
  </si>
  <si>
    <t>ブロッコリー・トマトぺースト</t>
  </si>
  <si>
    <t>さつま芋のマッシュ</t>
  </si>
  <si>
    <t>玉ねぎ・白菜ペースト</t>
  </si>
  <si>
    <t>1／5</t>
  </si>
  <si>
    <t>キャベツ・さつま芋ペースト</t>
  </si>
  <si>
    <t>鶏肉とキャベツのやわらか煮</t>
  </si>
  <si>
    <t>7月9日(金)配達/7月12日(月)食</t>
    <phoneticPr fontId="3"/>
  </si>
  <si>
    <t>ブロッコリーと人参サラダ</t>
  </si>
  <si>
    <t>ブロッコリー・人参ペースト</t>
  </si>
  <si>
    <t>玉ねぎ・かぼちゃのトマト豆乳煮ペースト</t>
  </si>
  <si>
    <t>鶏肉と野菜のトマト豆乳煮</t>
  </si>
  <si>
    <t>豚肉と野菜のトマト豆乳煮</t>
  </si>
  <si>
    <t>すりつぶし</t>
    <phoneticPr fontId="3"/>
  </si>
  <si>
    <t>5ｍｍ～1ｃｍ</t>
    <phoneticPr fontId="3"/>
  </si>
  <si>
    <t>7月12日(月)配達/7月13日(火)食</t>
    <phoneticPr fontId="3"/>
  </si>
  <si>
    <t>白菜のサラダ</t>
  </si>
  <si>
    <t>白菜ペースト</t>
  </si>
  <si>
    <t>玉ねぎペースト</t>
  </si>
  <si>
    <t>鶏肉と玉ねぎのやわらか煮</t>
  </si>
  <si>
    <t>豚肉と玉ねぎのやわらか煮</t>
  </si>
  <si>
    <t>すりつぶし</t>
    <phoneticPr fontId="3"/>
  </si>
  <si>
    <t>7月14日(水)配達/7月16日(金)食</t>
    <phoneticPr fontId="3"/>
  </si>
  <si>
    <t xml:space="preserve">特定アレルギー表示
</t>
    <phoneticPr fontId="3"/>
  </si>
  <si>
    <t>7月16日(金)配達/7月20日(火)食</t>
    <phoneticPr fontId="3"/>
  </si>
  <si>
    <t>ほうれん草・人参ペースト</t>
  </si>
  <si>
    <t>豆腐・玉ねぎペースト</t>
  </si>
  <si>
    <t>豆腐と鶏肉の玉子とじ煮</t>
  </si>
  <si>
    <t>豆腐と豚肉の玉子とじ煮</t>
  </si>
  <si>
    <t>5ｍｍ～1ｃｍ</t>
    <phoneticPr fontId="3"/>
  </si>
  <si>
    <t>7月19日(月)配達/7月21日(水)食</t>
    <phoneticPr fontId="3"/>
  </si>
  <si>
    <t>かぶのだし煮</t>
  </si>
  <si>
    <t>キャベツ・かぶペースト</t>
  </si>
  <si>
    <t>7月21日(水)配達/7月26日(月)食</t>
    <phoneticPr fontId="3"/>
  </si>
  <si>
    <t>すりつぶし</t>
    <phoneticPr fontId="3"/>
  </si>
  <si>
    <t>7月26日(月)配達/7月27日(火)食</t>
    <phoneticPr fontId="3"/>
  </si>
  <si>
    <t>7月29日(木)配達/7月30日(金)食</t>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</si>
  <si>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</si>
  <si>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</si>
  <si>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</si>
  <si>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</si>
  <si>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</si>
  <si>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</si>
  <si>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木</t>
  </si>
  <si>
    <t>おかゆ・鶏肉・玉ねぎ・ブロッコリー・パプリカ赤・玉子・出し汁・砂糖・醤油・キャベツ・人参・ほうれん草・なす・味噌・ヨーグルト</t>
  </si>
  <si>
    <t>おかゆ・玉ねぎ・ブロッコリー・キャベツ・人参・ほうれん草・ヨーグルト</t>
  </si>
  <si>
    <t>金</t>
  </si>
  <si>
    <t>おかゆ・スケソウタラ・人参・出し汁・豚肉・白菜・トマト・水・精製塩・じゃが芋・花ふ・味噌</t>
  </si>
  <si>
    <t>おかゆ・スケソウタラ・人参・出し汁・鶏肉・白菜・トマト・水・精製塩・じゃが芋・花ふ・味噌</t>
  </si>
  <si>
    <t>おかゆ・スケソウタラ・人参・白菜・トマト・じゃが芋</t>
  </si>
  <si>
    <t>みそ汁・ヨーグルト</t>
    <phoneticPr fontId="3"/>
  </si>
  <si>
    <t>おかゆ・スケソウタラ・人参・出し汁・豚肉・白菜・トマト・水・精製塩・じゃが芋・花ふ・味噌・バナナ</t>
  </si>
  <si>
    <t>おかゆ・スケソウタラ・人参・出し汁・鶏肉・白菜・トマト・水・精製塩・じゃが芋・花ふ・味噌・バナナ</t>
  </si>
  <si>
    <t>おかゆ・スケソウタラ・人参・白菜・トマト・じゃが芋・バナナ</t>
  </si>
  <si>
    <t>土</t>
  </si>
  <si>
    <t>おかゆ・さつまいも・かぼちゃ・にんじん・玉ねぎ・タラ・豆乳</t>
  </si>
  <si>
    <t>さつまいもとかぼちゃのやわらか煮</t>
  </si>
  <si>
    <t>白身魚と野菜の洋風煮込み</t>
    <rPh sb="0" eb="3">
      <t>シロミザカナ</t>
    </rPh>
    <rPh sb="4" eb="6">
      <t>ヤサイ</t>
    </rPh>
    <rPh sb="7" eb="9">
      <t>ヨウフウ</t>
    </rPh>
    <rPh sb="9" eb="11">
      <t>ニコ</t>
    </rPh>
    <phoneticPr fontId="24"/>
  </si>
  <si>
    <t>みそ汁・フルーツ（バナナ）</t>
    <phoneticPr fontId="3"/>
  </si>
  <si>
    <t>月</t>
  </si>
  <si>
    <t>おかゆ・鮭・ほうれん草・出し汁・豚肉・ごぼう・人参・インゲン・醤油・砂糖・玉ねぎ・さつま芋・味噌</t>
  </si>
  <si>
    <t>おかゆ・鮭・ほうれん草・出し汁・鶏肉・人参・インゲン・醤油・砂糖・玉ねぎ・さつま芋・味噌</t>
  </si>
  <si>
    <t>おかゆ・ほうれん草・人参・インゲン・玉ねぎ・さつま芋</t>
  </si>
  <si>
    <t>火</t>
  </si>
  <si>
    <t>おかゆ・しらす干し・鶏肉・じゃが芋・人参・玉ねぎ・コーン・出し汁・砂糖・醤油・小松菜・ワカメ・味噌</t>
  </si>
  <si>
    <t>おかゆ・しらす干し・じゃが芋・人参・玉ねぎ・コーン・小松菜</t>
  </si>
  <si>
    <t>おかゆ・しらす干し・鶏肉・じゃが芋・人参・玉ねぎ・コーン・出し汁・砂糖・醤油・小松菜・味噌・オレンジ</t>
  </si>
  <si>
    <t>おかゆ・しらす干し・じゃが芋・人参・玉ねぎ・コーン・小松菜・オレンジ</t>
  </si>
  <si>
    <t>おかゆ・豆腐・豚肉・玉ねぎ・人参・玉子・出し汁・醤油・砂糖・片栗粉・ほうれん草・ごぼう・水</t>
  </si>
  <si>
    <t>おかゆ・豆腐・鶏肉・玉ねぎ・人参・玉子・出し汁・醤油・砂糖・片栗粉・ほうれん草・水</t>
  </si>
  <si>
    <t>おかゆ・豆腐・玉ねぎ・ほうれん草・人参</t>
  </si>
  <si>
    <t>小松菜ペースト・フルーツ（オレンジ）</t>
    <phoneticPr fontId="3"/>
  </si>
  <si>
    <t>ソーメン・玉子・トマト・出し汁・醤油・砂糖・豆腐・豚肉・玉ねぎ・人参・片栗粉・きゅうり・ワカメ・ヨーグルト</t>
  </si>
  <si>
    <t>ソーメン・玉子・トマト・出し汁・醤油・砂糖・豆腐・鶏肉・玉ねぎ・人参・片栗粉・きゅうり・ワカメ・ヨーグルト</t>
  </si>
  <si>
    <t>ソーメン・豆腐・トマト・玉ねぎ・人参・ヨーグルト</t>
  </si>
  <si>
    <t>おかゆ・カラスカレイ・小松菜・人参・出し汁・味噌・なす・パプリカ赤・ピーマン・玉子・キャベツ・花ふ・醤油・オレンジ</t>
  </si>
  <si>
    <t>おかゆ・カラスカレイ・小松菜・人参・キャベツ・オレンジ</t>
  </si>
  <si>
    <t>すまし汁・フルーツ（オレンジ）</t>
    <phoneticPr fontId="3"/>
  </si>
  <si>
    <t>おかゆ・鶏肉・玉ねぎ・玉子・出し汁・砂糖・醤油・ブロッコリー・トマト・人参・ワカメ・水・バナナ</t>
  </si>
  <si>
    <t>おかゆ・玉ねぎ・人参・ブロッコリー・トマト・バナナ</t>
  </si>
  <si>
    <t>おかゆ・鶏肉・キャベツ・赤ピーマン・出し汁・醤油・砂糖・かぶ・玉ねぎ・白菜・味噌</t>
  </si>
  <si>
    <t>おかゆ・キャベツ・かぶ・玉ねぎ・白菜</t>
  </si>
  <si>
    <t>スープ・フルーツ（バナナ）</t>
    <phoneticPr fontId="3"/>
  </si>
  <si>
    <t>おかゆ・豚肉・玉ねぎ・かぼちゃ・なす・カットトマトパック・豆乳・水・精製塩・ブロッコリー・人参</t>
  </si>
  <si>
    <t>おかゆ・鶏肉・玉ねぎ・かぼちゃ・なす・カットトマトパック・豆乳・水・精製塩・ブロッコリー・人参</t>
  </si>
  <si>
    <t>おかゆ・玉ねぎ・かぼちゃ・カットトマトパック・豆乳・ブロッコリー・人参</t>
  </si>
  <si>
    <t>おかゆ・鶏肉・キャベツ・赤ピーマン・出し汁・醤油・砂糖・さつま芋・玉ねぎ・白菜・味噌</t>
  </si>
  <si>
    <t>おかゆ・キャベツ・さつま芋・玉ねぎ・白菜</t>
  </si>
  <si>
    <t>おかゆ・豚肉・玉ねぎ・出し汁・砂糖・醤油・白菜・じゃが芋・人参・牛乳・水</t>
  </si>
  <si>
    <t>おかゆ・鶏肉・玉ねぎ・出し汁・砂糖・醤油・白菜・じゃが芋・人参・牛乳・水</t>
  </si>
  <si>
    <t>おかゆ・玉ねぎ・白菜・じゃが芋・人参</t>
  </si>
  <si>
    <t>おかゆ・豚肉・玉ねぎ・かぼちゃ・なす・カットトマトパック・豆乳・水・精製塩・ブロッコリー・人参・オレンジ</t>
  </si>
  <si>
    <t>おかゆ・鶏肉・玉ねぎ・かぼちゃ・なす・カットトマトパック・豆乳・水・精製塩・ブロッコリー・人参・オレンジ</t>
  </si>
  <si>
    <t>おかゆ・玉ねぎ・かぼちゃ・カットトマトパック・豆乳・ブロッコリー・人参・オレンジ</t>
  </si>
  <si>
    <t>昼食</t>
    <rPh sb="0" eb="2">
      <t>チュウショク</t>
    </rPh>
    <phoneticPr fontId="3"/>
  </si>
  <si>
    <t>３色食品群</t>
    <rPh sb="1" eb="2">
      <t>ショク</t>
    </rPh>
    <rPh sb="2" eb="5">
      <t>ショクヒングン</t>
    </rPh>
    <phoneticPr fontId="3"/>
  </si>
  <si>
    <t>3色食品群以外の
使用食材</t>
    <rPh sb="1" eb="2">
      <t>ショク</t>
    </rPh>
    <rPh sb="2" eb="5">
      <t>ショクヒングン</t>
    </rPh>
    <rPh sb="5" eb="7">
      <t>イガイ</t>
    </rPh>
    <rPh sb="9" eb="11">
      <t>シヨウ</t>
    </rPh>
    <rPh sb="11" eb="13">
      <t>ショクザイ</t>
    </rPh>
    <phoneticPr fontId="3"/>
  </si>
  <si>
    <t>3～5歳児</t>
    <rPh sb="3" eb="4">
      <t>サイ</t>
    </rPh>
    <rPh sb="4" eb="5">
      <t>ジ</t>
    </rPh>
    <phoneticPr fontId="3"/>
  </si>
  <si>
    <t>1～2歳児</t>
    <rPh sb="3" eb="4">
      <t>サイ</t>
    </rPh>
    <rPh sb="4" eb="5">
      <t>ジ</t>
    </rPh>
    <phoneticPr fontId="3"/>
  </si>
  <si>
    <t>おやつ</t>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</si>
  <si>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</si>
  <si>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</si>
  <si>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</si>
  <si>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</si>
  <si>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</si>
  <si>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ご飯・バター・砂糖・油</t>
  </si>
  <si>
    <t>ヨーグルト・玉子・鶏肉・味噌</t>
  </si>
  <si>
    <t>キャベツ・なす・パプリカ赤・ブロッコリー・ほうれん草・玉ねぎ・人参</t>
  </si>
  <si>
    <t>こしょう・出し汁・醤油・酢・水・精製塩</t>
  </si>
  <si>
    <t>kcal</t>
    <phoneticPr fontId="3"/>
  </si>
  <si>
    <t>乳・卵・小麦</t>
  </si>
  <si>
    <t>ご飯・じゃが芋・花ふ・砂糖・小麦粉・片栗粉・油</t>
  </si>
  <si>
    <t>スケソウタラ・豚肉・味噌</t>
  </si>
  <si>
    <t>トマト・パイナップル缶・人参・白菜</t>
  </si>
  <si>
    <t>みりん風調味料・酒・出し汁・醤油・酢・水</t>
  </si>
  <si>
    <t>小麦_x000D_
※143</t>
    <phoneticPr fontId="3"/>
  </si>
  <si>
    <t>玉子と鶏肉のバター醤油炒め</t>
  </si>
  <si>
    <t>ｇ</t>
    <phoneticPr fontId="3"/>
  </si>
  <si>
    <t>鮭チャーハン</t>
    <rPh sb="0" eb="1">
      <t>サケ</t>
    </rPh>
    <phoneticPr fontId="3"/>
  </si>
  <si>
    <t>バームクーヘン</t>
    <phoneticPr fontId="3"/>
  </si>
  <si>
    <t>茹で豚と白菜のさっぱり和え</t>
  </si>
  <si>
    <t>せんべい</t>
    <phoneticPr fontId="3"/>
  </si>
  <si>
    <t>トマト・バナナ・人参・白菜</t>
  </si>
  <si>
    <t>kcal</t>
  </si>
  <si>
    <t>ポークカレーライス</t>
    <phoneticPr fontId="3"/>
  </si>
  <si>
    <t>ご飯・じゃが芋・砂糖・油・ごま油</t>
    <rPh sb="1" eb="2">
      <t>ハン</t>
    </rPh>
    <rPh sb="6" eb="7">
      <t>イモ</t>
    </rPh>
    <rPh sb="8" eb="10">
      <t>サトウ</t>
    </rPh>
    <rPh sb="11" eb="12">
      <t>アブラ</t>
    </rPh>
    <rPh sb="15" eb="16">
      <t>アブラ</t>
    </rPh>
    <phoneticPr fontId="3"/>
  </si>
  <si>
    <t>豚肉ツナフレーク缶・豆腐・ヨーグルト</t>
    <rPh sb="0" eb="2">
      <t>ブタニク</t>
    </rPh>
    <rPh sb="8" eb="9">
      <t>カン</t>
    </rPh>
    <rPh sb="10" eb="12">
      <t>トウフ</t>
    </rPh>
    <phoneticPr fontId="3"/>
  </si>
  <si>
    <t>玉ねぎ・人参・トマト・・かぼちゃ・ほうれん草・アスパラ・コーン・黄桃缶</t>
    <rPh sb="0" eb="1">
      <t>タマ</t>
    </rPh>
    <rPh sb="4" eb="6">
      <t>ニンジン</t>
    </rPh>
    <rPh sb="21" eb="22">
      <t>ソウ</t>
    </rPh>
    <rPh sb="32" eb="35">
      <t>オウトウカン</t>
    </rPh>
    <phoneticPr fontId="3"/>
  </si>
  <si>
    <t>醤油・酢・酒・とろけるカレー・ケチャップ</t>
    <rPh sb="0" eb="2">
      <t>ショウユ</t>
    </rPh>
    <rPh sb="3" eb="4">
      <t>ス</t>
    </rPh>
    <rPh sb="5" eb="6">
      <t>サケ</t>
    </rPh>
    <phoneticPr fontId="3"/>
  </si>
  <si>
    <t>牛乳</t>
    <phoneticPr fontId="3"/>
  </si>
  <si>
    <t>クッキー</t>
    <phoneticPr fontId="3"/>
  </si>
  <si>
    <t>豆腐とコーンのサラダ</t>
    <rPh sb="0" eb="2">
      <t>トウフ</t>
    </rPh>
    <phoneticPr fontId="3"/>
  </si>
  <si>
    <t>ビスケット</t>
    <phoneticPr fontId="3"/>
  </si>
  <si>
    <t>フルーツ（黄桃缶）</t>
    <rPh sb="5" eb="8">
      <t>オウトウカン</t>
    </rPh>
    <phoneticPr fontId="3"/>
  </si>
  <si>
    <t>クラッカー</t>
    <phoneticPr fontId="3"/>
  </si>
  <si>
    <t>g</t>
    <phoneticPr fontId="3"/>
  </si>
  <si>
    <t>ウエハース</t>
    <phoneticPr fontId="3"/>
  </si>
  <si>
    <t>月</t>
    <rPh sb="0" eb="1">
      <t>ゲツ</t>
    </rPh>
    <phoneticPr fontId="3"/>
  </si>
  <si>
    <t>ご飯・さつま芋・バター・パン粉・マヨネーズ・砂糖・小麦粉・油</t>
  </si>
  <si>
    <t>おから・鮭・豚肉・味噌</t>
  </si>
  <si>
    <t>インゲン・ごぼう・ほうれん草・黄桃缶・玉ねぎ・人参</t>
  </si>
  <si>
    <t>ふりかけ・みりん風調味料・酒・出し汁・醤油・精製塩</t>
  </si>
  <si>
    <t>乳・卵・小麦_x000D_
※18・※46</t>
    <phoneticPr fontId="3"/>
  </si>
  <si>
    <t>ブルーベリーのカップケーキ</t>
    <phoneticPr fontId="3"/>
  </si>
  <si>
    <t>乳・卵・小麦
※18・※46</t>
    <phoneticPr fontId="3"/>
  </si>
  <si>
    <t>火</t>
    <phoneticPr fontId="3"/>
  </si>
  <si>
    <t>しらすとコーンの米粉かき揚げ丼</t>
    <phoneticPr fontId="3"/>
  </si>
  <si>
    <t>ご飯・じゃが芋・砂糖・米粉・油</t>
  </si>
  <si>
    <t>しらす干し・鶏肉・味噌</t>
  </si>
  <si>
    <t>あおさ粉・グリンピース・コーン・みかん缶・ワカメ・玉ねぎ・小松菜・人参</t>
  </si>
  <si>
    <t>みりん風調味料・出し汁・醤油・水</t>
  </si>
  <si>
    <t>小麦_x000D_
※15</t>
    <phoneticPr fontId="3"/>
  </si>
  <si>
    <t>ブルーベリージャムのかっぷけ＾き</t>
    <phoneticPr fontId="3"/>
  </si>
  <si>
    <t>マカロニきなこ</t>
    <phoneticPr fontId="3"/>
  </si>
  <si>
    <t>しらすとコーンの米粉かき揚げ丼</t>
  </si>
  <si>
    <t>あおさ粉・オレンジ・グリンピース・コーン・しめじ・玉ねぎ・小松菜・人参</t>
  </si>
  <si>
    <t>21
水</t>
    <rPh sb="3" eb="4">
      <t>スイ</t>
    </rPh>
    <phoneticPr fontId="3"/>
  </si>
  <si>
    <t>ご飯・砂糖・片栗粉・油</t>
  </si>
  <si>
    <t>玉子・豆腐・豚肉</t>
  </si>
  <si>
    <t>キヌサヤ・ごぼう・ほうれん草・玉ねぎ・人参・長ねぎ・洋なし缶</t>
  </si>
  <si>
    <t>コンソメ・みりん風調味料・酒・出し汁・醤油・水・精製塩</t>
  </si>
  <si>
    <t>そうめん</t>
    <phoneticPr fontId="3"/>
  </si>
  <si>
    <t>&lt;22日　大暑&gt;</t>
    <rPh sb="3" eb="4">
      <t>ニチ</t>
    </rPh>
    <rPh sb="5" eb="7">
      <t>タイショ</t>
    </rPh>
    <phoneticPr fontId="3"/>
  </si>
  <si>
    <t>7
水</t>
    <rPh sb="2" eb="3">
      <t>スイ</t>
    </rPh>
    <phoneticPr fontId="3"/>
  </si>
  <si>
    <t>イベント献立</t>
    <rPh sb="4" eb="6">
      <t>コンダテ</t>
    </rPh>
    <phoneticPr fontId="3"/>
  </si>
  <si>
    <t>ソーメン・マヨネーズ・砂糖・片栗粉・油</t>
  </si>
  <si>
    <t>ツナフレーク缶・ヨーグルト・玉子・豆腐・豚肉</t>
  </si>
  <si>
    <t>オクラ・きゅうり・トマト・ワカメ・玉ねぎ・人参</t>
  </si>
  <si>
    <t>みりん風調味料・酒・出し汁・醤油・水・精製塩</t>
  </si>
  <si>
    <t>乳・卵・小麦_x000D_
※14</t>
    <phoneticPr fontId="3"/>
  </si>
  <si>
    <t>黒糖レーズンドーナツ</t>
    <rPh sb="0" eb="2">
      <t>コクトウ</t>
    </rPh>
    <phoneticPr fontId="3"/>
  </si>
  <si>
    <t>きゅうりとわかめの和風マヨ和え</t>
  </si>
  <si>
    <t>土</t>
    <rPh sb="0" eb="1">
      <t>ド</t>
    </rPh>
    <phoneticPr fontId="3"/>
  </si>
  <si>
    <t>ハヤシライス</t>
    <phoneticPr fontId="3"/>
  </si>
  <si>
    <t>ご飯・マヨネーズ・砂糖・</t>
    <rPh sb="1" eb="2">
      <t>ハン</t>
    </rPh>
    <rPh sb="9" eb="11">
      <t>サトウ</t>
    </rPh>
    <phoneticPr fontId="3"/>
  </si>
  <si>
    <t>豚肉・ツナフレーク缶・ヨーグルト</t>
    <rPh sb="0" eb="2">
      <t>ブタニク</t>
    </rPh>
    <rPh sb="9" eb="10">
      <t>カン</t>
    </rPh>
    <phoneticPr fontId="3"/>
  </si>
  <si>
    <t>玉ねぎ・人参・トマト・ブロッコリー・アスパラガス・グリンピース</t>
    <rPh sb="0" eb="1">
      <t>タマ</t>
    </rPh>
    <rPh sb="4" eb="6">
      <t>ニンジン</t>
    </rPh>
    <phoneticPr fontId="3"/>
  </si>
  <si>
    <t>精製塩・とろけるハヤシ</t>
    <rPh sb="0" eb="2">
      <t>セイセイ</t>
    </rPh>
    <rPh sb="2" eb="3">
      <t>シオ</t>
    </rPh>
    <phoneticPr fontId="3"/>
  </si>
  <si>
    <t>ごま・ごま油・ご飯・花ふ・砂糖</t>
  </si>
  <si>
    <t>カラスカレイ・玉子・味噌</t>
  </si>
  <si>
    <t>オレンジ・キャベツ・なす・パプリカ赤・ピーマン・小松菜・人参</t>
  </si>
  <si>
    <t>こしょう・みりん風調味料・酒・出し汁・醤油・精製塩</t>
  </si>
  <si>
    <t>グリーンサラダ</t>
    <phoneticPr fontId="3"/>
  </si>
  <si>
    <t>パイ</t>
    <phoneticPr fontId="3"/>
  </si>
  <si>
    <t>ジャムサンド</t>
    <phoneticPr fontId="3"/>
  </si>
  <si>
    <t>ヨーグルト</t>
    <phoneticPr fontId="3"/>
  </si>
  <si>
    <t>ケチャップライスのふわふわ玉子のせ</t>
  </si>
  <si>
    <t>ツナフレーク缶・玉子・鶏肉</t>
  </si>
  <si>
    <t>グリンピース・トマト・バナナ・ブロッコリー・ワカメ・玉ねぎ・人参</t>
  </si>
  <si>
    <t>ケチャップ・こしょう・コンソメ・酢・水・精製塩</t>
    <phoneticPr fontId="3"/>
  </si>
  <si>
    <t>ブロッコリーとトマトのツナサラダ</t>
  </si>
  <si>
    <t>鈴カステラ</t>
    <rPh sb="0" eb="1">
      <t>スズ</t>
    </rPh>
    <phoneticPr fontId="3"/>
  </si>
  <si>
    <t>ごま・ごま油・ご飯・砂糖・油</t>
  </si>
  <si>
    <t>ツナフレーク缶・鶏肉・味噌</t>
  </si>
  <si>
    <t>かぶ・キヌサヤ・キャベツ・玉ねぎ・赤ピーマン・白菜</t>
  </si>
  <si>
    <t>ふりかけ・みりん風調味料・酒・出し汁・醤油・酢</t>
  </si>
  <si>
    <t>小麦_x000D_
※18</t>
    <phoneticPr fontId="3"/>
  </si>
  <si>
    <t>ご飯・砂糖・油</t>
  </si>
  <si>
    <t>ちりめん干し・豆乳・豚肉</t>
  </si>
  <si>
    <t>カットトマトパック・かぼちゃ・なす・ブロッコリー・玉ねぎ・人参・洋なし缶</t>
  </si>
  <si>
    <t>ケチャップ・とろけるカレー　甘口・酒・醤油・酢・水</t>
  </si>
  <si>
    <t>じゃが芋・スパゲッティ・バター・マヨネーズ・砂糖・片栗粉・油</t>
  </si>
  <si>
    <t>牛乳・豚肉・油揚げ</t>
  </si>
  <si>
    <t>グリンピース・玉ねぎ・人参・白菜</t>
  </si>
  <si>
    <t>ウスターソース・ケチャップ・コンソメ・酒・醤油・水・精製塩</t>
  </si>
  <si>
    <t>ごま・ごま油・ご飯・さつま芋・砂糖・油</t>
  </si>
  <si>
    <t>キヌサヤ・キャベツ・玉ねぎ・赤ピーマン・白菜</t>
  </si>
  <si>
    <t>コーン入り蒸しパン</t>
    <rPh sb="3" eb="4">
      <t>イ</t>
    </rPh>
    <rPh sb="5" eb="6">
      <t>ム</t>
    </rPh>
    <phoneticPr fontId="3"/>
  </si>
  <si>
    <t>オレンジ・カットトマトパック・かぼちゃ・なす・ブロッコリー・玉ねぎ・人参</t>
  </si>
  <si>
    <t>焼おにぎり</t>
    <rPh sb="0" eb="1">
      <t>ヤキ</t>
    </rPh>
    <phoneticPr fontId="3"/>
  </si>
  <si>
    <t>醤油・酢</t>
    <rPh sb="0" eb="2">
      <t>ショウユ</t>
    </rPh>
    <rPh sb="3" eb="4">
      <t>ス</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</si>
  <si>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</si>
  <si>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</si>
  <si>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</si>
  <si>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※3色食品群は食品中に含まれる栄養素を見た目で分かりやすくする為の目安です。　３色食品群に分類されない食材は、「3色食品群以外の使用食材」に記載しております。</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51" eb="53">
      <t>ショクザイ</t>
    </rPh>
    <rPh sb="67" eb="68">
      <t>ザイ</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</si>
  <si>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</si>
  <si>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</si>
  <si>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</si>
  <si>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</si>
  <si>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</si>
  <si>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phoneticPr fontId="3"/>
  </si>
  <si>
    <t>※調味料のアレルギー表示は弊社でお届けしたものに限ります。またアレルギーの詳細は「予定献立表」でご確認下さい。</t>
    <rPh sb="37" eb="39">
      <t>ショウサイ</t>
    </rPh>
    <rPh sb="41" eb="43">
      <t>ヨテイ</t>
    </rPh>
    <rPh sb="43" eb="45">
      <t>コンダテ</t>
    </rPh>
    <rPh sb="45" eb="46">
      <t>ヒョウ</t>
    </rPh>
    <rPh sb="49" eb="52">
      <t>カクニンクダ</t>
    </rPh>
    <phoneticPr fontId="3"/>
  </si>
  <si>
    <t>3～5</t>
    <phoneticPr fontId="3"/>
  </si>
  <si>
    <t>歳</t>
    <rPh sb="0" eb="1">
      <t>サイ</t>
    </rPh>
    <phoneticPr fontId="3"/>
  </si>
  <si>
    <t>390/16.1/10.8/57.0/1.1未満</t>
    <rPh sb="22" eb="24">
      <t>ミマン</t>
    </rPh>
    <phoneticPr fontId="3"/>
  </si>
  <si>
    <t>※都合により、献立を変更する場合がございます。</t>
    <rPh sb="1" eb="3">
      <t>ツゴウ</t>
    </rPh>
    <rPh sb="7" eb="9">
      <t>コンダテ</t>
    </rPh>
    <rPh sb="10" eb="12">
      <t>ヘンコウ</t>
    </rPh>
    <rPh sb="14" eb="16">
      <t>バアイ</t>
    </rPh>
    <phoneticPr fontId="3"/>
  </si>
  <si>
    <t>1～2</t>
    <phoneticPr fontId="3"/>
  </si>
  <si>
    <t>285/11.8/7.9/41.7/0.8未満</t>
    <rPh sb="21" eb="23">
      <t>ミマン</t>
    </rPh>
    <phoneticPr fontId="3"/>
  </si>
  <si>
    <t>※14　この商品は「そば・卵」を含む製品と同じ施設で製造しておりますが、混入を最小限に抑えるように十分に配慮して生産されております。</t>
  </si>
  <si>
    <t>※15　本製品に使用している原料魚は、えび・かにが混ざる漁法で採取しています。</t>
  </si>
  <si>
    <t>※18　本製品で使用している海苔は、えび・かにの生息域で採取しています。</t>
  </si>
  <si>
    <t>※46　本商品製造工場では、小麦、乳、卵、えび、落花生を含む製品を製造しています。</t>
  </si>
  <si>
    <t>※60　本工場では小麦・乳を使用しております。</t>
  </si>
  <si>
    <t>※143　本品で使用している原料の魚はえび、かにを食べています。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</si>
</sst>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2"/>
    <numFmt numFmtId="177" formatCode="#\ ?/20"/>
    <numFmt numFmtId="178" formatCode="#\ ?/4"/>
    <numFmt numFmtId="179" formatCode="#\ ?/8"/>
    <numFmt numFmtId="180" formatCode="#\ ?/6"/>
    <numFmt numFmtId="181" formatCode="#\ ?/10"/>
    <numFmt numFmtId="182" formatCode="#\ ?/3"/>
    <numFmt numFmtId="183" formatCode="0.0_ "/>
    <numFmt numFmtId="184" formatCode="0_ "/>
  </numFmts>
  <fonts count="40"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8"/>
      <color theme="1"/>
      <name val="ＭＳ Ｐゴシック"/>
      <family val="3"/>
      <charset val="128"/>
      <scheme val="minor"/>
    </font>
    <font>
      <sz val="9"/>
      <color theme="1"/>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10"/>
      <color rgb="FFFF0000"/>
      <name val="ＭＳ Ｐ明朝"/>
      <family val="1"/>
      <charset val="128"/>
    </font>
    <font>
      <sz val="11"/>
      <color rgb="FFFF0000"/>
      <name val="ＭＳ Ｐ明朝"/>
      <family val="1"/>
      <charset val="128"/>
    </font>
  </fonts>
  <fills count="16">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theme="0"/>
        <bgColor indexed="64"/>
      </patternFill>
    </fill>
    <fill>
      <patternFill patternType="solid">
        <fgColor theme="0" tint="-4.9989318521683403E-2"/>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rgb="FFCDEBFF"/>
        <bgColor indexed="64"/>
      </patternFill>
    </fill>
    <fill>
      <patternFill patternType="solid">
        <fgColor theme="0" tint="-0.249977111117893"/>
        <bgColor indexed="64"/>
      </patternFill>
    </fill>
    <fill>
      <patternFill patternType="solid">
        <fgColor rgb="FFFFFF00"/>
        <bgColor indexed="64"/>
      </patternFill>
    </fill>
    <fill>
      <patternFill patternType="solid">
        <fgColor rgb="FFFFE6CD"/>
        <bgColor indexed="64"/>
      </patternFill>
    </fill>
    <fill>
      <patternFill patternType="solid">
        <fgColor rgb="FFFFD1FF"/>
        <bgColor indexed="64"/>
      </patternFill>
    </fill>
    <fill>
      <patternFill patternType="solid">
        <fgColor rgb="FFD5FFD5"/>
        <bgColor indexed="64"/>
      </patternFill>
    </fill>
  </fills>
  <borders count="8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double">
        <color indexed="64"/>
      </top>
      <bottom/>
      <diagonal/>
    </border>
    <border>
      <left style="double">
        <color indexed="64"/>
      </left>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2" fillId="0" borderId="0">
      <alignment vertical="center"/>
    </xf>
    <xf numFmtId="0" fontId="1" fillId="0" borderId="0">
      <alignment vertical="center"/>
    </xf>
  </cellStyleXfs>
  <cellXfs count="504">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5" fillId="0" borderId="2" xfId="1" applyFont="1" applyBorder="1" applyAlignment="1">
      <alignment horizontal="center" vertical="center"/>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3" xfId="1" applyFont="1" applyBorder="1" applyAlignment="1">
      <alignment horizontal="left" vertical="center"/>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1" fillId="0" borderId="6" xfId="1" applyNumberFormat="1" applyFont="1" applyBorder="1" applyAlignment="1">
      <alignment horizontal="center" vertical="center" wrapText="1"/>
    </xf>
    <xf numFmtId="0" fontId="10" fillId="0" borderId="6" xfId="1" applyFont="1" applyBorder="1" applyAlignment="1">
      <alignment horizontal="center" vertical="center" shrinkToFit="1"/>
    </xf>
    <xf numFmtId="0" fontId="10" fillId="0" borderId="6" xfId="1" applyNumberFormat="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xf>
    <xf numFmtId="0" fontId="12" fillId="0" borderId="6" xfId="1" applyNumberFormat="1" applyFont="1" applyBorder="1" applyAlignment="1">
      <alignment horizontal="center" vertical="center" wrapText="1" shrinkToFit="1"/>
    </xf>
    <xf numFmtId="0" fontId="10"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6" xfId="1" applyNumberFormat="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0" fontId="14" fillId="0" borderId="12" xfId="1" applyFont="1" applyBorder="1" applyAlignment="1">
      <alignment vertical="top" shrinkToFit="1"/>
    </xf>
    <xf numFmtId="0" fontId="6" fillId="0" borderId="12" xfId="1" applyFont="1" applyBorder="1" applyAlignment="1">
      <alignment vertical="center" shrinkToFit="1"/>
    </xf>
    <xf numFmtId="0" fontId="4" fillId="0" borderId="12" xfId="1" applyNumberFormat="1" applyFont="1" applyBorder="1" applyAlignment="1">
      <alignment horizontal="center" vertical="top" shrinkToFit="1"/>
    </xf>
    <xf numFmtId="0" fontId="13" fillId="0" borderId="12" xfId="1" applyFont="1" applyBorder="1" applyAlignment="1">
      <alignment horizontal="center" vertical="top" shrinkToFit="1"/>
    </xf>
    <xf numFmtId="0" fontId="13" fillId="0" borderId="12" xfId="1" applyFont="1" applyBorder="1" applyAlignment="1">
      <alignment vertical="top" shrinkToFit="1"/>
    </xf>
    <xf numFmtId="0" fontId="15" fillId="0" borderId="12" xfId="1" applyNumberFormat="1" applyFont="1" applyBorder="1" applyAlignment="1">
      <alignment horizontal="center" vertical="top" shrinkToFit="1"/>
    </xf>
    <xf numFmtId="176" fontId="4" fillId="0" borderId="11" xfId="1" applyNumberFormat="1" applyFont="1" applyBorder="1" applyAlignment="1">
      <alignment horizontal="center" vertical="top" shrinkToFit="1"/>
    </xf>
    <xf numFmtId="180" fontId="4" fillId="0" borderId="11" xfId="1" applyNumberFormat="1" applyFont="1" applyBorder="1" applyAlignment="1">
      <alignment horizontal="center" vertical="top" shrinkToFit="1"/>
    </xf>
    <xf numFmtId="0" fontId="14" fillId="0" borderId="17" xfId="1" applyFont="1" applyBorder="1" applyAlignment="1">
      <alignment vertical="top" shrinkToFit="1"/>
    </xf>
    <xf numFmtId="0" fontId="14" fillId="0" borderId="18" xfId="1" applyFont="1" applyBorder="1" applyAlignment="1">
      <alignment vertical="top" shrinkToFit="1"/>
    </xf>
    <xf numFmtId="0" fontId="14" fillId="0" borderId="1" xfId="1" applyFont="1" applyBorder="1" applyAlignment="1">
      <alignment vertical="top" shrinkToFit="1"/>
    </xf>
    <xf numFmtId="0" fontId="14" fillId="0" borderId="19" xfId="1" applyFont="1" applyBorder="1" applyAlignment="1">
      <alignment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horizontal="center"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3" fillId="0" borderId="27" xfId="1" applyFont="1" applyBorder="1" applyAlignment="1">
      <alignment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0" fontId="15" fillId="0" borderId="16" xfId="1" applyFont="1" applyBorder="1" applyAlignment="1">
      <alignment horizontal="center" vertical="top" shrinkToFit="1"/>
    </xf>
    <xf numFmtId="181" fontId="4" fillId="0" borderId="11" xfId="1" applyNumberFormat="1" applyFont="1" applyBorder="1" applyAlignment="1">
      <alignment horizontal="center" vertical="top" shrinkToFit="1"/>
    </xf>
    <xf numFmtId="178" fontId="4" fillId="0" borderId="11" xfId="1" applyNumberFormat="1" applyFont="1" applyBorder="1" applyAlignment="1">
      <alignment horizontal="center" vertical="top" shrinkToFit="1"/>
    </xf>
    <xf numFmtId="176" fontId="4" fillId="0" borderId="9" xfId="1" applyNumberFormat="1" applyFont="1" applyBorder="1" applyAlignment="1">
      <alignment horizontal="center" vertical="top" shrinkToFit="1"/>
    </xf>
    <xf numFmtId="0" fontId="14" fillId="0" borderId="1" xfId="1" applyFont="1" applyBorder="1" applyAlignment="1">
      <alignment vertical="top" wrapText="1" shrinkToFit="1"/>
    </xf>
    <xf numFmtId="0" fontId="14" fillId="0" borderId="17" xfId="1" applyFont="1" applyBorder="1" applyAlignment="1">
      <alignment vertical="top" wrapText="1" shrinkToFit="1"/>
    </xf>
    <xf numFmtId="0" fontId="0" fillId="0" borderId="0" xfId="0">
      <alignment vertical="center"/>
    </xf>
    <xf numFmtId="0" fontId="9" fillId="0" borderId="0" xfId="1" applyFont="1" applyBorder="1" applyAlignment="1">
      <alignment horizontal="left" shrinkToFit="1"/>
    </xf>
    <xf numFmtId="0" fontId="6" fillId="0" borderId="0" xfId="1" applyFont="1" applyAlignment="1">
      <alignment horizontal="right" vertical="center"/>
    </xf>
    <xf numFmtId="0" fontId="6" fillId="0" borderId="0" xfId="1" applyFont="1" applyAlignment="1">
      <alignment vertical="center"/>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4" fillId="0" borderId="15" xfId="1" applyNumberFormat="1" applyFont="1" applyBorder="1" applyAlignment="1">
      <alignment horizontal="center" vertical="top" shrinkToFit="1"/>
    </xf>
    <xf numFmtId="0" fontId="14" fillId="0" borderId="0" xfId="1" applyFont="1" applyBorder="1" applyAlignment="1">
      <alignment vertical="top" shrinkToFit="1"/>
    </xf>
    <xf numFmtId="0" fontId="4" fillId="0" borderId="16" xfId="1" applyNumberFormat="1" applyFont="1" applyBorder="1" applyAlignment="1">
      <alignment horizontal="center" vertical="top" shrinkToFit="1"/>
    </xf>
    <xf numFmtId="0" fontId="14" fillId="0" borderId="0" xfId="1" applyFont="1" applyAlignment="1">
      <alignment horizontal="right" vertical="center"/>
    </xf>
    <xf numFmtId="0" fontId="14" fillId="0" borderId="0" xfId="1" applyFont="1" applyAlignment="1">
      <alignment vertical="center" shrinkToFit="1"/>
    </xf>
    <xf numFmtId="0" fontId="0" fillId="0" borderId="33" xfId="0" applyBorder="1">
      <alignment vertical="center"/>
    </xf>
    <xf numFmtId="0" fontId="14" fillId="0" borderId="16" xfId="1" applyFont="1" applyBorder="1" applyAlignment="1">
      <alignment horizontal="right" vertical="center"/>
    </xf>
    <xf numFmtId="0" fontId="14" fillId="0" borderId="12" xfId="1" applyFont="1" applyBorder="1" applyAlignment="1">
      <alignment vertical="center" shrinkToFit="1"/>
    </xf>
    <xf numFmtId="0" fontId="14" fillId="0" borderId="27" xfId="1" applyFont="1" applyBorder="1" applyAlignment="1">
      <alignment vertical="center" shrinkToFit="1"/>
    </xf>
    <xf numFmtId="0" fontId="14" fillId="0" borderId="23" xfId="1" applyFont="1" applyBorder="1" applyAlignment="1">
      <alignment horizontal="right" vertical="center"/>
    </xf>
    <xf numFmtId="0" fontId="14" fillId="0" borderId="19" xfId="1" applyFont="1" applyBorder="1" applyAlignment="1">
      <alignment vertical="center" shrinkToFit="1"/>
    </xf>
    <xf numFmtId="0" fontId="14" fillId="0" borderId="16" xfId="1" applyFont="1" applyBorder="1" applyAlignment="1">
      <alignment vertical="center" shrinkToFit="1"/>
    </xf>
    <xf numFmtId="0" fontId="0" fillId="0" borderId="34" xfId="0" applyBorder="1">
      <alignment vertical="center"/>
    </xf>
    <xf numFmtId="0" fontId="14" fillId="0" borderId="15" xfId="1" applyFont="1" applyBorder="1" applyAlignment="1">
      <alignment horizontal="right" vertical="center"/>
    </xf>
    <xf numFmtId="0" fontId="14" fillId="0" borderId="11" xfId="1" applyFont="1" applyBorder="1" applyAlignment="1">
      <alignment vertical="center" shrinkToFit="1"/>
    </xf>
    <xf numFmtId="0" fontId="14" fillId="0" borderId="26" xfId="1" applyFont="1" applyBorder="1" applyAlignment="1">
      <alignment vertical="center" shrinkToFit="1"/>
    </xf>
    <xf numFmtId="0" fontId="14" fillId="0" borderId="22" xfId="1" applyFont="1" applyBorder="1" applyAlignment="1">
      <alignment horizontal="right" vertical="center"/>
    </xf>
    <xf numFmtId="0" fontId="14" fillId="0" borderId="1" xfId="1" applyFont="1" applyBorder="1" applyAlignment="1">
      <alignment vertical="center" shrinkToFit="1"/>
    </xf>
    <xf numFmtId="0" fontId="14" fillId="0" borderId="15" xfId="1" applyFont="1" applyBorder="1" applyAlignment="1">
      <alignment vertical="center" shrinkToFit="1"/>
    </xf>
    <xf numFmtId="0" fontId="14" fillId="0" borderId="14" xfId="1" applyFont="1" applyBorder="1" applyAlignment="1">
      <alignment horizontal="right" vertical="center"/>
    </xf>
    <xf numFmtId="0" fontId="14" fillId="0" borderId="10" xfId="1" applyFont="1" applyBorder="1" applyAlignment="1">
      <alignment vertical="center" shrinkToFit="1"/>
    </xf>
    <xf numFmtId="0" fontId="14" fillId="0" borderId="25" xfId="1" applyFont="1" applyBorder="1" applyAlignment="1">
      <alignment vertical="center" shrinkToFit="1"/>
    </xf>
    <xf numFmtId="0" fontId="14" fillId="0" borderId="21" xfId="1" applyFont="1" applyBorder="1" applyAlignment="1">
      <alignment horizontal="right" vertical="center"/>
    </xf>
    <xf numFmtId="0" fontId="14" fillId="0" borderId="18" xfId="1" applyFont="1" applyBorder="1" applyAlignment="1">
      <alignment vertical="center" shrinkToFit="1"/>
    </xf>
    <xf numFmtId="0" fontId="14" fillId="0" borderId="14" xfId="1" applyFont="1" applyBorder="1" applyAlignment="1">
      <alignment vertical="center" shrinkToFit="1"/>
    </xf>
    <xf numFmtId="0" fontId="6" fillId="0" borderId="11" xfId="1" applyFont="1" applyBorder="1" applyAlignment="1">
      <alignment horizontal="right" vertical="center"/>
    </xf>
    <xf numFmtId="0" fontId="0" fillId="0" borderId="35" xfId="0" applyBorder="1">
      <alignment vertical="center"/>
    </xf>
    <xf numFmtId="179" fontId="14" fillId="0" borderId="15" xfId="1" applyNumberFormat="1" applyFont="1" applyBorder="1" applyAlignment="1">
      <alignment horizontal="right" vertical="center"/>
    </xf>
    <xf numFmtId="179" fontId="14" fillId="0" borderId="22" xfId="1" applyNumberFormat="1" applyFont="1" applyBorder="1" applyAlignment="1">
      <alignment horizontal="right" vertical="center"/>
    </xf>
    <xf numFmtId="0" fontId="14" fillId="2" borderId="11" xfId="1" applyFont="1" applyFill="1" applyBorder="1" applyAlignment="1">
      <alignment vertical="center" shrinkToFit="1"/>
    </xf>
    <xf numFmtId="0" fontId="0" fillId="0" borderId="36" xfId="0" applyBorder="1">
      <alignment vertical="center"/>
    </xf>
    <xf numFmtId="0" fontId="14" fillId="0" borderId="13" xfId="1" applyFont="1" applyBorder="1" applyAlignment="1">
      <alignment horizontal="right" vertical="center"/>
    </xf>
    <xf numFmtId="0" fontId="14" fillId="0" borderId="9" xfId="1" applyFont="1" applyBorder="1" applyAlignment="1">
      <alignment vertical="center" shrinkToFit="1"/>
    </xf>
    <xf numFmtId="0" fontId="14" fillId="0" borderId="24" xfId="1" applyFont="1" applyBorder="1" applyAlignment="1">
      <alignment vertical="center" shrinkToFit="1"/>
    </xf>
    <xf numFmtId="0" fontId="14" fillId="0" borderId="20" xfId="1" applyFont="1" applyBorder="1" applyAlignment="1">
      <alignment horizontal="right" vertical="center"/>
    </xf>
    <xf numFmtId="0" fontId="14" fillId="0" borderId="17" xfId="1" applyFont="1" applyBorder="1" applyAlignment="1">
      <alignment vertical="center" shrinkToFit="1"/>
    </xf>
    <xf numFmtId="0" fontId="14" fillId="0" borderId="13" xfId="1" applyFont="1" applyBorder="1" applyAlignment="1">
      <alignment vertical="center" shrinkToFit="1"/>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12" xfId="1" applyFont="1" applyBorder="1" applyAlignment="1">
      <alignment horizontal="center" vertical="center"/>
    </xf>
    <xf numFmtId="0" fontId="5" fillId="0" borderId="40" xfId="1" applyFont="1" applyBorder="1" applyAlignment="1">
      <alignment horizontal="center" vertical="center"/>
    </xf>
    <xf numFmtId="0" fontId="5" fillId="0" borderId="16" xfId="1" applyFont="1" applyBorder="1" applyAlignment="1">
      <alignment horizontal="center" vertical="center"/>
    </xf>
    <xf numFmtId="0" fontId="5" fillId="0" borderId="23" xfId="1" applyFont="1" applyBorder="1" applyAlignment="1">
      <alignment horizontal="center" vertical="center"/>
    </xf>
    <xf numFmtId="0" fontId="5" fillId="0" borderId="41" xfId="1" applyFont="1" applyBorder="1">
      <alignment vertical="center"/>
    </xf>
    <xf numFmtId="0" fontId="5" fillId="0" borderId="31"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22" fillId="0" borderId="0" xfId="3" applyBorder="1" applyAlignment="1">
      <alignment vertical="center"/>
    </xf>
    <xf numFmtId="0" fontId="0" fillId="0" borderId="53" xfId="0" applyBorder="1" applyAlignment="1">
      <alignment horizontal="left" shrinkToFit="1"/>
    </xf>
    <xf numFmtId="180" fontId="14" fillId="0" borderId="15" xfId="1" applyNumberFormat="1" applyFont="1" applyBorder="1" applyAlignment="1">
      <alignment horizontal="right" vertical="center"/>
    </xf>
    <xf numFmtId="180" fontId="14" fillId="0" borderId="22" xfId="1" applyNumberFormat="1" applyFont="1" applyBorder="1" applyAlignment="1">
      <alignment horizontal="right" vertical="center"/>
    </xf>
    <xf numFmtId="177" fontId="14" fillId="0" borderId="15" xfId="1" applyNumberFormat="1" applyFont="1" applyBorder="1" applyAlignment="1">
      <alignment horizontal="right" vertical="center"/>
    </xf>
    <xf numFmtId="177" fontId="14" fillId="0" borderId="22" xfId="1" applyNumberFormat="1" applyFont="1" applyBorder="1" applyAlignment="1">
      <alignment horizontal="right" vertical="center"/>
    </xf>
    <xf numFmtId="182" fontId="14" fillId="0" borderId="15" xfId="1" applyNumberFormat="1" applyFont="1" applyBorder="1" applyAlignment="1">
      <alignment horizontal="right" vertical="center"/>
    </xf>
    <xf numFmtId="182" fontId="14" fillId="0" borderId="22" xfId="1" applyNumberFormat="1" applyFont="1" applyBorder="1" applyAlignment="1">
      <alignment horizontal="right" vertical="center"/>
    </xf>
    <xf numFmtId="181" fontId="14" fillId="0" borderId="15" xfId="1" applyNumberFormat="1" applyFont="1" applyBorder="1" applyAlignment="1">
      <alignment horizontal="right" vertical="center"/>
    </xf>
    <xf numFmtId="181" fontId="14" fillId="0" borderId="22" xfId="1" applyNumberFormat="1" applyFont="1" applyBorder="1" applyAlignment="1">
      <alignment horizontal="right" vertical="center"/>
    </xf>
    <xf numFmtId="176" fontId="14" fillId="0" borderId="22" xfId="1" applyNumberFormat="1" applyFont="1" applyBorder="1" applyAlignment="1">
      <alignment horizontal="right" vertical="center"/>
    </xf>
    <xf numFmtId="0" fontId="26" fillId="0" borderId="0" xfId="1" applyFont="1" applyAlignment="1">
      <alignment horizontal="center" vertical="center" textRotation="255"/>
    </xf>
    <xf numFmtId="0" fontId="26" fillId="0" borderId="0" xfId="1" applyFont="1">
      <alignment vertical="center"/>
    </xf>
    <xf numFmtId="0" fontId="26" fillId="0" borderId="0" xfId="1" applyFont="1" applyAlignment="1">
      <alignment horizontal="center" vertical="center"/>
    </xf>
    <xf numFmtId="0" fontId="1" fillId="0" borderId="2" xfId="1" applyBorder="1" applyAlignment="1">
      <alignment horizontal="center" vertical="center"/>
    </xf>
    <xf numFmtId="0" fontId="1" fillId="4" borderId="2" xfId="1" applyFill="1" applyBorder="1" applyAlignment="1">
      <alignment horizontal="center" vertical="center"/>
    </xf>
    <xf numFmtId="0" fontId="26" fillId="0" borderId="11" xfId="1" applyFont="1" applyBorder="1" applyAlignment="1">
      <alignment horizontal="left" vertical="center" shrinkToFit="1"/>
    </xf>
    <xf numFmtId="0" fontId="26" fillId="0" borderId="58" xfId="1" applyFont="1" applyBorder="1" applyAlignment="1">
      <alignment horizontal="left" vertical="center" shrinkToFit="1"/>
    </xf>
    <xf numFmtId="0" fontId="26" fillId="0" borderId="10" xfId="1" applyFont="1" applyBorder="1" applyAlignment="1">
      <alignment horizontal="left" vertical="center" shrinkToFit="1"/>
    </xf>
    <xf numFmtId="0" fontId="26" fillId="5" borderId="54" xfId="1" applyFont="1" applyFill="1" applyBorder="1">
      <alignment vertical="center"/>
    </xf>
    <xf numFmtId="0" fontId="26" fillId="5" borderId="55" xfId="1" applyFont="1" applyFill="1" applyBorder="1">
      <alignment vertical="center"/>
    </xf>
    <xf numFmtId="0" fontId="26" fillId="5" borderId="55" xfId="1" applyFont="1" applyFill="1" applyBorder="1" applyAlignment="1">
      <alignment horizontal="left" vertical="center" shrinkToFit="1"/>
    </xf>
    <xf numFmtId="0" fontId="28" fillId="5" borderId="55" xfId="1" applyFont="1" applyFill="1" applyBorder="1" applyAlignment="1">
      <alignment vertical="top" wrapText="1" shrinkToFit="1"/>
    </xf>
    <xf numFmtId="0" fontId="28" fillId="5" borderId="56" xfId="1" applyFont="1" applyFill="1" applyBorder="1" applyAlignment="1">
      <alignment vertical="top" wrapText="1" shrinkToFit="1"/>
    </xf>
    <xf numFmtId="0" fontId="26" fillId="5" borderId="21" xfId="1" applyFont="1" applyFill="1" applyBorder="1">
      <alignment vertical="center"/>
    </xf>
    <xf numFmtId="0" fontId="26" fillId="5" borderId="42" xfId="1" applyFont="1" applyFill="1" applyBorder="1">
      <alignment vertical="center"/>
    </xf>
    <xf numFmtId="0" fontId="26" fillId="5" borderId="42" xfId="1" applyFont="1" applyFill="1" applyBorder="1" applyAlignment="1">
      <alignment horizontal="left" vertical="center" shrinkToFit="1"/>
    </xf>
    <xf numFmtId="0" fontId="30" fillId="5" borderId="42" xfId="0" applyFont="1" applyFill="1" applyBorder="1" applyAlignment="1">
      <alignment vertical="top" wrapText="1" shrinkToFit="1"/>
    </xf>
    <xf numFmtId="0" fontId="30" fillId="5" borderId="18" xfId="0" applyFont="1" applyFill="1" applyBorder="1" applyAlignment="1">
      <alignment vertical="top" wrapText="1" shrinkToFit="1"/>
    </xf>
    <xf numFmtId="0" fontId="28" fillId="5" borderId="55" xfId="1" applyFont="1" applyFill="1" applyBorder="1" applyAlignment="1">
      <alignment vertical="top" wrapText="1"/>
    </xf>
    <xf numFmtId="0" fontId="29" fillId="5" borderId="56" xfId="1" applyFont="1" applyFill="1" applyBorder="1" applyAlignment="1">
      <alignment vertical="top" wrapText="1"/>
    </xf>
    <xf numFmtId="0" fontId="30" fillId="5" borderId="42" xfId="0" applyFont="1" applyFill="1" applyBorder="1" applyAlignment="1">
      <alignment vertical="top" wrapText="1"/>
    </xf>
    <xf numFmtId="0" fontId="31" fillId="5" borderId="18" xfId="0" applyFont="1" applyFill="1" applyBorder="1" applyAlignment="1">
      <alignment vertical="top" wrapText="1"/>
    </xf>
    <xf numFmtId="0" fontId="26" fillId="5" borderId="0" xfId="1" applyFont="1" applyFill="1" applyAlignment="1">
      <alignment horizontal="left" vertical="center" shrinkToFit="1"/>
    </xf>
    <xf numFmtId="183" fontId="26" fillId="0" borderId="0" xfId="1" applyNumberFormat="1" applyFont="1">
      <alignment vertical="center"/>
    </xf>
    <xf numFmtId="0" fontId="28" fillId="0" borderId="1" xfId="1" applyFont="1" applyBorder="1" applyAlignment="1">
      <alignment horizontal="center" vertical="center" wrapText="1"/>
    </xf>
    <xf numFmtId="0" fontId="26" fillId="0" borderId="11" xfId="4" applyFont="1" applyBorder="1" applyAlignment="1">
      <alignment horizontal="center" wrapText="1" shrinkToFit="1"/>
    </xf>
    <xf numFmtId="0" fontId="37" fillId="0" borderId="58" xfId="1" applyFont="1" applyBorder="1">
      <alignment vertical="center"/>
    </xf>
    <xf numFmtId="184" fontId="37" fillId="0" borderId="58" xfId="1" applyNumberFormat="1" applyFont="1" applyBorder="1" applyAlignment="1">
      <alignment horizontal="right" vertical="center"/>
    </xf>
    <xf numFmtId="0" fontId="37" fillId="0" borderId="58" xfId="1" applyFont="1" applyBorder="1" applyAlignment="1">
      <alignment horizontal="left" vertical="center"/>
    </xf>
    <xf numFmtId="0" fontId="37" fillId="0" borderId="56" xfId="1" applyFont="1" applyBorder="1" applyAlignment="1">
      <alignment horizontal="left" vertical="top" shrinkToFit="1"/>
    </xf>
    <xf numFmtId="0" fontId="37" fillId="0" borderId="11" xfId="4" applyFont="1" applyBorder="1" applyAlignment="1">
      <alignment horizontal="left" vertical="top" wrapText="1"/>
    </xf>
    <xf numFmtId="0" fontId="37" fillId="9" borderId="11" xfId="1" applyFont="1" applyFill="1" applyBorder="1">
      <alignment vertical="center"/>
    </xf>
    <xf numFmtId="183" fontId="37" fillId="0" borderId="11" xfId="1" applyNumberFormat="1" applyFont="1" applyBorder="1">
      <alignment vertical="center"/>
    </xf>
    <xf numFmtId="0" fontId="37" fillId="0" borderId="11" xfId="1" applyFont="1" applyBorder="1">
      <alignment vertical="center"/>
    </xf>
    <xf numFmtId="0" fontId="37" fillId="0" borderId="1" xfId="1" applyFont="1" applyBorder="1" applyAlignment="1">
      <alignment horizontal="left" vertical="top" shrinkToFit="1"/>
    </xf>
    <xf numFmtId="0" fontId="37" fillId="10" borderId="11" xfId="1" applyFont="1" applyFill="1" applyBorder="1">
      <alignment vertical="center"/>
    </xf>
    <xf numFmtId="0" fontId="37" fillId="0" borderId="10" xfId="1" applyFont="1" applyBorder="1">
      <alignment vertical="center"/>
    </xf>
    <xf numFmtId="183" fontId="37" fillId="0" borderId="10" xfId="1" applyNumberFormat="1" applyFont="1" applyBorder="1">
      <alignment vertical="center"/>
    </xf>
    <xf numFmtId="0" fontId="37" fillId="0" borderId="18" xfId="1" applyFont="1" applyBorder="1" applyAlignment="1">
      <alignment horizontal="left" vertical="top" shrinkToFit="1"/>
    </xf>
    <xf numFmtId="0" fontId="26" fillId="0" borderId="22" xfId="1" applyFont="1" applyBorder="1">
      <alignment vertical="center"/>
    </xf>
    <xf numFmtId="0" fontId="26" fillId="0" borderId="42" xfId="1" applyFont="1" applyBorder="1">
      <alignment vertical="center"/>
    </xf>
    <xf numFmtId="0" fontId="37" fillId="0" borderId="11" xfId="1" applyFont="1" applyBorder="1" applyAlignment="1">
      <alignment horizontal="left" vertical="center"/>
    </xf>
    <xf numFmtId="184" fontId="37" fillId="0" borderId="11" xfId="1" applyNumberFormat="1" applyFont="1" applyBorder="1">
      <alignment vertical="center"/>
    </xf>
    <xf numFmtId="184" fontId="37" fillId="0" borderId="58" xfId="1" applyNumberFormat="1" applyFont="1" applyBorder="1">
      <alignment vertical="center"/>
    </xf>
    <xf numFmtId="0" fontId="37" fillId="0" borderId="78" xfId="1" applyFont="1" applyBorder="1" applyAlignment="1">
      <alignment horizontal="left" vertical="top" shrinkToFit="1"/>
    </xf>
    <xf numFmtId="0" fontId="37" fillId="11" borderId="11" xfId="1" applyFont="1" applyFill="1" applyBorder="1" applyAlignment="1">
      <alignment horizontal="center" vertical="center" wrapText="1"/>
    </xf>
    <xf numFmtId="0" fontId="37" fillId="11" borderId="11" xfId="1" applyFont="1" applyFill="1" applyBorder="1" applyAlignment="1">
      <alignment vertical="center" textRotation="255" shrinkToFit="1"/>
    </xf>
    <xf numFmtId="0" fontId="37" fillId="11" borderId="11" xfId="1" applyFont="1" applyFill="1" applyBorder="1">
      <alignment vertical="center"/>
    </xf>
    <xf numFmtId="0" fontId="29" fillId="11" borderId="11" xfId="1" applyFont="1" applyFill="1" applyBorder="1" applyAlignment="1">
      <alignment vertical="top" wrapText="1"/>
    </xf>
    <xf numFmtId="183" fontId="37" fillId="11" borderId="11" xfId="1" applyNumberFormat="1" applyFont="1" applyFill="1" applyBorder="1">
      <alignment vertical="center"/>
    </xf>
    <xf numFmtId="0" fontId="37" fillId="11" borderId="11" xfId="4" applyFont="1" applyFill="1" applyBorder="1" applyAlignment="1">
      <alignment vertical="top" wrapText="1"/>
    </xf>
    <xf numFmtId="0" fontId="37" fillId="11" borderId="75" xfId="4" applyFont="1" applyFill="1" applyBorder="1" applyAlignment="1">
      <alignment vertical="top" wrapText="1"/>
    </xf>
    <xf numFmtId="0" fontId="37" fillId="11" borderId="1" xfId="1" applyFont="1" applyFill="1" applyBorder="1" applyAlignment="1">
      <alignment horizontal="left" vertical="top" shrinkToFit="1"/>
    </xf>
    <xf numFmtId="0" fontId="37" fillId="0" borderId="22" xfId="1" applyFont="1" applyBorder="1">
      <alignment vertical="center"/>
    </xf>
    <xf numFmtId="0" fontId="37" fillId="0" borderId="79" xfId="1" applyFont="1" applyBorder="1" applyAlignment="1">
      <alignment horizontal="left" vertical="top" shrinkToFit="1"/>
    </xf>
    <xf numFmtId="0" fontId="37" fillId="11" borderId="10" xfId="1" applyFont="1" applyFill="1" applyBorder="1" applyAlignment="1">
      <alignment vertical="center" wrapText="1"/>
    </xf>
    <xf numFmtId="0" fontId="37" fillId="11" borderId="10" xfId="1" applyFont="1" applyFill="1" applyBorder="1" applyAlignment="1">
      <alignment vertical="center" textRotation="255" shrinkToFit="1"/>
    </xf>
    <xf numFmtId="0" fontId="37" fillId="11" borderId="10" xfId="1" applyFont="1" applyFill="1" applyBorder="1">
      <alignment vertical="center"/>
    </xf>
    <xf numFmtId="0" fontId="29" fillId="11" borderId="10" xfId="1" applyFont="1" applyFill="1" applyBorder="1" applyAlignment="1">
      <alignment vertical="top" wrapText="1"/>
    </xf>
    <xf numFmtId="183" fontId="37" fillId="11" borderId="10" xfId="1" applyNumberFormat="1" applyFont="1" applyFill="1" applyBorder="1">
      <alignment vertical="center"/>
    </xf>
    <xf numFmtId="0" fontId="37" fillId="11" borderId="10" xfId="4" applyFont="1" applyFill="1" applyBorder="1" applyAlignment="1">
      <alignment vertical="top" wrapText="1"/>
    </xf>
    <xf numFmtId="0" fontId="37" fillId="11" borderId="77" xfId="4" applyFont="1" applyFill="1" applyBorder="1" applyAlignment="1">
      <alignment vertical="top" wrapText="1"/>
    </xf>
    <xf numFmtId="0" fontId="37" fillId="11" borderId="18" xfId="1" applyFont="1" applyFill="1" applyBorder="1" applyAlignment="1">
      <alignment horizontal="left" vertical="top" shrinkToFit="1"/>
    </xf>
    <xf numFmtId="0" fontId="37" fillId="0" borderId="73" xfId="1" applyFont="1" applyBorder="1" applyAlignment="1">
      <alignment horizontal="left" vertical="top" shrinkToFit="1"/>
    </xf>
    <xf numFmtId="0" fontId="37" fillId="0" borderId="1" xfId="4" applyFont="1" applyBorder="1" applyAlignment="1">
      <alignment horizontal="left" vertical="top" wrapText="1"/>
    </xf>
    <xf numFmtId="0" fontId="37" fillId="0" borderId="21" xfId="1" applyFont="1" applyBorder="1">
      <alignment vertical="center"/>
    </xf>
    <xf numFmtId="0" fontId="37" fillId="0" borderId="74" xfId="1" applyFont="1" applyBorder="1" applyAlignment="1">
      <alignment horizontal="left" vertical="top" shrinkToFit="1"/>
    </xf>
    <xf numFmtId="0" fontId="37" fillId="11" borderId="11" xfId="1" applyFont="1" applyFill="1" applyBorder="1" applyAlignment="1">
      <alignment vertical="center" wrapText="1"/>
    </xf>
    <xf numFmtId="0" fontId="37" fillId="11" borderId="80" xfId="4" applyFont="1" applyFill="1" applyBorder="1" applyAlignment="1">
      <alignment vertical="top" wrapText="1"/>
    </xf>
    <xf numFmtId="0" fontId="37" fillId="11" borderId="73" xfId="1" applyFont="1" applyFill="1" applyBorder="1" applyAlignment="1">
      <alignment horizontal="left" vertical="top" shrinkToFit="1"/>
    </xf>
    <xf numFmtId="0" fontId="37" fillId="11" borderId="81" xfId="4" applyFont="1" applyFill="1" applyBorder="1" applyAlignment="1">
      <alignment vertical="top" wrapText="1"/>
    </xf>
    <xf numFmtId="0" fontId="37" fillId="11" borderId="74" xfId="1" applyFont="1" applyFill="1" applyBorder="1" applyAlignment="1">
      <alignment horizontal="left" vertical="top" shrinkToFit="1"/>
    </xf>
    <xf numFmtId="0" fontId="37" fillId="0" borderId="72" xfId="1" applyFont="1" applyBorder="1" applyAlignment="1">
      <alignment horizontal="left" vertical="top" shrinkToFit="1"/>
    </xf>
    <xf numFmtId="0" fontId="37" fillId="10" borderId="58" xfId="1" applyFont="1" applyFill="1" applyBorder="1">
      <alignment vertical="center"/>
    </xf>
    <xf numFmtId="0" fontId="37" fillId="0" borderId="58" xfId="4" applyFont="1" applyBorder="1" applyAlignment="1">
      <alignment horizontal="left" vertical="top" wrapText="1"/>
    </xf>
    <xf numFmtId="0" fontId="37" fillId="0" borderId="75" xfId="4" applyFont="1" applyBorder="1" applyAlignment="1">
      <alignment horizontal="left" vertical="top" wrapText="1"/>
    </xf>
    <xf numFmtId="0" fontId="37" fillId="0" borderId="76" xfId="4" applyFont="1" applyBorder="1" applyAlignment="1">
      <alignment horizontal="left" vertical="top" wrapText="1"/>
    </xf>
    <xf numFmtId="0" fontId="37" fillId="0" borderId="10" xfId="4" applyFont="1" applyBorder="1" applyAlignment="1">
      <alignment horizontal="left" vertical="top" wrapText="1"/>
    </xf>
    <xf numFmtId="0" fontId="37" fillId="0" borderId="77" xfId="4" applyFont="1" applyBorder="1" applyAlignment="1">
      <alignment horizontal="left" vertical="top" wrapText="1"/>
    </xf>
    <xf numFmtId="0" fontId="37" fillId="0" borderId="75" xfId="4" applyFont="1" applyBorder="1" applyAlignment="1">
      <alignment vertical="top" wrapText="1"/>
    </xf>
    <xf numFmtId="0" fontId="37" fillId="13" borderId="11" xfId="1" applyFont="1" applyFill="1" applyBorder="1">
      <alignment vertical="center"/>
    </xf>
    <xf numFmtId="0" fontId="37" fillId="0" borderId="76" xfId="4" applyFont="1" applyBorder="1" applyAlignment="1">
      <alignment vertical="top" wrapText="1"/>
    </xf>
    <xf numFmtId="0" fontId="37" fillId="0" borderId="77" xfId="4" applyFont="1" applyBorder="1" applyAlignment="1">
      <alignment vertical="top" wrapText="1"/>
    </xf>
    <xf numFmtId="0" fontId="37" fillId="11" borderId="58" xfId="1" applyFont="1" applyFill="1" applyBorder="1" applyAlignment="1">
      <alignment vertical="center" wrapText="1"/>
    </xf>
    <xf numFmtId="0" fontId="37" fillId="11" borderId="58" xfId="1" applyFont="1" applyFill="1" applyBorder="1">
      <alignment vertical="center"/>
    </xf>
    <xf numFmtId="0" fontId="29" fillId="11" borderId="58" xfId="1" applyFont="1" applyFill="1" applyBorder="1" applyAlignment="1">
      <alignment vertical="top" wrapText="1"/>
    </xf>
    <xf numFmtId="0" fontId="29" fillId="11" borderId="0" xfId="1" applyFont="1" applyFill="1" applyAlignment="1">
      <alignment vertical="top" wrapText="1"/>
    </xf>
    <xf numFmtId="184" fontId="37" fillId="11" borderId="58" xfId="1" applyNumberFormat="1" applyFont="1" applyFill="1" applyBorder="1">
      <alignment vertical="center"/>
    </xf>
    <xf numFmtId="0" fontId="37" fillId="11" borderId="58" xfId="1" applyFont="1" applyFill="1" applyBorder="1" applyAlignment="1">
      <alignment horizontal="left" vertical="center"/>
    </xf>
    <xf numFmtId="0" fontId="37" fillId="11" borderId="58" xfId="4" applyFont="1" applyFill="1" applyBorder="1" applyAlignment="1">
      <alignment vertical="top" wrapText="1"/>
    </xf>
    <xf numFmtId="0" fontId="37" fillId="11" borderId="56" xfId="1" applyFont="1" applyFill="1" applyBorder="1" applyAlignment="1">
      <alignment horizontal="left" vertical="top" shrinkToFit="1"/>
    </xf>
    <xf numFmtId="0" fontId="29" fillId="11" borderId="42" xfId="1" applyFont="1" applyFill="1" applyBorder="1" applyAlignment="1">
      <alignment vertical="top" wrapText="1"/>
    </xf>
    <xf numFmtId="0" fontId="37" fillId="11" borderId="76" xfId="4" applyFont="1" applyFill="1" applyBorder="1" applyAlignment="1">
      <alignment vertical="top" wrapText="1"/>
    </xf>
    <xf numFmtId="0" fontId="37" fillId="11" borderId="21" xfId="1" applyFont="1" applyFill="1" applyBorder="1">
      <alignment vertical="center"/>
    </xf>
    <xf numFmtId="0" fontId="29" fillId="11" borderId="18" xfId="1" applyFont="1" applyFill="1" applyBorder="1" applyAlignment="1">
      <alignment vertical="top" wrapText="1"/>
    </xf>
    <xf numFmtId="184" fontId="37" fillId="0" borderId="56" xfId="1" applyNumberFormat="1" applyFont="1" applyBorder="1">
      <alignment vertical="center"/>
    </xf>
    <xf numFmtId="0" fontId="37" fillId="0" borderId="55" xfId="4" applyFont="1" applyBorder="1" applyAlignment="1">
      <alignment vertical="top" wrapText="1"/>
    </xf>
    <xf numFmtId="0" fontId="37" fillId="9" borderId="58" xfId="1" applyFont="1" applyFill="1" applyBorder="1">
      <alignment vertical="center"/>
    </xf>
    <xf numFmtId="0" fontId="37" fillId="0" borderId="0" xfId="4" applyFont="1" applyAlignment="1">
      <alignment horizontal="left" vertical="top" wrapText="1"/>
    </xf>
    <xf numFmtId="183" fontId="37" fillId="11" borderId="10" xfId="1" applyNumberFormat="1" applyFont="1" applyFill="1" applyBorder="1" applyAlignment="1">
      <alignment horizontal="center" vertical="center"/>
    </xf>
    <xf numFmtId="0" fontId="37" fillId="14" borderId="11" xfId="1" applyFont="1" applyFill="1" applyBorder="1">
      <alignment vertical="center"/>
    </xf>
    <xf numFmtId="0" fontId="37" fillId="0" borderId="84" xfId="1" applyFont="1" applyBorder="1" applyAlignment="1">
      <alignment horizontal="left" vertical="top" shrinkToFit="1"/>
    </xf>
    <xf numFmtId="0" fontId="37" fillId="0" borderId="22" xfId="4" applyFont="1" applyBorder="1" applyAlignment="1">
      <alignment horizontal="left" vertical="top" wrapText="1"/>
    </xf>
    <xf numFmtId="0" fontId="37" fillId="0" borderId="54" xfId="1" applyFont="1" applyBorder="1" applyAlignment="1">
      <alignment horizontal="left" vertical="center"/>
    </xf>
    <xf numFmtId="0" fontId="37" fillId="0" borderId="0" xfId="1" applyFont="1" applyAlignment="1">
      <alignment horizontal="left" vertical="top" shrinkToFit="1"/>
    </xf>
    <xf numFmtId="0" fontId="32" fillId="0" borderId="0" xfId="1" applyFont="1">
      <alignment vertical="center"/>
    </xf>
    <xf numFmtId="0" fontId="37" fillId="0" borderId="42" xfId="1" applyFont="1" applyBorder="1" applyAlignment="1">
      <alignment horizontal="left" vertical="top" shrinkToFit="1"/>
    </xf>
    <xf numFmtId="0" fontId="37" fillId="11" borderId="22" xfId="4" applyFont="1" applyFill="1" applyBorder="1" applyAlignment="1">
      <alignment vertical="top" wrapText="1"/>
    </xf>
    <xf numFmtId="0" fontId="37" fillId="11" borderId="72" xfId="1" applyFont="1" applyFill="1" applyBorder="1" applyAlignment="1">
      <alignment horizontal="left" vertical="top" shrinkToFit="1"/>
    </xf>
    <xf numFmtId="0" fontId="37" fillId="11" borderId="42" xfId="4" applyFont="1" applyFill="1" applyBorder="1" applyAlignment="1">
      <alignment vertical="top" wrapText="1"/>
    </xf>
    <xf numFmtId="0" fontId="37" fillId="15" borderId="58" xfId="1" applyFont="1" applyFill="1" applyBorder="1" applyAlignment="1">
      <alignment horizontal="left" vertical="center"/>
    </xf>
    <xf numFmtId="0" fontId="37" fillId="0" borderId="58" xfId="1" applyFont="1" applyBorder="1" applyAlignment="1">
      <alignment vertical="center" shrinkToFit="1"/>
    </xf>
    <xf numFmtId="0" fontId="37" fillId="0" borderId="75" xfId="1" applyFont="1" applyBorder="1" applyAlignment="1">
      <alignment horizontal="left" vertical="center"/>
    </xf>
    <xf numFmtId="0" fontId="37" fillId="0" borderId="22" xfId="1" applyFont="1" applyBorder="1" applyAlignment="1">
      <alignment horizontal="left" vertical="top" shrinkToFit="1"/>
    </xf>
    <xf numFmtId="0" fontId="37" fillId="0" borderId="76" xfId="1" applyFont="1" applyBorder="1">
      <alignment vertical="center"/>
    </xf>
    <xf numFmtId="0" fontId="37" fillId="0" borderId="0" xfId="4" applyFont="1" applyAlignment="1">
      <alignment vertical="top" wrapText="1"/>
    </xf>
    <xf numFmtId="0" fontId="37" fillId="0" borderId="77" xfId="1" applyFont="1" applyBorder="1">
      <alignment vertical="center"/>
    </xf>
    <xf numFmtId="0" fontId="37" fillId="0" borderId="42" xfId="4" applyFont="1" applyBorder="1" applyAlignment="1">
      <alignment vertical="top" wrapText="1"/>
    </xf>
    <xf numFmtId="0" fontId="26" fillId="0" borderId="0" xfId="1" applyFont="1" applyAlignment="1">
      <alignment horizontal="left" vertical="center"/>
    </xf>
    <xf numFmtId="0" fontId="26" fillId="0" borderId="55" xfId="1" applyFont="1" applyBorder="1">
      <alignment vertical="center"/>
    </xf>
    <xf numFmtId="0" fontId="37" fillId="0" borderId="31" xfId="1" applyFont="1" applyBorder="1" applyAlignment="1">
      <alignment horizontal="center" vertical="center" shrinkToFit="1"/>
    </xf>
    <xf numFmtId="0" fontId="0" fillId="0" borderId="0" xfId="0" applyAlignment="1">
      <alignment vertical="center" shrinkToFit="1"/>
    </xf>
    <xf numFmtId="0" fontId="37" fillId="0" borderId="2" xfId="1" applyFont="1" applyBorder="1" applyAlignment="1">
      <alignment horizontal="center" vertical="center"/>
    </xf>
    <xf numFmtId="183" fontId="26" fillId="0" borderId="0" xfId="1" applyNumberFormat="1" applyFont="1" applyAlignment="1">
      <alignment horizontal="center" vertical="center"/>
    </xf>
    <xf numFmtId="0" fontId="37" fillId="0" borderId="0" xfId="4" applyFont="1">
      <alignment vertical="center"/>
    </xf>
    <xf numFmtId="0" fontId="37" fillId="0" borderId="31" xfId="1" applyFont="1" applyBorder="1" applyAlignment="1">
      <alignment horizontal="center" vertical="center"/>
    </xf>
    <xf numFmtId="0" fontId="37" fillId="0" borderId="71" xfId="1" applyFont="1" applyBorder="1">
      <alignment vertical="center"/>
    </xf>
    <xf numFmtId="184" fontId="37" fillId="0" borderId="2" xfId="1" applyNumberFormat="1" applyFont="1" applyBorder="1" applyAlignment="1">
      <alignment horizontal="center" vertical="center"/>
    </xf>
    <xf numFmtId="183" fontId="37" fillId="0" borderId="2" xfId="1" applyNumberFormat="1" applyFont="1" applyBorder="1" applyAlignment="1">
      <alignment horizontal="center" vertical="center"/>
    </xf>
    <xf numFmtId="0" fontId="37" fillId="0" borderId="0" xfId="1" applyFont="1" applyAlignment="1">
      <alignment horizontal="left" vertical="center"/>
    </xf>
    <xf numFmtId="0" fontId="38" fillId="0" borderId="0" xfId="1" applyFont="1" applyAlignment="1">
      <alignment horizontal="left" vertical="center" wrapText="1"/>
    </xf>
    <xf numFmtId="0" fontId="37" fillId="0" borderId="0" xfId="1" applyFont="1" applyAlignment="1">
      <alignment horizontal="left" vertical="center" wrapText="1"/>
    </xf>
    <xf numFmtId="0" fontId="37" fillId="0" borderId="0" xfId="1" applyFont="1" applyAlignment="1">
      <alignment horizontal="center" vertical="center"/>
    </xf>
    <xf numFmtId="0" fontId="37" fillId="0" borderId="0" xfId="1" applyFont="1">
      <alignment vertical="center"/>
    </xf>
    <xf numFmtId="0" fontId="37" fillId="0" borderId="0" xfId="1" applyFont="1" applyAlignment="1">
      <alignment horizontal="left" vertical="top"/>
    </xf>
    <xf numFmtId="0" fontId="26" fillId="0" borderId="55" xfId="1" applyFont="1" applyBorder="1" applyAlignment="1">
      <alignment horizontal="center" vertical="center"/>
    </xf>
    <xf numFmtId="0" fontId="39" fillId="0" borderId="55" xfId="1" applyFont="1" applyBorder="1" applyAlignment="1">
      <alignment horizontal="left" vertical="center"/>
    </xf>
    <xf numFmtId="184" fontId="26" fillId="0" borderId="0" xfId="1" applyNumberFormat="1" applyFont="1" applyAlignment="1">
      <alignment horizontal="center" vertical="center"/>
    </xf>
    <xf numFmtId="0" fontId="37" fillId="0" borderId="0" xfId="1" applyFont="1" applyAlignment="1">
      <alignment vertical="center" wrapText="1"/>
    </xf>
    <xf numFmtId="0" fontId="26" fillId="0" borderId="0" xfId="1" applyFont="1" applyAlignment="1">
      <alignment vertical="center" wrapText="1"/>
    </xf>
    <xf numFmtId="0" fontId="26" fillId="0" borderId="0" xfId="1" applyFont="1" applyAlignment="1">
      <alignment horizontal="left" vertical="top" wrapText="1"/>
    </xf>
    <xf numFmtId="0" fontId="37" fillId="0" borderId="0" xfId="1" applyFont="1" applyAlignment="1">
      <alignment horizontal="center" vertical="center"/>
    </xf>
    <xf numFmtId="0" fontId="37" fillId="0" borderId="54" xfId="1" applyFont="1" applyBorder="1" applyAlignment="1">
      <alignment horizontal="center" vertical="center"/>
    </xf>
    <xf numFmtId="0" fontId="37" fillId="0" borderId="56" xfId="1" applyFont="1" applyBorder="1" applyAlignment="1">
      <alignment horizontal="center" vertical="center"/>
    </xf>
    <xf numFmtId="0" fontId="37" fillId="0" borderId="21" xfId="1" applyFont="1" applyBorder="1" applyAlignment="1">
      <alignment horizontal="center" vertical="center"/>
    </xf>
    <xf numFmtId="0" fontId="37" fillId="0" borderId="18" xfId="1" applyFont="1" applyBorder="1" applyAlignment="1">
      <alignment horizontal="center" vertical="center"/>
    </xf>
    <xf numFmtId="0" fontId="37" fillId="0" borderId="31" xfId="1" applyFont="1" applyBorder="1" applyAlignment="1">
      <alignment horizontal="center" vertical="center"/>
    </xf>
    <xf numFmtId="0" fontId="37" fillId="0" borderId="32" xfId="1" applyFont="1" applyBorder="1" applyAlignment="1">
      <alignment horizontal="center" vertical="center"/>
    </xf>
    <xf numFmtId="0" fontId="37" fillId="0" borderId="71" xfId="1" applyFont="1" applyBorder="1" applyAlignment="1">
      <alignment horizontal="center" vertical="center"/>
    </xf>
    <xf numFmtId="0" fontId="37" fillId="0" borderId="0" xfId="1" applyFont="1" applyAlignment="1">
      <alignment horizontal="left" vertical="center" shrinkToFit="1"/>
    </xf>
    <xf numFmtId="0" fontId="26" fillId="0" borderId="2" xfId="1" applyFont="1" applyBorder="1" applyAlignment="1">
      <alignment horizontal="center" vertical="center"/>
    </xf>
    <xf numFmtId="183" fontId="37" fillId="0" borderId="2" xfId="1" applyNumberFormat="1" applyFont="1" applyBorder="1" applyAlignment="1">
      <alignment horizontal="center" vertical="center"/>
    </xf>
    <xf numFmtId="0" fontId="37" fillId="0" borderId="58" xfId="4" applyFont="1" applyBorder="1" applyAlignment="1">
      <alignment horizontal="left" vertical="top" wrapText="1"/>
    </xf>
    <xf numFmtId="0" fontId="37" fillId="0" borderId="11" xfId="4" applyFont="1" applyBorder="1" applyAlignment="1">
      <alignment horizontal="left" vertical="top" wrapText="1"/>
    </xf>
    <xf numFmtId="0" fontId="37" fillId="0" borderId="10" xfId="4" applyFont="1" applyBorder="1" applyAlignment="1">
      <alignment horizontal="left" vertical="top" wrapText="1"/>
    </xf>
    <xf numFmtId="0" fontId="37" fillId="0" borderId="58" xfId="1" applyFont="1" applyBorder="1" applyAlignment="1">
      <alignment horizontal="center" vertical="center" wrapText="1"/>
    </xf>
    <xf numFmtId="0" fontId="37" fillId="0" borderId="11" xfId="1" applyFont="1" applyBorder="1" applyAlignment="1">
      <alignment horizontal="center" vertical="center" wrapText="1"/>
    </xf>
    <xf numFmtId="0" fontId="37" fillId="0" borderId="10" xfId="1" applyFont="1" applyBorder="1" applyAlignment="1">
      <alignment horizontal="center" vertical="center" wrapText="1"/>
    </xf>
    <xf numFmtId="0" fontId="37" fillId="0" borderId="58" xfId="1" applyFont="1" applyBorder="1" applyAlignment="1">
      <alignment horizontal="center" vertical="center" textRotation="255"/>
    </xf>
    <xf numFmtId="0" fontId="37" fillId="0" borderId="11" xfId="1" applyFont="1" applyBorder="1" applyAlignment="1">
      <alignment horizontal="center" vertical="center" textRotation="255"/>
    </xf>
    <xf numFmtId="0" fontId="37" fillId="0" borderId="10" xfId="1" applyFont="1" applyBorder="1" applyAlignment="1">
      <alignment horizontal="center" vertical="center" textRotation="255"/>
    </xf>
    <xf numFmtId="0" fontId="29" fillId="0" borderId="58" xfId="1" applyFont="1" applyBorder="1" applyAlignment="1">
      <alignment horizontal="left" vertical="top" wrapText="1"/>
    </xf>
    <xf numFmtId="0" fontId="29" fillId="0" borderId="11" xfId="1" applyFont="1" applyBorder="1" applyAlignment="1">
      <alignment horizontal="left" vertical="top" wrapText="1"/>
    </xf>
    <xf numFmtId="0" fontId="29" fillId="0" borderId="10" xfId="1" applyFont="1" applyBorder="1" applyAlignment="1">
      <alignment horizontal="left" vertical="top" wrapText="1"/>
    </xf>
    <xf numFmtId="0" fontId="37" fillId="0" borderId="55" xfId="4" applyFont="1" applyBorder="1" applyAlignment="1">
      <alignment horizontal="left" vertical="top" wrapText="1"/>
    </xf>
    <xf numFmtId="0" fontId="37" fillId="0" borderId="0" xfId="4" applyFont="1" applyAlignment="1">
      <alignment horizontal="left" vertical="top" wrapText="1"/>
    </xf>
    <xf numFmtId="0" fontId="37" fillId="0" borderId="42" xfId="4" applyFont="1" applyBorder="1" applyAlignment="1">
      <alignment horizontal="left" vertical="top" wrapText="1"/>
    </xf>
    <xf numFmtId="0" fontId="37" fillId="0" borderId="58" xfId="1" applyFont="1" applyBorder="1" applyAlignment="1">
      <alignment horizontal="center" vertical="center"/>
    </xf>
    <xf numFmtId="0" fontId="37" fillId="0" borderId="11" xfId="1" applyFont="1" applyBorder="1" applyAlignment="1">
      <alignment horizontal="center" vertical="center"/>
    </xf>
    <xf numFmtId="0" fontId="37" fillId="0" borderId="10" xfId="1" applyFont="1" applyBorder="1" applyAlignment="1">
      <alignment horizontal="center" vertical="center"/>
    </xf>
    <xf numFmtId="0" fontId="37" fillId="0" borderId="75" xfId="4" applyFont="1" applyBorder="1" applyAlignment="1">
      <alignment horizontal="left" vertical="top" wrapText="1"/>
    </xf>
    <xf numFmtId="0" fontId="37" fillId="0" borderId="76" xfId="4" applyFont="1" applyBorder="1" applyAlignment="1">
      <alignment horizontal="left" vertical="top" wrapText="1"/>
    </xf>
    <xf numFmtId="0" fontId="37" fillId="0" borderId="77" xfId="4" applyFont="1" applyBorder="1" applyAlignment="1">
      <alignment horizontal="left" vertical="top" wrapText="1"/>
    </xf>
    <xf numFmtId="0" fontId="37" fillId="0" borderId="58" xfId="1" applyFont="1" applyBorder="1" applyAlignment="1">
      <alignment horizontal="center" vertical="center" textRotation="255" shrinkToFit="1"/>
    </xf>
    <xf numFmtId="0" fontId="37" fillId="0" borderId="11" xfId="1" applyFont="1" applyBorder="1" applyAlignment="1">
      <alignment horizontal="center" vertical="center" textRotation="255" shrinkToFit="1"/>
    </xf>
    <xf numFmtId="0" fontId="37" fillId="0" borderId="10" xfId="1" applyFont="1" applyBorder="1" applyAlignment="1">
      <alignment horizontal="center" vertical="center" textRotation="255" shrinkToFit="1"/>
    </xf>
    <xf numFmtId="0" fontId="37" fillId="0" borderId="54" xfId="4" applyFont="1" applyBorder="1" applyAlignment="1">
      <alignment horizontal="left" vertical="top" wrapText="1"/>
    </xf>
    <xf numFmtId="0" fontId="37" fillId="0" borderId="22" xfId="4" applyFont="1" applyBorder="1" applyAlignment="1">
      <alignment horizontal="left" vertical="top" wrapText="1"/>
    </xf>
    <xf numFmtId="0" fontId="37" fillId="0" borderId="21" xfId="4" applyFont="1" applyBorder="1" applyAlignment="1">
      <alignment horizontal="left" vertical="top" wrapText="1"/>
    </xf>
    <xf numFmtId="0" fontId="38" fillId="0" borderId="75" xfId="4" applyFont="1" applyBorder="1" applyAlignment="1">
      <alignment horizontal="left" vertical="top" wrapText="1"/>
    </xf>
    <xf numFmtId="0" fontId="38" fillId="0" borderId="76" xfId="4" applyFont="1" applyBorder="1" applyAlignment="1">
      <alignment horizontal="left" vertical="top" wrapText="1"/>
    </xf>
    <xf numFmtId="0" fontId="38" fillId="0" borderId="77" xfId="4" applyFont="1" applyBorder="1" applyAlignment="1">
      <alignment horizontal="left" vertical="top" wrapText="1"/>
    </xf>
    <xf numFmtId="0" fontId="37" fillId="0" borderId="80" xfId="4" applyFont="1" applyBorder="1" applyAlignment="1">
      <alignment horizontal="left" vertical="top" wrapText="1"/>
    </xf>
    <xf numFmtId="0" fontId="37" fillId="0" borderId="81" xfId="4" applyFont="1" applyBorder="1" applyAlignment="1">
      <alignment horizontal="left" vertical="top" wrapText="1"/>
    </xf>
    <xf numFmtId="0" fontId="37" fillId="0" borderId="82" xfId="4" applyFont="1" applyBorder="1" applyAlignment="1">
      <alignment horizontal="left" vertical="top" wrapText="1"/>
    </xf>
    <xf numFmtId="0" fontId="37" fillId="0" borderId="22" xfId="1" applyFont="1" applyBorder="1" applyAlignment="1">
      <alignment horizontal="center" vertical="center"/>
    </xf>
    <xf numFmtId="0" fontId="37" fillId="12" borderId="58" xfId="1" applyFont="1" applyFill="1" applyBorder="1" applyAlignment="1">
      <alignment horizontal="center" vertical="center" wrapText="1"/>
    </xf>
    <xf numFmtId="0" fontId="37" fillId="12" borderId="11" xfId="1" applyFont="1" applyFill="1" applyBorder="1" applyAlignment="1">
      <alignment horizontal="center" vertical="center" wrapText="1"/>
    </xf>
    <xf numFmtId="0" fontId="37" fillId="12" borderId="10" xfId="1" applyFont="1" applyFill="1" applyBorder="1" applyAlignment="1">
      <alignment horizontal="center" vertical="center" wrapText="1"/>
    </xf>
    <xf numFmtId="0" fontId="37" fillId="12" borderId="58" xfId="1" applyFont="1" applyFill="1" applyBorder="1" applyAlignment="1">
      <alignment horizontal="center" vertical="center" textRotation="255" shrinkToFit="1"/>
    </xf>
    <xf numFmtId="0" fontId="37" fillId="12" borderId="11" xfId="1" applyFont="1" applyFill="1" applyBorder="1" applyAlignment="1">
      <alignment horizontal="center" vertical="center" textRotation="255" shrinkToFit="1"/>
    </xf>
    <xf numFmtId="0" fontId="37" fillId="12" borderId="10" xfId="1" applyFont="1" applyFill="1" applyBorder="1" applyAlignment="1">
      <alignment horizontal="center" vertical="center" textRotation="255" shrinkToFit="1"/>
    </xf>
    <xf numFmtId="0" fontId="29" fillId="0" borderId="83" xfId="1" applyFont="1" applyBorder="1" applyAlignment="1">
      <alignment horizontal="left" vertical="top" wrapText="1"/>
    </xf>
    <xf numFmtId="0" fontId="29" fillId="0" borderId="58" xfId="1" applyFont="1" applyBorder="1" applyAlignment="1">
      <alignment vertical="top" wrapText="1"/>
    </xf>
    <xf numFmtId="0" fontId="29" fillId="0" borderId="11" xfId="1" applyFont="1" applyBorder="1" applyAlignment="1">
      <alignment vertical="top" wrapText="1"/>
    </xf>
    <xf numFmtId="0" fontId="29" fillId="0" borderId="10" xfId="1" applyFont="1" applyBorder="1" applyAlignment="1">
      <alignment vertical="top" wrapText="1"/>
    </xf>
    <xf numFmtId="0" fontId="26" fillId="0" borderId="58" xfId="1" applyFont="1" applyBorder="1" applyAlignment="1">
      <alignment horizontal="center" vertical="center"/>
    </xf>
    <xf numFmtId="0" fontId="26" fillId="0" borderId="11" xfId="1" applyFont="1" applyBorder="1" applyAlignment="1">
      <alignment horizontal="center" vertical="center"/>
    </xf>
    <xf numFmtId="0" fontId="26" fillId="0" borderId="10" xfId="1" applyFont="1" applyBorder="1" applyAlignment="1">
      <alignment horizontal="center" vertical="center"/>
    </xf>
    <xf numFmtId="0" fontId="26" fillId="0" borderId="55" xfId="1" applyFont="1" applyBorder="1" applyAlignment="1">
      <alignment horizontal="center" vertical="center"/>
    </xf>
    <xf numFmtId="0" fontId="26" fillId="0" borderId="0" xfId="1" applyFont="1" applyAlignment="1">
      <alignment horizontal="center" vertical="center"/>
    </xf>
    <xf numFmtId="0" fontId="26" fillId="0" borderId="42" xfId="1" applyFont="1" applyBorder="1" applyAlignment="1">
      <alignment horizontal="center" vertical="center"/>
    </xf>
    <xf numFmtId="0" fontId="35" fillId="0" borderId="54" xfId="1" applyFont="1" applyBorder="1" applyAlignment="1">
      <alignment horizontal="center" vertical="center" wrapText="1"/>
    </xf>
    <xf numFmtId="0" fontId="35" fillId="0" borderId="56" xfId="1" applyFont="1" applyBorder="1" applyAlignment="1">
      <alignment horizontal="center" vertical="center" wrapText="1"/>
    </xf>
    <xf numFmtId="0" fontId="35" fillId="0" borderId="22" xfId="1" applyFont="1" applyBorder="1" applyAlignment="1">
      <alignment horizontal="center" vertical="center" wrapText="1"/>
    </xf>
    <xf numFmtId="0" fontId="35" fillId="0" borderId="1" xfId="1" applyFont="1" applyBorder="1" applyAlignment="1">
      <alignment horizontal="center" vertical="center" wrapText="1"/>
    </xf>
    <xf numFmtId="0" fontId="35" fillId="0" borderId="21" xfId="1" applyFont="1" applyBorder="1" applyAlignment="1">
      <alignment horizontal="center" vertical="center" wrapText="1"/>
    </xf>
    <xf numFmtId="0" fontId="35" fillId="0" borderId="18" xfId="1" applyFont="1" applyBorder="1" applyAlignment="1">
      <alignment horizontal="center" vertical="center" wrapText="1"/>
    </xf>
    <xf numFmtId="0" fontId="26" fillId="0" borderId="58" xfId="4" applyFont="1" applyBorder="1" applyAlignment="1">
      <alignment horizontal="center" wrapText="1" shrinkToFit="1"/>
    </xf>
    <xf numFmtId="0" fontId="26" fillId="0" borderId="11" xfId="4" applyFont="1" applyBorder="1" applyAlignment="1">
      <alignment horizontal="center" wrapText="1" shrinkToFit="1"/>
    </xf>
    <xf numFmtId="0" fontId="26" fillId="0" borderId="10" xfId="4" applyFont="1" applyBorder="1" applyAlignment="1">
      <alignment horizontal="center" wrapText="1" shrinkToFit="1"/>
    </xf>
    <xf numFmtId="0" fontId="26" fillId="0" borderId="54" xfId="4" applyFont="1" applyBorder="1" applyAlignment="1">
      <alignment horizontal="center" wrapText="1" shrinkToFit="1"/>
    </xf>
    <xf numFmtId="0" fontId="26" fillId="0" borderId="22" xfId="4" applyFont="1" applyBorder="1" applyAlignment="1">
      <alignment horizontal="center" wrapText="1" shrinkToFit="1"/>
    </xf>
    <xf numFmtId="0" fontId="26" fillId="0" borderId="21" xfId="4" applyFont="1" applyBorder="1" applyAlignment="1">
      <alignment horizontal="center" wrapText="1" shrinkToFit="1"/>
    </xf>
    <xf numFmtId="0" fontId="37" fillId="0" borderId="58" xfId="1" applyFont="1" applyBorder="1" applyAlignment="1">
      <alignment horizontal="center" vertical="center" textRotation="255" wrapText="1"/>
    </xf>
    <xf numFmtId="0" fontId="37" fillId="0" borderId="11" xfId="1" applyFont="1" applyBorder="1" applyAlignment="1">
      <alignment horizontal="center" vertical="center" textRotation="255" wrapText="1"/>
    </xf>
    <xf numFmtId="0" fontId="37" fillId="0" borderId="10" xfId="1" applyFont="1" applyBorder="1" applyAlignment="1">
      <alignment horizontal="center" vertical="center" textRotation="255" wrapText="1"/>
    </xf>
    <xf numFmtId="0" fontId="26" fillId="0" borderId="58"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0" xfId="1" applyFont="1" applyBorder="1" applyAlignment="1">
      <alignment horizontal="center" vertical="center" wrapText="1"/>
    </xf>
    <xf numFmtId="0" fontId="28" fillId="0" borderId="31" xfId="1" applyFont="1" applyBorder="1" applyAlignment="1">
      <alignment horizontal="center" vertical="center" wrapText="1"/>
    </xf>
    <xf numFmtId="0" fontId="28" fillId="0" borderId="32" xfId="1" applyFont="1" applyBorder="1" applyAlignment="1">
      <alignment horizontal="center" vertical="center" wrapText="1"/>
    </xf>
    <xf numFmtId="0" fontId="28" fillId="0" borderId="71" xfId="1" applyFont="1" applyBorder="1" applyAlignment="1">
      <alignment horizontal="center" vertical="center" wrapText="1"/>
    </xf>
    <xf numFmtId="0" fontId="26" fillId="0" borderId="72" xfId="1" applyFont="1" applyBorder="1" applyAlignment="1">
      <alignment horizontal="center" vertical="center" shrinkToFit="1"/>
    </xf>
    <xf numFmtId="0" fontId="26" fillId="0" borderId="73" xfId="1" applyFont="1" applyBorder="1" applyAlignment="1">
      <alignment horizontal="center" vertical="center" shrinkToFit="1"/>
    </xf>
    <xf numFmtId="0" fontId="26" fillId="0" borderId="74" xfId="1" applyFont="1" applyBorder="1" applyAlignment="1">
      <alignment horizontal="center" vertical="center" shrinkToFit="1"/>
    </xf>
    <xf numFmtId="0" fontId="26" fillId="6" borderId="58" xfId="1" applyFont="1" applyFill="1" applyBorder="1" applyAlignment="1">
      <alignment horizontal="center" vertical="center" wrapText="1" shrinkToFit="1"/>
    </xf>
    <xf numFmtId="0" fontId="26" fillId="6" borderId="11" xfId="1" applyFont="1" applyFill="1" applyBorder="1" applyAlignment="1">
      <alignment horizontal="center" vertical="center" wrapText="1" shrinkToFit="1"/>
    </xf>
    <xf numFmtId="0" fontId="26" fillId="6" borderId="10" xfId="1" applyFont="1" applyFill="1" applyBorder="1" applyAlignment="1">
      <alignment horizontal="center" vertical="center" wrapText="1" shrinkToFit="1"/>
    </xf>
    <xf numFmtId="0" fontId="26" fillId="7" borderId="58" xfId="1" applyFont="1" applyFill="1" applyBorder="1" applyAlignment="1">
      <alignment horizontal="center" vertical="center" wrapText="1" shrinkToFit="1"/>
    </xf>
    <xf numFmtId="0" fontId="26" fillId="7" borderId="11" xfId="1" applyFont="1" applyFill="1" applyBorder="1" applyAlignment="1">
      <alignment horizontal="center" vertical="center" wrapText="1" shrinkToFit="1"/>
    </xf>
    <xf numFmtId="0" fontId="26" fillId="7" borderId="10" xfId="1" applyFont="1" applyFill="1" applyBorder="1" applyAlignment="1">
      <alignment horizontal="center" vertical="center" wrapText="1" shrinkToFit="1"/>
    </xf>
    <xf numFmtId="0" fontId="26" fillId="8" borderId="58" xfId="1" applyFont="1" applyFill="1" applyBorder="1" applyAlignment="1">
      <alignment horizontal="center" vertical="center" wrapText="1" shrinkToFit="1"/>
    </xf>
    <xf numFmtId="0" fontId="26" fillId="8" borderId="11" xfId="1" applyFont="1" applyFill="1" applyBorder="1" applyAlignment="1">
      <alignment horizontal="center" vertical="center" wrapText="1" shrinkToFit="1"/>
    </xf>
    <xf numFmtId="0" fontId="26" fillId="8" borderId="10" xfId="1" applyFont="1" applyFill="1" applyBorder="1" applyAlignment="1">
      <alignment horizontal="center" vertical="center" wrapText="1" shrinkToFit="1"/>
    </xf>
    <xf numFmtId="0" fontId="32" fillId="3" borderId="58" xfId="1" applyFont="1" applyFill="1" applyBorder="1" applyAlignment="1">
      <alignment horizontal="center" vertical="center" textRotation="255" shrinkToFit="1"/>
    </xf>
    <xf numFmtId="0" fontId="32" fillId="3" borderId="11" xfId="1" applyFont="1" applyFill="1" applyBorder="1" applyAlignment="1">
      <alignment horizontal="center" vertical="center" textRotation="255" shrinkToFit="1"/>
    </xf>
    <xf numFmtId="0" fontId="32" fillId="3" borderId="10" xfId="1" applyFont="1" applyFill="1" applyBorder="1" applyAlignment="1">
      <alignment horizontal="center" vertical="center" textRotation="255" shrinkToFit="1"/>
    </xf>
    <xf numFmtId="0" fontId="33" fillId="0" borderId="58" xfId="1" applyFont="1" applyBorder="1" applyAlignment="1">
      <alignment horizontal="center" vertical="center" textRotation="255"/>
    </xf>
    <xf numFmtId="0" fontId="33" fillId="0" borderId="11" xfId="1" applyFont="1" applyBorder="1" applyAlignment="1">
      <alignment horizontal="center" vertical="center" textRotation="255"/>
    </xf>
    <xf numFmtId="0" fontId="33" fillId="0" borderId="10" xfId="1" applyFont="1" applyBorder="1" applyAlignment="1">
      <alignment horizontal="center" vertical="center" textRotation="255"/>
    </xf>
    <xf numFmtId="0" fontId="26" fillId="0" borderId="58" xfId="1" applyFont="1" applyBorder="1" applyAlignment="1">
      <alignment horizontal="right" vertical="center"/>
    </xf>
    <xf numFmtId="0" fontId="26" fillId="0" borderId="11" xfId="1" applyFont="1" applyBorder="1" applyAlignment="1">
      <alignment horizontal="right" vertical="center"/>
    </xf>
    <xf numFmtId="0" fontId="26" fillId="0" borderId="10" xfId="1" applyFont="1" applyBorder="1" applyAlignment="1">
      <alignment horizontal="right" vertical="center"/>
    </xf>
    <xf numFmtId="0" fontId="26" fillId="0" borderId="31" xfId="1" applyFont="1" applyBorder="1" applyAlignment="1">
      <alignment horizontal="center" vertical="center"/>
    </xf>
    <xf numFmtId="0" fontId="26" fillId="0" borderId="32" xfId="1" applyFont="1" applyBorder="1" applyAlignment="1">
      <alignment horizontal="center" vertical="center"/>
    </xf>
    <xf numFmtId="0" fontId="26" fillId="0" borderId="71" xfId="1" applyFont="1" applyBorder="1" applyAlignment="1">
      <alignment horizontal="center" vertical="center"/>
    </xf>
    <xf numFmtId="0" fontId="34" fillId="0" borderId="58" xfId="1" applyFont="1" applyBorder="1" applyAlignment="1">
      <alignment horizontal="left" vertical="center"/>
    </xf>
    <xf numFmtId="0" fontId="34" fillId="0" borderId="11" xfId="1" applyFont="1" applyBorder="1" applyAlignment="1">
      <alignment horizontal="left" vertical="center"/>
    </xf>
    <xf numFmtId="0" fontId="34" fillId="0" borderId="10" xfId="1" applyFont="1" applyBorder="1" applyAlignment="1">
      <alignment horizontal="left" vertical="center"/>
    </xf>
    <xf numFmtId="0" fontId="26" fillId="0" borderId="65" xfId="1" applyFont="1" applyBorder="1" applyAlignment="1">
      <alignment horizontal="center" vertical="center"/>
    </xf>
    <xf numFmtId="0" fontId="26" fillId="0" borderId="61" xfId="1" applyFont="1" applyBorder="1" applyAlignment="1">
      <alignment horizontal="center" vertical="center"/>
    </xf>
    <xf numFmtId="0" fontId="26" fillId="0" borderId="69" xfId="1" applyFont="1" applyBorder="1" applyAlignment="1">
      <alignment horizontal="center" vertical="center"/>
    </xf>
    <xf numFmtId="0" fontId="28" fillId="0" borderId="58" xfId="1" applyFont="1" applyBorder="1" applyAlignment="1">
      <alignment horizontal="left" vertical="top" wrapText="1"/>
    </xf>
    <xf numFmtId="0" fontId="30" fillId="0" borderId="11" xfId="0" applyFont="1" applyBorder="1" applyAlignment="1">
      <alignment horizontal="left" vertical="top" wrapText="1"/>
    </xf>
    <xf numFmtId="0" fontId="30" fillId="0" borderId="10" xfId="0" applyFont="1" applyBorder="1" applyAlignment="1">
      <alignment horizontal="left" vertical="top" wrapText="1"/>
    </xf>
    <xf numFmtId="0" fontId="26" fillId="0" borderId="66" xfId="1" applyFont="1" applyBorder="1" applyAlignment="1">
      <alignment horizontal="center" vertical="center" shrinkToFit="1"/>
    </xf>
    <xf numFmtId="0" fontId="26" fillId="0" borderId="67" xfId="1" applyFont="1" applyBorder="1" applyAlignment="1">
      <alignment horizontal="center" vertical="center" shrinkToFit="1"/>
    </xf>
    <xf numFmtId="0" fontId="26" fillId="0" borderId="70" xfId="1" applyFont="1" applyBorder="1" applyAlignment="1">
      <alignment horizontal="center" vertical="center" shrinkToFit="1"/>
    </xf>
    <xf numFmtId="0" fontId="26" fillId="0" borderId="57" xfId="1" applyFont="1" applyBorder="1" applyAlignment="1">
      <alignment horizontal="center" vertical="center"/>
    </xf>
    <xf numFmtId="0" fontId="26" fillId="0" borderId="60" xfId="1" applyFont="1" applyBorder="1" applyAlignment="1">
      <alignment horizontal="center" vertical="center"/>
    </xf>
    <xf numFmtId="0" fontId="26" fillId="0" borderId="62" xfId="1" applyFont="1" applyBorder="1" applyAlignment="1">
      <alignment horizontal="center" vertical="center"/>
    </xf>
    <xf numFmtId="0" fontId="28" fillId="0" borderId="58" xfId="1" applyFont="1" applyBorder="1" applyAlignment="1">
      <alignment horizontal="left" vertical="top" wrapText="1" shrinkToFit="1"/>
    </xf>
    <xf numFmtId="0" fontId="30" fillId="0" borderId="11" xfId="0" applyFont="1" applyBorder="1" applyAlignment="1">
      <alignment horizontal="left" vertical="top" wrapText="1" shrinkToFit="1"/>
    </xf>
    <xf numFmtId="0" fontId="30" fillId="0" borderId="10" xfId="0" applyFont="1" applyBorder="1" applyAlignment="1">
      <alignment horizontal="left" vertical="top" wrapText="1" shrinkToFit="1"/>
    </xf>
    <xf numFmtId="0" fontId="26" fillId="0" borderId="68" xfId="1" applyFont="1" applyBorder="1" applyAlignment="1">
      <alignment horizontal="center" vertical="center"/>
    </xf>
    <xf numFmtId="0" fontId="31" fillId="0" borderId="11" xfId="0" applyFont="1" applyBorder="1" applyAlignment="1">
      <alignment horizontal="left" vertical="top" wrapText="1"/>
    </xf>
    <xf numFmtId="0" fontId="31" fillId="0" borderId="10" xfId="0" applyFont="1" applyBorder="1" applyAlignment="1">
      <alignment horizontal="left" vertical="top" wrapText="1"/>
    </xf>
    <xf numFmtId="0" fontId="26" fillId="0" borderId="61" xfId="1" applyFont="1" applyBorder="1">
      <alignment vertical="center"/>
    </xf>
    <xf numFmtId="0" fontId="26" fillId="0" borderId="69" xfId="1" applyFont="1" applyBorder="1">
      <alignment vertical="center"/>
    </xf>
    <xf numFmtId="0" fontId="26" fillId="0" borderId="64" xfId="1" applyFont="1" applyBorder="1" applyAlignment="1">
      <alignment horizontal="center" vertical="center"/>
    </xf>
    <xf numFmtId="0" fontId="26" fillId="0" borderId="59" xfId="1" applyFont="1" applyBorder="1" applyAlignment="1">
      <alignment horizontal="center" vertical="center"/>
    </xf>
    <xf numFmtId="0" fontId="26" fillId="0" borderId="63" xfId="1" applyFont="1" applyBorder="1">
      <alignment vertical="center"/>
    </xf>
    <xf numFmtId="0" fontId="26" fillId="5" borderId="55" xfId="1" applyFont="1" applyFill="1" applyBorder="1" applyAlignment="1">
      <alignment horizontal="center" vertical="center"/>
    </xf>
    <xf numFmtId="0" fontId="26" fillId="5" borderId="0" xfId="1" applyFont="1" applyFill="1" applyAlignment="1">
      <alignment horizontal="center" vertical="center"/>
    </xf>
    <xf numFmtId="0" fontId="26" fillId="5" borderId="42" xfId="1" applyFont="1" applyFill="1" applyBorder="1" applyAlignment="1">
      <alignment horizontal="center" vertical="center"/>
    </xf>
    <xf numFmtId="0" fontId="28" fillId="5" borderId="55" xfId="1" applyFont="1" applyFill="1" applyBorder="1" applyAlignment="1">
      <alignment horizontal="left" vertical="top" wrapText="1" shrinkToFit="1"/>
    </xf>
    <xf numFmtId="0" fontId="30" fillId="5" borderId="0" xfId="0" applyFont="1" applyFill="1" applyAlignment="1">
      <alignment horizontal="left" vertical="top" wrapText="1" shrinkToFit="1"/>
    </xf>
    <xf numFmtId="0" fontId="30" fillId="5" borderId="42" xfId="0" applyFont="1" applyFill="1" applyBorder="1" applyAlignment="1">
      <alignment horizontal="left" vertical="top" wrapText="1" shrinkToFit="1"/>
    </xf>
    <xf numFmtId="0" fontId="28" fillId="5" borderId="56" xfId="1" applyFont="1" applyFill="1" applyBorder="1" applyAlignment="1">
      <alignment horizontal="left" vertical="top" wrapText="1" shrinkToFit="1"/>
    </xf>
    <xf numFmtId="0" fontId="30" fillId="5" borderId="1" xfId="0" applyFont="1" applyFill="1" applyBorder="1" applyAlignment="1">
      <alignment horizontal="left" vertical="top" wrapText="1" shrinkToFit="1"/>
    </xf>
    <xf numFmtId="0" fontId="30" fillId="5" borderId="18" xfId="0" applyFont="1" applyFill="1" applyBorder="1" applyAlignment="1">
      <alignment horizontal="left" vertical="top" wrapText="1" shrinkToFit="1"/>
    </xf>
    <xf numFmtId="0" fontId="26" fillId="5" borderId="54" xfId="1" applyFont="1" applyFill="1" applyBorder="1" applyAlignment="1">
      <alignment horizontal="center" vertical="center"/>
    </xf>
    <xf numFmtId="0" fontId="26" fillId="5" borderId="22" xfId="1" applyFont="1" applyFill="1" applyBorder="1">
      <alignment vertical="center"/>
    </xf>
    <xf numFmtId="0" fontId="26" fillId="5" borderId="21" xfId="1" applyFont="1" applyFill="1" applyBorder="1">
      <alignment vertical="center"/>
    </xf>
    <xf numFmtId="0" fontId="28" fillId="0" borderId="11" xfId="1" applyFont="1" applyBorder="1" applyAlignment="1">
      <alignment horizontal="left" vertical="top" wrapText="1" shrinkToFit="1"/>
    </xf>
    <xf numFmtId="0" fontId="26" fillId="0" borderId="11" xfId="1" applyFont="1" applyBorder="1">
      <alignment vertical="center"/>
    </xf>
    <xf numFmtId="0" fontId="26" fillId="0" borderId="10" xfId="1" applyFont="1" applyBorder="1">
      <alignment vertical="center"/>
    </xf>
    <xf numFmtId="0" fontId="26" fillId="0" borderId="2" xfId="1" applyFont="1" applyBorder="1" applyAlignment="1">
      <alignment horizontal="center" vertical="center" textRotation="255"/>
    </xf>
    <xf numFmtId="0" fontId="26" fillId="0" borderId="54" xfId="1" applyFont="1" applyBorder="1" applyAlignment="1">
      <alignment horizontal="center" vertical="center" shrinkToFit="1"/>
    </xf>
    <xf numFmtId="0" fontId="26" fillId="0" borderId="55" xfId="1" applyFont="1" applyBorder="1" applyAlignment="1">
      <alignment horizontal="center" vertical="center" shrinkToFit="1"/>
    </xf>
    <xf numFmtId="0" fontId="26" fillId="0" borderId="22" xfId="1" applyFont="1" applyBorder="1" applyAlignment="1">
      <alignment horizontal="center" vertical="center" shrinkToFit="1"/>
    </xf>
    <xf numFmtId="0" fontId="26" fillId="0" borderId="0" xfId="1" applyFont="1" applyAlignment="1">
      <alignment horizontal="center" vertical="center" shrinkToFit="1"/>
    </xf>
    <xf numFmtId="0" fontId="26" fillId="0" borderId="21" xfId="1" applyFont="1" applyBorder="1" applyAlignment="1">
      <alignment horizontal="center" vertical="center" shrinkToFit="1"/>
    </xf>
    <xf numFmtId="0" fontId="26" fillId="0" borderId="42" xfId="1" applyFont="1" applyBorder="1" applyAlignment="1">
      <alignment horizontal="center" vertical="center" shrinkToFit="1"/>
    </xf>
    <xf numFmtId="0" fontId="26" fillId="4" borderId="54" xfId="1" applyFont="1" applyFill="1" applyBorder="1" applyAlignment="1">
      <alignment horizontal="center" vertical="center" shrinkToFit="1"/>
    </xf>
    <xf numFmtId="0" fontId="26" fillId="4" borderId="56" xfId="1" applyFont="1" applyFill="1" applyBorder="1" applyAlignment="1">
      <alignment horizontal="center" vertical="center" shrinkToFit="1"/>
    </xf>
    <xf numFmtId="0" fontId="26" fillId="4" borderId="22" xfId="1" applyFont="1" applyFill="1" applyBorder="1" applyAlignment="1">
      <alignment horizontal="center" vertical="center" shrinkToFit="1"/>
    </xf>
    <xf numFmtId="0" fontId="26" fillId="4" borderId="1" xfId="1" applyFont="1" applyFill="1" applyBorder="1" applyAlignment="1">
      <alignment horizontal="center" vertical="center" shrinkToFit="1"/>
    </xf>
    <xf numFmtId="0" fontId="26" fillId="4" borderId="21" xfId="1" applyFont="1" applyFill="1" applyBorder="1" applyAlignment="1">
      <alignment horizontal="center" vertical="center" shrinkToFit="1"/>
    </xf>
    <xf numFmtId="0" fontId="26" fillId="4" borderId="18" xfId="1" applyFont="1" applyFill="1" applyBorder="1" applyAlignment="1">
      <alignment horizontal="center" vertical="center" shrinkToFit="1"/>
    </xf>
    <xf numFmtId="0" fontId="27" fillId="3" borderId="2" xfId="1" applyFont="1" applyFill="1" applyBorder="1" applyAlignment="1">
      <alignment horizontal="center" vertical="center" textRotation="255" shrinkToFit="1"/>
    </xf>
    <xf numFmtId="0" fontId="26" fillId="0" borderId="54" xfId="1" applyFont="1" applyBorder="1" applyAlignment="1">
      <alignment horizontal="center" vertical="center"/>
    </xf>
    <xf numFmtId="0" fontId="1" fillId="0" borderId="22" xfId="1" applyBorder="1" applyAlignment="1">
      <alignment horizontal="center" vertical="center"/>
    </xf>
    <xf numFmtId="0" fontId="1" fillId="0" borderId="0" xfId="1" applyAlignment="1">
      <alignment horizontal="center" vertical="center"/>
    </xf>
    <xf numFmtId="0" fontId="1" fillId="0" borderId="21" xfId="1" applyBorder="1" applyAlignment="1">
      <alignment horizontal="center" vertical="center"/>
    </xf>
    <xf numFmtId="0" fontId="1" fillId="0" borderId="42" xfId="1" applyBorder="1" applyAlignment="1">
      <alignment horizontal="center" vertical="center"/>
    </xf>
    <xf numFmtId="0" fontId="1" fillId="0" borderId="22" xfId="1" applyBorder="1" applyAlignment="1">
      <alignment horizontal="center" vertical="center" shrinkToFit="1"/>
    </xf>
    <xf numFmtId="0" fontId="1" fillId="0" borderId="0" xfId="1" applyAlignment="1">
      <alignment horizontal="center" vertical="center" shrinkToFit="1"/>
    </xf>
    <xf numFmtId="0" fontId="1" fillId="0" borderId="21" xfId="1" applyBorder="1" applyAlignment="1">
      <alignment horizontal="center" vertical="center" shrinkToFit="1"/>
    </xf>
    <xf numFmtId="0" fontId="1" fillId="0" borderId="42" xfId="1" applyBorder="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3" fillId="0" borderId="36"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5" fillId="0" borderId="45" xfId="1" applyFont="1" applyBorder="1" applyAlignment="1">
      <alignment horizontal="center" vertical="center"/>
    </xf>
    <xf numFmtId="0" fontId="0" fillId="0" borderId="32" xfId="0" applyBorder="1" applyAlignment="1">
      <alignment vertical="center"/>
    </xf>
    <xf numFmtId="0" fontId="0" fillId="0" borderId="44" xfId="0" applyBorder="1" applyAlignment="1">
      <alignment vertical="center"/>
    </xf>
    <xf numFmtId="0" fontId="5" fillId="0" borderId="43" xfId="1" applyFont="1" applyBorder="1" applyAlignment="1">
      <alignment horizontal="center" vertical="center"/>
    </xf>
    <xf numFmtId="0" fontId="0" fillId="0" borderId="42" xfId="0" applyBorder="1" applyAlignment="1">
      <alignment vertical="center"/>
    </xf>
    <xf numFmtId="0" fontId="0" fillId="0" borderId="35" xfId="0" applyBorder="1" applyAlignment="1">
      <alignment vertical="center"/>
    </xf>
    <xf numFmtId="0" fontId="1" fillId="0" borderId="24" xfId="1" applyFont="1"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9" fillId="0" borderId="53" xfId="1" applyNumberFormat="1" applyFont="1" applyBorder="1" applyAlignment="1">
      <alignment horizontal="left" shrinkToFit="1"/>
    </xf>
    <xf numFmtId="0" fontId="0" fillId="0" borderId="53" xfId="0" applyBorder="1" applyAlignment="1">
      <alignment horizontal="left" shrinkToFit="1"/>
    </xf>
    <xf numFmtId="0" fontId="25" fillId="0" borderId="53" xfId="1" applyNumberFormat="1" applyFont="1" applyBorder="1" applyAlignment="1">
      <alignment horizontal="center" shrinkToFit="1"/>
    </xf>
    <xf numFmtId="0" fontId="25" fillId="0" borderId="53" xfId="1" applyFont="1" applyBorder="1" applyAlignment="1">
      <alignment horizontal="center" shrinkToFit="1"/>
    </xf>
    <xf numFmtId="0" fontId="8" fillId="0" borderId="50" xfId="1" applyFont="1" applyBorder="1" applyAlignment="1">
      <alignment horizontal="center" vertical="center"/>
    </xf>
    <xf numFmtId="0" fontId="8" fillId="0" borderId="49" xfId="1" applyFont="1" applyBorder="1" applyAlignment="1">
      <alignment horizontal="center" vertical="center"/>
    </xf>
    <xf numFmtId="0" fontId="8" fillId="0" borderId="36" xfId="1" applyFont="1" applyBorder="1" applyAlignment="1">
      <alignment horizontal="center" vertical="center"/>
    </xf>
    <xf numFmtId="0" fontId="8" fillId="0" borderId="43" xfId="1" applyFont="1" applyBorder="1" applyAlignment="1">
      <alignment horizontal="center" vertical="center"/>
    </xf>
    <xf numFmtId="0" fontId="8" fillId="0" borderId="42" xfId="1" applyFont="1" applyBorder="1" applyAlignment="1">
      <alignment horizontal="center" vertical="center"/>
    </xf>
    <xf numFmtId="0" fontId="8" fillId="0" borderId="35" xfId="1" applyFont="1" applyBorder="1" applyAlignment="1">
      <alignment horizontal="center" vertical="center"/>
    </xf>
    <xf numFmtId="0" fontId="5" fillId="0" borderId="24" xfId="1" applyNumberFormat="1" applyFont="1" applyFill="1" applyBorder="1" applyAlignment="1">
      <alignment horizontal="center" vertical="center"/>
    </xf>
    <xf numFmtId="0" fontId="5" fillId="0" borderId="26" xfId="1" applyNumberFormat="1" applyFont="1" applyFill="1" applyBorder="1" applyAlignment="1">
      <alignment horizontal="center" vertical="center"/>
    </xf>
    <xf numFmtId="0" fontId="5" fillId="0" borderId="27" xfId="1" applyNumberFormat="1" applyFont="1" applyFill="1" applyBorder="1" applyAlignment="1">
      <alignment horizontal="center" vertical="center"/>
    </xf>
    <xf numFmtId="0" fontId="5" fillId="0" borderId="36" xfId="1" applyNumberFormat="1" applyFont="1" applyFill="1" applyBorder="1" applyAlignment="1">
      <alignment horizontal="center" vertical="center"/>
    </xf>
    <xf numFmtId="0" fontId="5" fillId="0" borderId="34" xfId="1" applyNumberFormat="1" applyFont="1" applyFill="1" applyBorder="1" applyAlignment="1">
      <alignment horizontal="center" vertical="center"/>
    </xf>
    <xf numFmtId="0" fontId="5" fillId="0" borderId="33" xfId="1" applyNumberFormat="1" applyFont="1" applyFill="1" applyBorder="1" applyAlignment="1">
      <alignment horizontal="center" vertical="center"/>
    </xf>
    <xf numFmtId="0" fontId="5" fillId="0" borderId="50" xfId="1" applyFont="1" applyBorder="1" applyAlignment="1">
      <alignment horizontal="center" vertical="center"/>
    </xf>
    <xf numFmtId="0" fontId="0" fillId="0" borderId="49" xfId="0" applyBorder="1" applyAlignment="1">
      <alignment vertical="center"/>
    </xf>
    <xf numFmtId="0" fontId="0" fillId="0" borderId="36" xfId="0" applyBorder="1" applyAlignment="1">
      <alignment vertical="center"/>
    </xf>
    <xf numFmtId="0" fontId="5" fillId="0" borderId="48" xfId="1" applyFont="1" applyBorder="1" applyAlignment="1">
      <alignment horizontal="center" vertical="center"/>
    </xf>
    <xf numFmtId="0" fontId="0" fillId="0" borderId="47" xfId="0" applyBorder="1" applyAlignment="1">
      <alignment vertical="center"/>
    </xf>
    <xf numFmtId="0" fontId="0" fillId="0" borderId="46" xfId="0" applyBorder="1" applyAlignment="1">
      <alignment vertical="center"/>
    </xf>
    <xf numFmtId="0" fontId="9" fillId="0" borderId="0" xfId="1" applyFont="1" applyAlignment="1">
      <alignment horizontal="center" vertical="center" shrinkToFit="1"/>
    </xf>
  </cellXfs>
  <cellStyles count="5">
    <cellStyle name="標準" xfId="0" builtinId="0"/>
    <cellStyle name="標準 2" xfId="1" xr:uid="{00000000-0005-0000-0000-000001000000}"/>
    <cellStyle name="標準 2 16" xfId="4" xr:uid="{83866181-6265-4A87-B773-F395FCDA8E53}"/>
    <cellStyle name="標準 3" xfId="3" xr:uid="{00000000-0005-0000-0000-00000200000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8" Type="http://schemas.openxmlformats.org/officeDocument/2006/relationships/image" Target="../media/image8.png"/></Relationships>
</file>

<file path=xl/drawings/_rels/drawing2.xml.rels><?xml version="1.0" encoding="UTF-8" standalone="yes"?>
<Relationships xmlns="http://schemas.openxmlformats.org/package/2006/relationships"><Relationship Id="rId8" Type="http://schemas.openxmlformats.org/officeDocument/2006/relationships/image" Target="../media/image42.png"/><Relationship Id="rId13" Type="http://schemas.openxmlformats.org/officeDocument/2006/relationships/image" Target="../media/image47.png"/><Relationship Id="rId3" Type="http://schemas.openxmlformats.org/officeDocument/2006/relationships/image" Target="../media/image37.png"/><Relationship Id="rId7" Type="http://schemas.openxmlformats.org/officeDocument/2006/relationships/image" Target="../media/image41.png"/><Relationship Id="rId12" Type="http://schemas.openxmlformats.org/officeDocument/2006/relationships/image" Target="../media/image46.png"/><Relationship Id="rId2" Type="http://schemas.openxmlformats.org/officeDocument/2006/relationships/image" Target="../media/image36.png"/><Relationship Id="rId1" Type="http://schemas.openxmlformats.org/officeDocument/2006/relationships/image" Target="../media/image35.png"/><Relationship Id="rId6" Type="http://schemas.openxmlformats.org/officeDocument/2006/relationships/image" Target="../media/image40.png"/><Relationship Id="rId11" Type="http://schemas.openxmlformats.org/officeDocument/2006/relationships/image" Target="../media/image45.png"/><Relationship Id="rId5" Type="http://schemas.openxmlformats.org/officeDocument/2006/relationships/image" Target="../media/image39.png"/><Relationship Id="rId15" Type="http://schemas.openxmlformats.org/officeDocument/2006/relationships/image" Target="../media/image49.png"/><Relationship Id="rId10" Type="http://schemas.openxmlformats.org/officeDocument/2006/relationships/image" Target="../media/image44.png"/><Relationship Id="rId4" Type="http://schemas.openxmlformats.org/officeDocument/2006/relationships/image" Target="../media/image38.png"/><Relationship Id="rId9" Type="http://schemas.openxmlformats.org/officeDocument/2006/relationships/image" Target="../media/image43.png"/><Relationship Id="rId14" Type="http://schemas.openxmlformats.org/officeDocument/2006/relationships/image" Target="../media/image48.png"/></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12</xdr:col>
      <xdr:colOff>264583</xdr:colOff>
      <xdr:row>76</xdr:row>
      <xdr:rowOff>31750</xdr:rowOff>
    </xdr:from>
    <xdr:to>
      <xdr:col>13</xdr:col>
      <xdr:colOff>1100667</xdr:colOff>
      <xdr:row>84</xdr:row>
      <xdr:rowOff>31750</xdr:rowOff>
    </xdr:to>
    <xdr:grpSp>
      <xdr:nvGrpSpPr>
        <xdr:cNvPr id="2" name="グループ化 17">
          <a:extLst>
            <a:ext uri="{FF2B5EF4-FFF2-40B4-BE49-F238E27FC236}">
              <a16:creationId xmlns:a16="http://schemas.microsoft.com/office/drawing/2014/main" id="{2854BB79-5A01-438C-A4FD-D8DD8A8D5A1C}"/>
            </a:ext>
          </a:extLst>
        </xdr:cNvPr>
        <xdr:cNvGrpSpPr>
          <a:grpSpLocks/>
        </xdr:cNvGrpSpPr>
      </xdr:nvGrpSpPr>
      <xdr:grpSpPr bwMode="auto">
        <a:xfrm>
          <a:off x="8818033" y="13233400"/>
          <a:ext cx="1655234" cy="1371600"/>
          <a:chOff x="5094162" y="13729221"/>
          <a:chExt cx="1685722" cy="1137291"/>
        </a:xfrm>
      </xdr:grpSpPr>
      <xdr:sp macro="" textlink="">
        <xdr:nvSpPr>
          <xdr:cNvPr id="3" name="テキスト ボックス 2">
            <a:extLst>
              <a:ext uri="{FF2B5EF4-FFF2-40B4-BE49-F238E27FC236}">
                <a16:creationId xmlns:a16="http://schemas.microsoft.com/office/drawing/2014/main" id="{D13C7336-C3A9-4099-98D3-634F2030604E}"/>
              </a:ext>
            </a:extLst>
          </xdr:cNvPr>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食べ物は良く噛んで食べましょう。良く噛むことで、虫歯予防や消化の負担が減り、お腹に良いと言われています。</a:t>
            </a:r>
            <a:endParaRPr kumimoji="1" lang="en-US" altLang="ja-JP" sz="800"/>
          </a:p>
        </xdr:txBody>
      </xdr:sp>
      <xdr:pic>
        <xdr:nvPicPr>
          <xdr:cNvPr id="4" name="図 19">
            <a:extLst>
              <a:ext uri="{FF2B5EF4-FFF2-40B4-BE49-F238E27FC236}">
                <a16:creationId xmlns:a16="http://schemas.microsoft.com/office/drawing/2014/main" id="{A7252B00-2B53-4DE0-B48C-F3F43E6C29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a:extLst>
              <a:ext uri="{FF2B5EF4-FFF2-40B4-BE49-F238E27FC236}">
                <a16:creationId xmlns:a16="http://schemas.microsoft.com/office/drawing/2014/main" id="{325544FB-37AF-4905-82BA-9354F4D1BD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237131</xdr:colOff>
      <xdr:row>29</xdr:row>
      <xdr:rowOff>32977</xdr:rowOff>
    </xdr:from>
    <xdr:to>
      <xdr:col>18</xdr:col>
      <xdr:colOff>714304</xdr:colOff>
      <xdr:row>33</xdr:row>
      <xdr:rowOff>10635</xdr:rowOff>
    </xdr:to>
    <xdr:pic>
      <xdr:nvPicPr>
        <xdr:cNvPr id="6" name="図 13">
          <a:extLst>
            <a:ext uri="{FF2B5EF4-FFF2-40B4-BE49-F238E27FC236}">
              <a16:creationId xmlns:a16="http://schemas.microsoft.com/office/drawing/2014/main" id="{BF2A4AC0-AEED-4E74-B11D-7AA3026BD6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53106" y="4947877"/>
          <a:ext cx="477173" cy="625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162304</xdr:colOff>
      <xdr:row>0</xdr:row>
      <xdr:rowOff>0</xdr:rowOff>
    </xdr:from>
    <xdr:to>
      <xdr:col>17</xdr:col>
      <xdr:colOff>1870282</xdr:colOff>
      <xdr:row>5</xdr:row>
      <xdr:rowOff>70196</xdr:rowOff>
    </xdr:to>
    <xdr:pic>
      <xdr:nvPicPr>
        <xdr:cNvPr id="7" name="図 35">
          <a:extLst>
            <a:ext uri="{FF2B5EF4-FFF2-40B4-BE49-F238E27FC236}">
              <a16:creationId xmlns:a16="http://schemas.microsoft.com/office/drawing/2014/main" id="{5CC6E68A-4499-43F6-BFF2-9F220B9F1C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20854" y="0"/>
          <a:ext cx="1707978" cy="1108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460325</xdr:colOff>
      <xdr:row>0</xdr:row>
      <xdr:rowOff>137584</xdr:rowOff>
    </xdr:from>
    <xdr:to>
      <xdr:col>19</xdr:col>
      <xdr:colOff>123244</xdr:colOff>
      <xdr:row>3</xdr:row>
      <xdr:rowOff>9419</xdr:rowOff>
    </xdr:to>
    <xdr:pic>
      <xdr:nvPicPr>
        <xdr:cNvPr id="8" name="図 37">
          <a:extLst>
            <a:ext uri="{FF2B5EF4-FFF2-40B4-BE49-F238E27FC236}">
              <a16:creationId xmlns:a16="http://schemas.microsoft.com/office/drawing/2014/main" id="{3C7378CB-C362-4780-BCC3-DE8BFD0960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76300" y="137584"/>
          <a:ext cx="891644" cy="60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1866167</xdr:colOff>
      <xdr:row>0</xdr:row>
      <xdr:rowOff>63506</xdr:rowOff>
    </xdr:from>
    <xdr:to>
      <xdr:col>18</xdr:col>
      <xdr:colOff>125469</xdr:colOff>
      <xdr:row>2</xdr:row>
      <xdr:rowOff>132575</xdr:rowOff>
    </xdr:to>
    <xdr:pic>
      <xdr:nvPicPr>
        <xdr:cNvPr id="9" name="図 39">
          <a:extLst>
            <a:ext uri="{FF2B5EF4-FFF2-40B4-BE49-F238E27FC236}">
              <a16:creationId xmlns:a16="http://schemas.microsoft.com/office/drawing/2014/main" id="{7BB23BE4-BCD4-40FB-842A-9F5F629127D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124717" y="63506"/>
          <a:ext cx="516727" cy="6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19658</xdr:colOff>
      <xdr:row>0</xdr:row>
      <xdr:rowOff>0</xdr:rowOff>
    </xdr:from>
    <xdr:to>
      <xdr:col>25</xdr:col>
      <xdr:colOff>325110</xdr:colOff>
      <xdr:row>1</xdr:row>
      <xdr:rowOff>58418</xdr:rowOff>
    </xdr:to>
    <xdr:pic>
      <xdr:nvPicPr>
        <xdr:cNvPr id="10" name="図 41">
          <a:extLst>
            <a:ext uri="{FF2B5EF4-FFF2-40B4-BE49-F238E27FC236}">
              <a16:creationId xmlns:a16="http://schemas.microsoft.com/office/drawing/2014/main" id="{3436754F-DD36-469F-808C-734995FB491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450533" y="0"/>
          <a:ext cx="305452" cy="487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528707</xdr:colOff>
      <xdr:row>0</xdr:row>
      <xdr:rowOff>21168</xdr:rowOff>
    </xdr:from>
    <xdr:to>
      <xdr:col>19</xdr:col>
      <xdr:colOff>943503</xdr:colOff>
      <xdr:row>0</xdr:row>
      <xdr:rowOff>369584</xdr:rowOff>
    </xdr:to>
    <xdr:pic>
      <xdr:nvPicPr>
        <xdr:cNvPr id="11" name="図 43">
          <a:extLst>
            <a:ext uri="{FF2B5EF4-FFF2-40B4-BE49-F238E27FC236}">
              <a16:creationId xmlns:a16="http://schemas.microsoft.com/office/drawing/2014/main" id="{BF9D7A56-AAB1-47B2-B812-161BCA683AF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273407" y="21168"/>
          <a:ext cx="414796" cy="348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755387</xdr:colOff>
      <xdr:row>0</xdr:row>
      <xdr:rowOff>137584</xdr:rowOff>
    </xdr:from>
    <xdr:to>
      <xdr:col>20</xdr:col>
      <xdr:colOff>1218982</xdr:colOff>
      <xdr:row>1</xdr:row>
      <xdr:rowOff>127251</xdr:rowOff>
    </xdr:to>
    <xdr:pic>
      <xdr:nvPicPr>
        <xdr:cNvPr id="12" name="図 45">
          <a:extLst>
            <a:ext uri="{FF2B5EF4-FFF2-40B4-BE49-F238E27FC236}">
              <a16:creationId xmlns:a16="http://schemas.microsoft.com/office/drawing/2014/main" id="{F7FE300F-B4A0-4D72-8A5A-54CC8C37816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728812" y="137584"/>
          <a:ext cx="463595" cy="418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1118998</xdr:colOff>
      <xdr:row>0</xdr:row>
      <xdr:rowOff>95254</xdr:rowOff>
    </xdr:from>
    <xdr:to>
      <xdr:col>20</xdr:col>
      <xdr:colOff>373224</xdr:colOff>
      <xdr:row>1</xdr:row>
      <xdr:rowOff>71238</xdr:rowOff>
    </xdr:to>
    <xdr:pic>
      <xdr:nvPicPr>
        <xdr:cNvPr id="13" name="図 47">
          <a:extLst>
            <a:ext uri="{FF2B5EF4-FFF2-40B4-BE49-F238E27FC236}">
              <a16:creationId xmlns:a16="http://schemas.microsoft.com/office/drawing/2014/main" id="{467F9FD0-2099-48D9-AB5E-9CAD516A5C0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flipH="1">
          <a:off x="15863698" y="95254"/>
          <a:ext cx="482951" cy="4046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454667</xdr:colOff>
      <xdr:row>0</xdr:row>
      <xdr:rowOff>127014</xdr:rowOff>
    </xdr:from>
    <xdr:to>
      <xdr:col>28</xdr:col>
      <xdr:colOff>1156161</xdr:colOff>
      <xdr:row>2</xdr:row>
      <xdr:rowOff>12109</xdr:rowOff>
    </xdr:to>
    <xdr:pic>
      <xdr:nvPicPr>
        <xdr:cNvPr id="14" name="図 49">
          <a:extLst>
            <a:ext uri="{FF2B5EF4-FFF2-40B4-BE49-F238E27FC236}">
              <a16:creationId xmlns:a16="http://schemas.microsoft.com/office/drawing/2014/main" id="{A1EDE7F1-90E0-4BED-96C2-7C3E16095D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0400017" y="127014"/>
          <a:ext cx="701494" cy="466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444479</xdr:colOff>
      <xdr:row>0</xdr:row>
      <xdr:rowOff>63500</xdr:rowOff>
    </xdr:from>
    <xdr:to>
      <xdr:col>21</xdr:col>
      <xdr:colOff>926371</xdr:colOff>
      <xdr:row>2</xdr:row>
      <xdr:rowOff>7156</xdr:rowOff>
    </xdr:to>
    <xdr:pic>
      <xdr:nvPicPr>
        <xdr:cNvPr id="15" name="図 51">
          <a:extLst>
            <a:ext uri="{FF2B5EF4-FFF2-40B4-BE49-F238E27FC236}">
              <a16:creationId xmlns:a16="http://schemas.microsoft.com/office/drawing/2014/main" id="{3164000D-444A-4DA6-AAFF-657CF1204622}"/>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7646629" y="63500"/>
          <a:ext cx="481892" cy="524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48971</xdr:colOff>
      <xdr:row>0</xdr:row>
      <xdr:rowOff>116466</xdr:rowOff>
    </xdr:from>
    <xdr:to>
      <xdr:col>27</xdr:col>
      <xdr:colOff>420761</xdr:colOff>
      <xdr:row>0</xdr:row>
      <xdr:rowOff>385974</xdr:rowOff>
    </xdr:to>
    <xdr:pic>
      <xdr:nvPicPr>
        <xdr:cNvPr id="16" name="図 57">
          <a:extLst>
            <a:ext uri="{FF2B5EF4-FFF2-40B4-BE49-F238E27FC236}">
              <a16:creationId xmlns:a16="http://schemas.microsoft.com/office/drawing/2014/main" id="{912E9EB8-178E-4A6F-9D32-C02D37C3CF9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870371" y="116466"/>
          <a:ext cx="686115" cy="269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398675</xdr:colOff>
      <xdr:row>0</xdr:row>
      <xdr:rowOff>31750</xdr:rowOff>
    </xdr:from>
    <xdr:to>
      <xdr:col>28</xdr:col>
      <xdr:colOff>81491</xdr:colOff>
      <xdr:row>1</xdr:row>
      <xdr:rowOff>21346</xdr:rowOff>
    </xdr:to>
    <xdr:pic>
      <xdr:nvPicPr>
        <xdr:cNvPr id="17" name="図 55">
          <a:extLst>
            <a:ext uri="{FF2B5EF4-FFF2-40B4-BE49-F238E27FC236}">
              <a16:creationId xmlns:a16="http://schemas.microsoft.com/office/drawing/2014/main" id="{5DECCE91-7AB3-4D7A-9514-F6BAA3500A4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534400" y="31750"/>
          <a:ext cx="492441" cy="418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165860</xdr:colOff>
      <xdr:row>0</xdr:row>
      <xdr:rowOff>0</xdr:rowOff>
    </xdr:from>
    <xdr:to>
      <xdr:col>2</xdr:col>
      <xdr:colOff>864629</xdr:colOff>
      <xdr:row>4</xdr:row>
      <xdr:rowOff>26844</xdr:rowOff>
    </xdr:to>
    <xdr:pic>
      <xdr:nvPicPr>
        <xdr:cNvPr id="18" name="図 7">
          <a:extLst>
            <a:ext uri="{FF2B5EF4-FFF2-40B4-BE49-F238E27FC236}">
              <a16:creationId xmlns:a16="http://schemas.microsoft.com/office/drawing/2014/main" id="{842CAAA6-9B3B-4F27-A326-3C5FD6E49A0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65935" y="0"/>
          <a:ext cx="698769" cy="912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1765657</xdr:colOff>
      <xdr:row>0</xdr:row>
      <xdr:rowOff>27</xdr:rowOff>
    </xdr:from>
    <xdr:to>
      <xdr:col>3</xdr:col>
      <xdr:colOff>278324</xdr:colOff>
      <xdr:row>4</xdr:row>
      <xdr:rowOff>143337</xdr:rowOff>
    </xdr:to>
    <xdr:pic>
      <xdr:nvPicPr>
        <xdr:cNvPr id="19" name="図 5">
          <a:extLst>
            <a:ext uri="{FF2B5EF4-FFF2-40B4-BE49-F238E27FC236}">
              <a16:creationId xmlns:a16="http://schemas.microsoft.com/office/drawing/2014/main" id="{118946C2-095E-4181-AC89-A38CE41EB05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365732" y="27"/>
          <a:ext cx="770092" cy="1029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566590</xdr:colOff>
      <xdr:row>0</xdr:row>
      <xdr:rowOff>148261</xdr:rowOff>
    </xdr:from>
    <xdr:to>
      <xdr:col>2</xdr:col>
      <xdr:colOff>2192802</xdr:colOff>
      <xdr:row>7</xdr:row>
      <xdr:rowOff>84594</xdr:rowOff>
    </xdr:to>
    <xdr:pic>
      <xdr:nvPicPr>
        <xdr:cNvPr id="20" name="図 2">
          <a:extLst>
            <a:ext uri="{FF2B5EF4-FFF2-40B4-BE49-F238E27FC236}">
              <a16:creationId xmlns:a16="http://schemas.microsoft.com/office/drawing/2014/main" id="{0320684B-99BB-4428-91A5-607FFD0E2EBB}"/>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66665" y="148261"/>
          <a:ext cx="1626212" cy="12888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742128</xdr:colOff>
      <xdr:row>0</xdr:row>
      <xdr:rowOff>84667</xdr:rowOff>
    </xdr:from>
    <xdr:to>
      <xdr:col>4</xdr:col>
      <xdr:colOff>181079</xdr:colOff>
      <xdr:row>2</xdr:row>
      <xdr:rowOff>111385</xdr:rowOff>
    </xdr:to>
    <xdr:pic>
      <xdr:nvPicPr>
        <xdr:cNvPr id="21" name="図 15">
          <a:extLst>
            <a:ext uri="{FF2B5EF4-FFF2-40B4-BE49-F238E27FC236}">
              <a16:creationId xmlns:a16="http://schemas.microsoft.com/office/drawing/2014/main" id="{DE8725D5-1C0D-4B3A-A6FC-E7AD4BE137FD}"/>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599628" y="84667"/>
          <a:ext cx="667676" cy="607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396081</xdr:colOff>
      <xdr:row>0</xdr:row>
      <xdr:rowOff>52940</xdr:rowOff>
    </xdr:from>
    <xdr:to>
      <xdr:col>4</xdr:col>
      <xdr:colOff>1219572</xdr:colOff>
      <xdr:row>1</xdr:row>
      <xdr:rowOff>24142</xdr:rowOff>
    </xdr:to>
    <xdr:pic>
      <xdr:nvPicPr>
        <xdr:cNvPr id="22" name="図 17">
          <a:extLst>
            <a:ext uri="{FF2B5EF4-FFF2-40B4-BE49-F238E27FC236}">
              <a16:creationId xmlns:a16="http://schemas.microsoft.com/office/drawing/2014/main" id="{3F0A2537-169D-43E6-8FB5-42550D2DBBD4}"/>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482306" y="52940"/>
          <a:ext cx="823491" cy="399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528699</xdr:colOff>
      <xdr:row>0</xdr:row>
      <xdr:rowOff>0</xdr:rowOff>
    </xdr:from>
    <xdr:to>
      <xdr:col>6</xdr:col>
      <xdr:colOff>380719</xdr:colOff>
      <xdr:row>1</xdr:row>
      <xdr:rowOff>89527</xdr:rowOff>
    </xdr:to>
    <xdr:pic>
      <xdr:nvPicPr>
        <xdr:cNvPr id="23" name="図 19">
          <a:extLst>
            <a:ext uri="{FF2B5EF4-FFF2-40B4-BE49-F238E27FC236}">
              <a16:creationId xmlns:a16="http://schemas.microsoft.com/office/drawing/2014/main" id="{5DF968C1-D72C-4CEF-B2F2-82F159654811}"/>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843649" y="0"/>
          <a:ext cx="1080745" cy="518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122378</xdr:colOff>
      <xdr:row>0</xdr:row>
      <xdr:rowOff>127000</xdr:rowOff>
    </xdr:from>
    <xdr:to>
      <xdr:col>13</xdr:col>
      <xdr:colOff>666752</xdr:colOff>
      <xdr:row>2</xdr:row>
      <xdr:rowOff>12255</xdr:rowOff>
    </xdr:to>
    <xdr:pic>
      <xdr:nvPicPr>
        <xdr:cNvPr id="24" name="図 21">
          <a:extLst>
            <a:ext uri="{FF2B5EF4-FFF2-40B4-BE49-F238E27FC236}">
              <a16:creationId xmlns:a16="http://schemas.microsoft.com/office/drawing/2014/main" id="{E7EE14DD-E430-4E36-AC12-8E9269C6755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409253" y="127000"/>
          <a:ext cx="544374" cy="46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409084</xdr:colOff>
      <xdr:row>0</xdr:row>
      <xdr:rowOff>84672</xdr:rowOff>
    </xdr:from>
    <xdr:to>
      <xdr:col>6</xdr:col>
      <xdr:colOff>842178</xdr:colOff>
      <xdr:row>0</xdr:row>
      <xdr:rowOff>433396</xdr:rowOff>
    </xdr:to>
    <xdr:pic>
      <xdr:nvPicPr>
        <xdr:cNvPr id="25" name="図 23">
          <a:extLst>
            <a:ext uri="{FF2B5EF4-FFF2-40B4-BE49-F238E27FC236}">
              <a16:creationId xmlns:a16="http://schemas.microsoft.com/office/drawing/2014/main" id="{0D3D169C-2696-4CC2-9C9E-A3AF7E276D12}"/>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52759" y="84672"/>
          <a:ext cx="433094" cy="339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321564</xdr:colOff>
      <xdr:row>0</xdr:row>
      <xdr:rowOff>18</xdr:rowOff>
    </xdr:from>
    <xdr:to>
      <xdr:col>12</xdr:col>
      <xdr:colOff>51675</xdr:colOff>
      <xdr:row>0</xdr:row>
      <xdr:rowOff>348742</xdr:rowOff>
    </xdr:to>
    <xdr:pic>
      <xdr:nvPicPr>
        <xdr:cNvPr id="26" name="図 27">
          <a:extLst>
            <a:ext uri="{FF2B5EF4-FFF2-40B4-BE49-F238E27FC236}">
              <a16:creationId xmlns:a16="http://schemas.microsoft.com/office/drawing/2014/main" id="{9096406E-F0DD-4FDC-BD0B-710A23F58ECC}"/>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093964" y="18"/>
          <a:ext cx="434961" cy="348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150672</xdr:colOff>
      <xdr:row>0</xdr:row>
      <xdr:rowOff>21176</xdr:rowOff>
    </xdr:from>
    <xdr:to>
      <xdr:col>9</xdr:col>
      <xdr:colOff>296766</xdr:colOff>
      <xdr:row>0</xdr:row>
      <xdr:rowOff>389272</xdr:rowOff>
    </xdr:to>
    <xdr:pic>
      <xdr:nvPicPr>
        <xdr:cNvPr id="27" name="図 25">
          <a:extLst>
            <a:ext uri="{FF2B5EF4-FFF2-40B4-BE49-F238E27FC236}">
              <a16:creationId xmlns:a16="http://schemas.microsoft.com/office/drawing/2014/main" id="{E4EDBB4D-3D6A-4F42-9DEF-2E6450FC40FD}"/>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772400" y="21176"/>
          <a:ext cx="0" cy="3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100692</xdr:colOff>
      <xdr:row>0</xdr:row>
      <xdr:rowOff>127045</xdr:rowOff>
    </xdr:from>
    <xdr:to>
      <xdr:col>12</xdr:col>
      <xdr:colOff>649784</xdr:colOff>
      <xdr:row>1</xdr:row>
      <xdr:rowOff>100760</xdr:rowOff>
    </xdr:to>
    <xdr:pic>
      <xdr:nvPicPr>
        <xdr:cNvPr id="28" name="図 28">
          <a:extLst>
            <a:ext uri="{FF2B5EF4-FFF2-40B4-BE49-F238E27FC236}">
              <a16:creationId xmlns:a16="http://schemas.microsoft.com/office/drawing/2014/main" id="{CC5DFADF-E823-41D0-BCF3-CEEBF0A66CCB}"/>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577942" y="127045"/>
          <a:ext cx="549092" cy="402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443163</xdr:colOff>
      <xdr:row>0</xdr:row>
      <xdr:rowOff>137644</xdr:rowOff>
    </xdr:from>
    <xdr:to>
      <xdr:col>9</xdr:col>
      <xdr:colOff>803200</xdr:colOff>
      <xdr:row>0</xdr:row>
      <xdr:rowOff>423516</xdr:rowOff>
    </xdr:to>
    <xdr:pic>
      <xdr:nvPicPr>
        <xdr:cNvPr id="29" name="図 30">
          <a:extLst>
            <a:ext uri="{FF2B5EF4-FFF2-40B4-BE49-F238E27FC236}">
              <a16:creationId xmlns:a16="http://schemas.microsoft.com/office/drawing/2014/main" id="{05C60A0A-C8EA-40C4-A042-4D942C8F1D47}"/>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772400" y="137644"/>
          <a:ext cx="0" cy="285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1043090</xdr:colOff>
      <xdr:row>0</xdr:row>
      <xdr:rowOff>95264</xdr:rowOff>
    </xdr:from>
    <xdr:to>
      <xdr:col>10</xdr:col>
      <xdr:colOff>83821</xdr:colOff>
      <xdr:row>0</xdr:row>
      <xdr:rowOff>308373</xdr:rowOff>
    </xdr:to>
    <xdr:pic>
      <xdr:nvPicPr>
        <xdr:cNvPr id="30" name="図 34">
          <a:extLst>
            <a:ext uri="{FF2B5EF4-FFF2-40B4-BE49-F238E27FC236}">
              <a16:creationId xmlns:a16="http://schemas.microsoft.com/office/drawing/2014/main" id="{E0E16C4D-99CD-4F8F-B05C-38C7F9A2A3A7}"/>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586765" y="95264"/>
          <a:ext cx="269456" cy="213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423666</xdr:colOff>
      <xdr:row>0</xdr:row>
      <xdr:rowOff>116452</xdr:rowOff>
    </xdr:from>
    <xdr:to>
      <xdr:col>13</xdr:col>
      <xdr:colOff>1125159</xdr:colOff>
      <xdr:row>1</xdr:row>
      <xdr:rowOff>123063</xdr:rowOff>
    </xdr:to>
    <xdr:pic>
      <xdr:nvPicPr>
        <xdr:cNvPr id="31" name="図 32">
          <a:extLst>
            <a:ext uri="{FF2B5EF4-FFF2-40B4-BE49-F238E27FC236}">
              <a16:creationId xmlns:a16="http://schemas.microsoft.com/office/drawing/2014/main" id="{998397DC-836C-4450-8518-4E7BCF079AF3}"/>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l="-7066"/>
        <a:stretch>
          <a:fillRect/>
        </a:stretch>
      </xdr:blipFill>
      <xdr:spPr bwMode="auto">
        <a:xfrm>
          <a:off x="9710541" y="116452"/>
          <a:ext cx="701493" cy="435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243417</xdr:colOff>
      <xdr:row>78</xdr:row>
      <xdr:rowOff>488</xdr:rowOff>
    </xdr:from>
    <xdr:to>
      <xdr:col>2</xdr:col>
      <xdr:colOff>1358642</xdr:colOff>
      <xdr:row>87</xdr:row>
      <xdr:rowOff>165207</xdr:rowOff>
    </xdr:to>
    <xdr:pic>
      <xdr:nvPicPr>
        <xdr:cNvPr id="32" name="図 58">
          <a:extLst>
            <a:ext uri="{FF2B5EF4-FFF2-40B4-BE49-F238E27FC236}">
              <a16:creationId xmlns:a16="http://schemas.microsoft.com/office/drawing/2014/main" id="{06EBE182-22DF-4397-8CF1-2663C215F2A7}"/>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43417" y="12849713"/>
          <a:ext cx="1715300" cy="1622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1480729</xdr:colOff>
      <xdr:row>84</xdr:row>
      <xdr:rowOff>65428</xdr:rowOff>
    </xdr:from>
    <xdr:to>
      <xdr:col>3</xdr:col>
      <xdr:colOff>580662</xdr:colOff>
      <xdr:row>88</xdr:row>
      <xdr:rowOff>3118</xdr:rowOff>
    </xdr:to>
    <xdr:pic>
      <xdr:nvPicPr>
        <xdr:cNvPr id="33" name="図 60">
          <a:extLst>
            <a:ext uri="{FF2B5EF4-FFF2-40B4-BE49-F238E27FC236}">
              <a16:creationId xmlns:a16="http://schemas.microsoft.com/office/drawing/2014/main" id="{33B476D5-16D0-40E9-8676-4B19B9D0EF36}"/>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080804" y="13886203"/>
          <a:ext cx="1357358" cy="585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1078132</xdr:colOff>
      <xdr:row>79</xdr:row>
      <xdr:rowOff>148784</xdr:rowOff>
    </xdr:from>
    <xdr:to>
      <xdr:col>3</xdr:col>
      <xdr:colOff>964956</xdr:colOff>
      <xdr:row>84</xdr:row>
      <xdr:rowOff>68313</xdr:rowOff>
    </xdr:to>
    <xdr:pic>
      <xdr:nvPicPr>
        <xdr:cNvPr id="34" name="図 62">
          <a:extLst>
            <a:ext uri="{FF2B5EF4-FFF2-40B4-BE49-F238E27FC236}">
              <a16:creationId xmlns:a16="http://schemas.microsoft.com/office/drawing/2014/main" id="{3AFCA290-75F7-4B97-A80F-68235BEAAB9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678207" y="13159934"/>
          <a:ext cx="2144249" cy="729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267984</xdr:colOff>
      <xdr:row>80</xdr:row>
      <xdr:rowOff>37679</xdr:rowOff>
    </xdr:from>
    <xdr:to>
      <xdr:col>5</xdr:col>
      <xdr:colOff>284702</xdr:colOff>
      <xdr:row>87</xdr:row>
      <xdr:rowOff>68478</xdr:rowOff>
    </xdr:to>
    <xdr:pic>
      <xdr:nvPicPr>
        <xdr:cNvPr id="35" name="図 8416">
          <a:extLst>
            <a:ext uri="{FF2B5EF4-FFF2-40B4-BE49-F238E27FC236}">
              <a16:creationId xmlns:a16="http://schemas.microsoft.com/office/drawing/2014/main" id="{450AE48F-8294-4990-A868-5F2DB285C36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54209" y="13210754"/>
          <a:ext cx="1245443" cy="1164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676614</xdr:colOff>
      <xdr:row>80</xdr:row>
      <xdr:rowOff>3868</xdr:rowOff>
    </xdr:from>
    <xdr:to>
      <xdr:col>6</xdr:col>
      <xdr:colOff>490365</xdr:colOff>
      <xdr:row>87</xdr:row>
      <xdr:rowOff>25887</xdr:rowOff>
    </xdr:to>
    <xdr:pic>
      <xdr:nvPicPr>
        <xdr:cNvPr id="36" name="図 8418">
          <a:extLst>
            <a:ext uri="{FF2B5EF4-FFF2-40B4-BE49-F238E27FC236}">
              <a16:creationId xmlns:a16="http://schemas.microsoft.com/office/drawing/2014/main" id="{870B4CFA-ABE1-4EF6-B47E-5873DE78A5B2}"/>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991564" y="13176943"/>
          <a:ext cx="1042476" cy="1155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692305</xdr:colOff>
      <xdr:row>79</xdr:row>
      <xdr:rowOff>10692</xdr:rowOff>
    </xdr:from>
    <xdr:to>
      <xdr:col>12</xdr:col>
      <xdr:colOff>39618</xdr:colOff>
      <xdr:row>86</xdr:row>
      <xdr:rowOff>4770</xdr:rowOff>
    </xdr:to>
    <xdr:pic>
      <xdr:nvPicPr>
        <xdr:cNvPr id="37" name="図 8420">
          <a:extLst>
            <a:ext uri="{FF2B5EF4-FFF2-40B4-BE49-F238E27FC236}">
              <a16:creationId xmlns:a16="http://schemas.microsoft.com/office/drawing/2014/main" id="{5246E783-3AB0-4DAC-8242-46C762022C5D}"/>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235980" y="13021842"/>
          <a:ext cx="1280888" cy="1127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225328</xdr:colOff>
      <xdr:row>76</xdr:row>
      <xdr:rowOff>12700</xdr:rowOff>
    </xdr:from>
    <xdr:to>
      <xdr:col>29</xdr:col>
      <xdr:colOff>336136</xdr:colOff>
      <xdr:row>85</xdr:row>
      <xdr:rowOff>0</xdr:rowOff>
    </xdr:to>
    <xdr:pic>
      <xdr:nvPicPr>
        <xdr:cNvPr id="38" name="図 8422">
          <a:extLst>
            <a:ext uri="{FF2B5EF4-FFF2-40B4-BE49-F238E27FC236}">
              <a16:creationId xmlns:a16="http://schemas.microsoft.com/office/drawing/2014/main" id="{DE0B7265-4551-413B-BBC6-37875DC6AC9B}"/>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9046728" y="12538075"/>
          <a:ext cx="2425383" cy="144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103855</xdr:colOff>
      <xdr:row>36</xdr:row>
      <xdr:rowOff>31917</xdr:rowOff>
    </xdr:from>
    <xdr:to>
      <xdr:col>3</xdr:col>
      <xdr:colOff>440218</xdr:colOff>
      <xdr:row>37</xdr:row>
      <xdr:rowOff>141449</xdr:rowOff>
    </xdr:to>
    <xdr:pic>
      <xdr:nvPicPr>
        <xdr:cNvPr id="39" name="図 2">
          <a:extLst>
            <a:ext uri="{FF2B5EF4-FFF2-40B4-BE49-F238E27FC236}">
              <a16:creationId xmlns:a16="http://schemas.microsoft.com/office/drawing/2014/main" id="{FD2BDC9E-6863-484D-9700-05FC895169CF}"/>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2961355" y="6080292"/>
          <a:ext cx="336363" cy="27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0</xdr:row>
      <xdr:rowOff>27230</xdr:rowOff>
    </xdr:from>
    <xdr:to>
      <xdr:col>11</xdr:col>
      <xdr:colOff>1111250</xdr:colOff>
      <xdr:row>1</xdr:row>
      <xdr:rowOff>189122</xdr:rowOff>
    </xdr:to>
    <xdr:pic>
      <xdr:nvPicPr>
        <xdr:cNvPr id="4" name="図 4">
          <a:extLst>
            <a:ext uri="{FF2B5EF4-FFF2-40B4-BE49-F238E27FC236}">
              <a16:creationId xmlns:a16="http://schemas.microsoft.com/office/drawing/2014/main" id="{2CA2541E-8490-4CF5-B63F-ADA1C8BD0D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47375" y="27230"/>
          <a:ext cx="1016000" cy="987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590260</xdr:colOff>
      <xdr:row>0</xdr:row>
      <xdr:rowOff>79375</xdr:rowOff>
    </xdr:from>
    <xdr:to>
      <xdr:col>15</xdr:col>
      <xdr:colOff>1127125</xdr:colOff>
      <xdr:row>2</xdr:row>
      <xdr:rowOff>10058</xdr:rowOff>
    </xdr:to>
    <xdr:pic>
      <xdr:nvPicPr>
        <xdr:cNvPr id="5" name="図 6">
          <a:extLst>
            <a:ext uri="{FF2B5EF4-FFF2-40B4-BE49-F238E27FC236}">
              <a16:creationId xmlns:a16="http://schemas.microsoft.com/office/drawing/2014/main" id="{B43619F3-E8C8-4FF1-9C9D-C425F73E21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639885" y="79375"/>
          <a:ext cx="536865" cy="1026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190501</xdr:colOff>
      <xdr:row>0</xdr:row>
      <xdr:rowOff>144190</xdr:rowOff>
    </xdr:from>
    <xdr:to>
      <xdr:col>13</xdr:col>
      <xdr:colOff>994075</xdr:colOff>
      <xdr:row>1</xdr:row>
      <xdr:rowOff>56389</xdr:rowOff>
    </xdr:to>
    <xdr:pic>
      <xdr:nvPicPr>
        <xdr:cNvPr id="6" name="図 7">
          <a:extLst>
            <a:ext uri="{FF2B5EF4-FFF2-40B4-BE49-F238E27FC236}">
              <a16:creationId xmlns:a16="http://schemas.microsoft.com/office/drawing/2014/main" id="{C64E745F-09C9-4427-A6E1-49325673B35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41376" y="144190"/>
          <a:ext cx="803574" cy="73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111126</xdr:colOff>
      <xdr:row>0</xdr:row>
      <xdr:rowOff>0</xdr:rowOff>
    </xdr:from>
    <xdr:to>
      <xdr:col>10</xdr:col>
      <xdr:colOff>449484</xdr:colOff>
      <xdr:row>0</xdr:row>
      <xdr:rowOff>785954</xdr:rowOff>
    </xdr:to>
    <xdr:pic>
      <xdr:nvPicPr>
        <xdr:cNvPr id="7" name="図 10">
          <a:extLst>
            <a:ext uri="{FF2B5EF4-FFF2-40B4-BE49-F238E27FC236}">
              <a16:creationId xmlns:a16="http://schemas.microsoft.com/office/drawing/2014/main" id="{8FFB5EBC-3308-4A03-9005-A4E1C0774FA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10626" y="0"/>
          <a:ext cx="941608" cy="785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793750</xdr:colOff>
      <xdr:row>0</xdr:row>
      <xdr:rowOff>63500</xdr:rowOff>
    </xdr:from>
    <xdr:to>
      <xdr:col>15</xdr:col>
      <xdr:colOff>97088</xdr:colOff>
      <xdr:row>1</xdr:row>
      <xdr:rowOff>98597</xdr:rowOff>
    </xdr:to>
    <xdr:pic>
      <xdr:nvPicPr>
        <xdr:cNvPr id="8" name="図 11">
          <a:extLst>
            <a:ext uri="{FF2B5EF4-FFF2-40B4-BE49-F238E27FC236}">
              <a16:creationId xmlns:a16="http://schemas.microsoft.com/office/drawing/2014/main" id="{84BEC274-4B3D-4BA1-83FE-8C9D16E671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94000" y="63500"/>
          <a:ext cx="652713" cy="860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1143000</xdr:colOff>
      <xdr:row>0</xdr:row>
      <xdr:rowOff>234816</xdr:rowOff>
    </xdr:from>
    <xdr:to>
      <xdr:col>14</xdr:col>
      <xdr:colOff>632544</xdr:colOff>
      <xdr:row>0</xdr:row>
      <xdr:rowOff>681184</xdr:rowOff>
    </xdr:to>
    <xdr:pic>
      <xdr:nvPicPr>
        <xdr:cNvPr id="9" name="図 13">
          <a:extLst>
            <a:ext uri="{FF2B5EF4-FFF2-40B4-BE49-F238E27FC236}">
              <a16:creationId xmlns:a16="http://schemas.microsoft.com/office/drawing/2014/main" id="{9F1E157E-C302-4F74-8BC5-CFC585B2774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493875" y="234816"/>
          <a:ext cx="838919" cy="44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116896</xdr:colOff>
      <xdr:row>0</xdr:row>
      <xdr:rowOff>0</xdr:rowOff>
    </xdr:from>
    <xdr:to>
      <xdr:col>2</xdr:col>
      <xdr:colOff>319535</xdr:colOff>
      <xdr:row>1</xdr:row>
      <xdr:rowOff>42860</xdr:rowOff>
    </xdr:to>
    <xdr:pic>
      <xdr:nvPicPr>
        <xdr:cNvPr id="11" name="図 26">
          <a:extLst>
            <a:ext uri="{FF2B5EF4-FFF2-40B4-BE49-F238E27FC236}">
              <a16:creationId xmlns:a16="http://schemas.microsoft.com/office/drawing/2014/main" id="{6B66B93E-D0C2-4415-8D2E-13106E6ED916}"/>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146" y="0"/>
          <a:ext cx="456639" cy="868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381001</xdr:colOff>
      <xdr:row>0</xdr:row>
      <xdr:rowOff>153192</xdr:rowOff>
    </xdr:from>
    <xdr:to>
      <xdr:col>7</xdr:col>
      <xdr:colOff>1055279</xdr:colOff>
      <xdr:row>2</xdr:row>
      <xdr:rowOff>38064</xdr:rowOff>
    </xdr:to>
    <xdr:pic>
      <xdr:nvPicPr>
        <xdr:cNvPr id="12" name="図 27">
          <a:extLst>
            <a:ext uri="{FF2B5EF4-FFF2-40B4-BE49-F238E27FC236}">
              <a16:creationId xmlns:a16="http://schemas.microsoft.com/office/drawing/2014/main" id="{16223EC6-6D49-4C74-A995-81E9576BF7C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731126" y="153192"/>
          <a:ext cx="674278" cy="980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367163</xdr:colOff>
      <xdr:row>0</xdr:row>
      <xdr:rowOff>59430</xdr:rowOff>
    </xdr:from>
    <xdr:to>
      <xdr:col>3</xdr:col>
      <xdr:colOff>285750</xdr:colOff>
      <xdr:row>3</xdr:row>
      <xdr:rowOff>15875</xdr:rowOff>
    </xdr:to>
    <xdr:pic>
      <xdr:nvPicPr>
        <xdr:cNvPr id="13" name="図 28">
          <a:extLst>
            <a:ext uri="{FF2B5EF4-FFF2-40B4-BE49-F238E27FC236}">
              <a16:creationId xmlns:a16="http://schemas.microsoft.com/office/drawing/2014/main" id="{D8E83494-FB3A-4D13-8C34-2CA775BD783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970413" y="59430"/>
          <a:ext cx="1267962" cy="1226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507035</xdr:colOff>
      <xdr:row>0</xdr:row>
      <xdr:rowOff>0</xdr:rowOff>
    </xdr:from>
    <xdr:to>
      <xdr:col>4</xdr:col>
      <xdr:colOff>412750</xdr:colOff>
      <xdr:row>3</xdr:row>
      <xdr:rowOff>209085</xdr:rowOff>
    </xdr:to>
    <xdr:pic>
      <xdr:nvPicPr>
        <xdr:cNvPr id="14" name="図 29">
          <a:extLst>
            <a:ext uri="{FF2B5EF4-FFF2-40B4-BE49-F238E27FC236}">
              <a16:creationId xmlns:a16="http://schemas.microsoft.com/office/drawing/2014/main" id="{7D46B01B-B562-4DE7-A0E6-A74EBB8CF8B8}"/>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59660" y="0"/>
          <a:ext cx="1255090" cy="1479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569486</xdr:colOff>
      <xdr:row>0</xdr:row>
      <xdr:rowOff>81624</xdr:rowOff>
    </xdr:from>
    <xdr:to>
      <xdr:col>5</xdr:col>
      <xdr:colOff>189397</xdr:colOff>
      <xdr:row>0</xdr:row>
      <xdr:rowOff>806702</xdr:rowOff>
    </xdr:to>
    <xdr:pic>
      <xdr:nvPicPr>
        <xdr:cNvPr id="15" name="図 30">
          <a:extLst>
            <a:ext uri="{FF2B5EF4-FFF2-40B4-BE49-F238E27FC236}">
              <a16:creationId xmlns:a16="http://schemas.microsoft.com/office/drawing/2014/main" id="{73E93346-4D39-426E-9334-F2F6015796E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71486" y="81624"/>
          <a:ext cx="969286" cy="725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219804</xdr:colOff>
      <xdr:row>0</xdr:row>
      <xdr:rowOff>174625</xdr:rowOff>
    </xdr:from>
    <xdr:to>
      <xdr:col>6</xdr:col>
      <xdr:colOff>90239</xdr:colOff>
      <xdr:row>1</xdr:row>
      <xdr:rowOff>247306</xdr:rowOff>
    </xdr:to>
    <xdr:pic>
      <xdr:nvPicPr>
        <xdr:cNvPr id="16" name="図 31">
          <a:extLst>
            <a:ext uri="{FF2B5EF4-FFF2-40B4-BE49-F238E27FC236}">
              <a16:creationId xmlns:a16="http://schemas.microsoft.com/office/drawing/2014/main" id="{EB6610FF-55B4-41F1-89E4-EAE9BC75BC3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871179" y="174625"/>
          <a:ext cx="1219810" cy="8981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258020</xdr:colOff>
      <xdr:row>0</xdr:row>
      <xdr:rowOff>0</xdr:rowOff>
    </xdr:from>
    <xdr:to>
      <xdr:col>12</xdr:col>
      <xdr:colOff>1000125</xdr:colOff>
      <xdr:row>0</xdr:row>
      <xdr:rowOff>777665</xdr:rowOff>
    </xdr:to>
    <xdr:pic>
      <xdr:nvPicPr>
        <xdr:cNvPr id="17" name="図 32">
          <a:extLst>
            <a:ext uri="{FF2B5EF4-FFF2-40B4-BE49-F238E27FC236}">
              <a16:creationId xmlns:a16="http://schemas.microsoft.com/office/drawing/2014/main" id="{D85F212D-63BF-4614-A20E-F9D51472888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259520" y="0"/>
          <a:ext cx="742105" cy="777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428625</xdr:colOff>
      <xdr:row>0</xdr:row>
      <xdr:rowOff>222250</xdr:rowOff>
    </xdr:from>
    <xdr:to>
      <xdr:col>10</xdr:col>
      <xdr:colOff>987906</xdr:colOff>
      <xdr:row>0</xdr:row>
      <xdr:rowOff>794207</xdr:rowOff>
    </xdr:to>
    <xdr:pic>
      <xdr:nvPicPr>
        <xdr:cNvPr id="19" name="図 35">
          <a:extLst>
            <a:ext uri="{FF2B5EF4-FFF2-40B4-BE49-F238E27FC236}">
              <a16:creationId xmlns:a16="http://schemas.microsoft.com/office/drawing/2014/main" id="{3DF68745-23B5-4EFA-95C0-79CD089B888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731375" y="222250"/>
          <a:ext cx="559281" cy="571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63500</xdr:colOff>
      <xdr:row>0</xdr:row>
      <xdr:rowOff>142875</xdr:rowOff>
    </xdr:from>
    <xdr:to>
      <xdr:col>6</xdr:col>
      <xdr:colOff>1064727</xdr:colOff>
      <xdr:row>1</xdr:row>
      <xdr:rowOff>255892</xdr:rowOff>
    </xdr:to>
    <xdr:pic>
      <xdr:nvPicPr>
        <xdr:cNvPr id="20" name="図 36">
          <a:extLst>
            <a:ext uri="{FF2B5EF4-FFF2-40B4-BE49-F238E27FC236}">
              <a16:creationId xmlns:a16="http://schemas.microsoft.com/office/drawing/2014/main" id="{F5629C71-5E8C-4F47-8054-B2E74F7B2B0B}"/>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64250" y="142875"/>
          <a:ext cx="1001227" cy="938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138108</xdr:colOff>
      <xdr:row>0</xdr:row>
      <xdr:rowOff>107186</xdr:rowOff>
    </xdr:from>
    <xdr:to>
      <xdr:col>17</xdr:col>
      <xdr:colOff>547682</xdr:colOff>
      <xdr:row>4</xdr:row>
      <xdr:rowOff>298462</xdr:rowOff>
    </xdr:to>
    <xdr:pic>
      <xdr:nvPicPr>
        <xdr:cNvPr id="31765" name="図 2">
          <a:extLst>
            <a:ext uri="{FF2B5EF4-FFF2-40B4-BE49-F238E27FC236}">
              <a16:creationId xmlns:a16="http://schemas.microsoft.com/office/drawing/2014/main" id="{00000000-0008-0000-0800-0000157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1889" y="107186"/>
          <a:ext cx="2397918" cy="1691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105091</xdr:colOff>
      <xdr:row>0</xdr:row>
      <xdr:rowOff>29</xdr:rowOff>
    </xdr:from>
    <xdr:to>
      <xdr:col>17</xdr:col>
      <xdr:colOff>733421</xdr:colOff>
      <xdr:row>5</xdr:row>
      <xdr:rowOff>1</xdr:rowOff>
    </xdr:to>
    <xdr:pic>
      <xdr:nvPicPr>
        <xdr:cNvPr id="20508" name="図 2">
          <a:extLst>
            <a:ext uri="{FF2B5EF4-FFF2-40B4-BE49-F238E27FC236}">
              <a16:creationId xmlns:a16="http://schemas.microsoft.com/office/drawing/2014/main" id="{00000000-0008-0000-1C00-00001C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28872" y="29"/>
          <a:ext cx="2616674" cy="1857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58DC5-924D-4640-BD84-7F89A8F59CB0}">
  <sheetPr>
    <pageSetUpPr fitToPage="1"/>
  </sheetPr>
  <dimension ref="A1:CE93"/>
  <sheetViews>
    <sheetView tabSelected="1" zoomScale="50" zoomScaleNormal="50" zoomScaleSheetLayoutView="85" workbookViewId="0">
      <selection activeCell="AF1" sqref="AF1"/>
    </sheetView>
  </sheetViews>
  <sheetFormatPr defaultRowHeight="13.5" x14ac:dyDescent="0.15"/>
  <cols>
    <col min="1" max="1" width="4.5" style="151" bestFit="1" customWidth="1"/>
    <col min="2" max="2" width="3.375" style="150" bestFit="1" customWidth="1"/>
    <col min="3" max="3" width="29.625" style="150" customWidth="1"/>
    <col min="4" max="7" width="16.125" style="150" customWidth="1"/>
    <col min="8" max="8" width="5.125" style="172" hidden="1" customWidth="1"/>
    <col min="9" max="9" width="4.125" style="150" hidden="1" customWidth="1"/>
    <col min="10" max="10" width="10.625" style="150" hidden="1" customWidth="1"/>
    <col min="11" max="11" width="5.125" style="172" customWidth="1"/>
    <col min="12" max="12" width="4.125" style="150" bestFit="1" customWidth="1"/>
    <col min="13" max="13" width="10.625" style="150" customWidth="1"/>
    <col min="14" max="14" width="15.625" style="150" customWidth="1"/>
    <col min="15" max="15" width="2.375" style="150" customWidth="1"/>
    <col min="16" max="16" width="4.5" style="267" bestFit="1" customWidth="1"/>
    <col min="17" max="17" width="3.375" style="150" bestFit="1" customWidth="1"/>
    <col min="18" max="18" width="29.625" style="150" customWidth="1"/>
    <col min="19" max="22" width="16.125" style="150" customWidth="1"/>
    <col min="23" max="23" width="5.125" style="172" hidden="1" customWidth="1"/>
    <col min="24" max="24" width="4.125" style="150" hidden="1" customWidth="1"/>
    <col min="25" max="25" width="10.625" style="150" hidden="1" customWidth="1"/>
    <col min="26" max="26" width="5.125" style="172" customWidth="1"/>
    <col min="27" max="27" width="4.125" style="150" bestFit="1" customWidth="1"/>
    <col min="28" max="28" width="10.625" style="150" customWidth="1"/>
    <col min="29" max="29" width="15.625" style="150" customWidth="1"/>
    <col min="30" max="256" width="9" style="150"/>
    <col min="257" max="257" width="4.5" style="150" bestFit="1" customWidth="1"/>
    <col min="258" max="258" width="3.375" style="150" bestFit="1" customWidth="1"/>
    <col min="259" max="259" width="29.625" style="150" customWidth="1"/>
    <col min="260" max="263" width="16.125" style="150" customWidth="1"/>
    <col min="264" max="264" width="0" style="150" hidden="1" customWidth="1"/>
    <col min="265" max="265" width="5.125" style="150" customWidth="1"/>
    <col min="266" max="266" width="4.125" style="150" bestFit="1" customWidth="1"/>
    <col min="267" max="267" width="10.625" style="150" customWidth="1"/>
    <col min="268" max="268" width="5.125" style="150" customWidth="1"/>
    <col min="269" max="269" width="4.125" style="150" bestFit="1" customWidth="1"/>
    <col min="270" max="270" width="10.625" style="150" customWidth="1"/>
    <col min="271" max="271" width="2.375" style="150" customWidth="1"/>
    <col min="272" max="272" width="4.5" style="150" bestFit="1" customWidth="1"/>
    <col min="273" max="273" width="3.375" style="150" bestFit="1" customWidth="1"/>
    <col min="274" max="274" width="29.625" style="150" customWidth="1"/>
    <col min="275" max="278" width="16.125" style="150" customWidth="1"/>
    <col min="279" max="279" width="0" style="150" hidden="1" customWidth="1"/>
    <col min="280" max="280" width="5.125" style="150" customWidth="1"/>
    <col min="281" max="281" width="4.125" style="150" bestFit="1" customWidth="1"/>
    <col min="282" max="282" width="10.625" style="150" customWidth="1"/>
    <col min="283" max="283" width="5.125" style="150" customWidth="1"/>
    <col min="284" max="284" width="4.125" style="150" bestFit="1" customWidth="1"/>
    <col min="285" max="285" width="10.625" style="150" customWidth="1"/>
    <col min="286" max="512" width="9" style="150"/>
    <col min="513" max="513" width="4.5" style="150" bestFit="1" customWidth="1"/>
    <col min="514" max="514" width="3.375" style="150" bestFit="1" customWidth="1"/>
    <col min="515" max="515" width="29.625" style="150" customWidth="1"/>
    <col min="516" max="519" width="16.125" style="150" customWidth="1"/>
    <col min="520" max="520" width="0" style="150" hidden="1" customWidth="1"/>
    <col min="521" max="521" width="5.125" style="150" customWidth="1"/>
    <col min="522" max="522" width="4.125" style="150" bestFit="1" customWidth="1"/>
    <col min="523" max="523" width="10.625" style="150" customWidth="1"/>
    <col min="524" max="524" width="5.125" style="150" customWidth="1"/>
    <col min="525" max="525" width="4.125" style="150" bestFit="1" customWidth="1"/>
    <col min="526" max="526" width="10.625" style="150" customWidth="1"/>
    <col min="527" max="527" width="2.375" style="150" customWidth="1"/>
    <col min="528" max="528" width="4.5" style="150" bestFit="1" customWidth="1"/>
    <col min="529" max="529" width="3.375" style="150" bestFit="1" customWidth="1"/>
    <col min="530" max="530" width="29.625" style="150" customWidth="1"/>
    <col min="531" max="534" width="16.125" style="150" customWidth="1"/>
    <col min="535" max="535" width="0" style="150" hidden="1" customWidth="1"/>
    <col min="536" max="536" width="5.125" style="150" customWidth="1"/>
    <col min="537" max="537" width="4.125" style="150" bestFit="1" customWidth="1"/>
    <col min="538" max="538" width="10.625" style="150" customWidth="1"/>
    <col min="539" max="539" width="5.125" style="150" customWidth="1"/>
    <col min="540" max="540" width="4.125" style="150" bestFit="1" customWidth="1"/>
    <col min="541" max="541" width="10.625" style="150" customWidth="1"/>
    <col min="542" max="768" width="9" style="150"/>
    <col min="769" max="769" width="4.5" style="150" bestFit="1" customWidth="1"/>
    <col min="770" max="770" width="3.375" style="150" bestFit="1" customWidth="1"/>
    <col min="771" max="771" width="29.625" style="150" customWidth="1"/>
    <col min="772" max="775" width="16.125" style="150" customWidth="1"/>
    <col min="776" max="776" width="0" style="150" hidden="1" customWidth="1"/>
    <col min="777" max="777" width="5.125" style="150" customWidth="1"/>
    <col min="778" max="778" width="4.125" style="150" bestFit="1" customWidth="1"/>
    <col min="779" max="779" width="10.625" style="150" customWidth="1"/>
    <col min="780" max="780" width="5.125" style="150" customWidth="1"/>
    <col min="781" max="781" width="4.125" style="150" bestFit="1" customWidth="1"/>
    <col min="782" max="782" width="10.625" style="150" customWidth="1"/>
    <col min="783" max="783" width="2.375" style="150" customWidth="1"/>
    <col min="784" max="784" width="4.5" style="150" bestFit="1" customWidth="1"/>
    <col min="785" max="785" width="3.375" style="150" bestFit="1" customWidth="1"/>
    <col min="786" max="786" width="29.625" style="150" customWidth="1"/>
    <col min="787" max="790" width="16.125" style="150" customWidth="1"/>
    <col min="791" max="791" width="0" style="150" hidden="1" customWidth="1"/>
    <col min="792" max="792" width="5.125" style="150" customWidth="1"/>
    <col min="793" max="793" width="4.125" style="150" bestFit="1" customWidth="1"/>
    <col min="794" max="794" width="10.625" style="150" customWidth="1"/>
    <col min="795" max="795" width="5.125" style="150" customWidth="1"/>
    <col min="796" max="796" width="4.125" style="150" bestFit="1" customWidth="1"/>
    <col min="797" max="797" width="10.625" style="150" customWidth="1"/>
    <col min="798" max="1024" width="9" style="150"/>
    <col min="1025" max="1025" width="4.5" style="150" bestFit="1" customWidth="1"/>
    <col min="1026" max="1026" width="3.375" style="150" bestFit="1" customWidth="1"/>
    <col min="1027" max="1027" width="29.625" style="150" customWidth="1"/>
    <col min="1028" max="1031" width="16.125" style="150" customWidth="1"/>
    <col min="1032" max="1032" width="0" style="150" hidden="1" customWidth="1"/>
    <col min="1033" max="1033" width="5.125" style="150" customWidth="1"/>
    <col min="1034" max="1034" width="4.125" style="150" bestFit="1" customWidth="1"/>
    <col min="1035" max="1035" width="10.625" style="150" customWidth="1"/>
    <col min="1036" max="1036" width="5.125" style="150" customWidth="1"/>
    <col min="1037" max="1037" width="4.125" style="150" bestFit="1" customWidth="1"/>
    <col min="1038" max="1038" width="10.625" style="150" customWidth="1"/>
    <col min="1039" max="1039" width="2.375" style="150" customWidth="1"/>
    <col min="1040" max="1040" width="4.5" style="150" bestFit="1" customWidth="1"/>
    <col min="1041" max="1041" width="3.375" style="150" bestFit="1" customWidth="1"/>
    <col min="1042" max="1042" width="29.625" style="150" customWidth="1"/>
    <col min="1043" max="1046" width="16.125" style="150" customWidth="1"/>
    <col min="1047" max="1047" width="0" style="150" hidden="1" customWidth="1"/>
    <col min="1048" max="1048" width="5.125" style="150" customWidth="1"/>
    <col min="1049" max="1049" width="4.125" style="150" bestFit="1" customWidth="1"/>
    <col min="1050" max="1050" width="10.625" style="150" customWidth="1"/>
    <col min="1051" max="1051" width="5.125" style="150" customWidth="1"/>
    <col min="1052" max="1052" width="4.125" style="150" bestFit="1" customWidth="1"/>
    <col min="1053" max="1053" width="10.625" style="150" customWidth="1"/>
    <col min="1054" max="1280" width="9" style="150"/>
    <col min="1281" max="1281" width="4.5" style="150" bestFit="1" customWidth="1"/>
    <col min="1282" max="1282" width="3.375" style="150" bestFit="1" customWidth="1"/>
    <col min="1283" max="1283" width="29.625" style="150" customWidth="1"/>
    <col min="1284" max="1287" width="16.125" style="150" customWidth="1"/>
    <col min="1288" max="1288" width="0" style="150" hidden="1" customWidth="1"/>
    <col min="1289" max="1289" width="5.125" style="150" customWidth="1"/>
    <col min="1290" max="1290" width="4.125" style="150" bestFit="1" customWidth="1"/>
    <col min="1291" max="1291" width="10.625" style="150" customWidth="1"/>
    <col min="1292" max="1292" width="5.125" style="150" customWidth="1"/>
    <col min="1293" max="1293" width="4.125" style="150" bestFit="1" customWidth="1"/>
    <col min="1294" max="1294" width="10.625" style="150" customWidth="1"/>
    <col min="1295" max="1295" width="2.375" style="150" customWidth="1"/>
    <col min="1296" max="1296" width="4.5" style="150" bestFit="1" customWidth="1"/>
    <col min="1297" max="1297" width="3.375" style="150" bestFit="1" customWidth="1"/>
    <col min="1298" max="1298" width="29.625" style="150" customWidth="1"/>
    <col min="1299" max="1302" width="16.125" style="150" customWidth="1"/>
    <col min="1303" max="1303" width="0" style="150" hidden="1" customWidth="1"/>
    <col min="1304" max="1304" width="5.125" style="150" customWidth="1"/>
    <col min="1305" max="1305" width="4.125" style="150" bestFit="1" customWidth="1"/>
    <col min="1306" max="1306" width="10.625" style="150" customWidth="1"/>
    <col min="1307" max="1307" width="5.125" style="150" customWidth="1"/>
    <col min="1308" max="1308" width="4.125" style="150" bestFit="1" customWidth="1"/>
    <col min="1309" max="1309" width="10.625" style="150" customWidth="1"/>
    <col min="1310" max="1536" width="9" style="150"/>
    <col min="1537" max="1537" width="4.5" style="150" bestFit="1" customWidth="1"/>
    <col min="1538" max="1538" width="3.375" style="150" bestFit="1" customWidth="1"/>
    <col min="1539" max="1539" width="29.625" style="150" customWidth="1"/>
    <col min="1540" max="1543" width="16.125" style="150" customWidth="1"/>
    <col min="1544" max="1544" width="0" style="150" hidden="1" customWidth="1"/>
    <col min="1545" max="1545" width="5.125" style="150" customWidth="1"/>
    <col min="1546" max="1546" width="4.125" style="150" bestFit="1" customWidth="1"/>
    <col min="1547" max="1547" width="10.625" style="150" customWidth="1"/>
    <col min="1548" max="1548" width="5.125" style="150" customWidth="1"/>
    <col min="1549" max="1549" width="4.125" style="150" bestFit="1" customWidth="1"/>
    <col min="1550" max="1550" width="10.625" style="150" customWidth="1"/>
    <col min="1551" max="1551" width="2.375" style="150" customWidth="1"/>
    <col min="1552" max="1552" width="4.5" style="150" bestFit="1" customWidth="1"/>
    <col min="1553" max="1553" width="3.375" style="150" bestFit="1" customWidth="1"/>
    <col min="1554" max="1554" width="29.625" style="150" customWidth="1"/>
    <col min="1555" max="1558" width="16.125" style="150" customWidth="1"/>
    <col min="1559" max="1559" width="0" style="150" hidden="1" customWidth="1"/>
    <col min="1560" max="1560" width="5.125" style="150" customWidth="1"/>
    <col min="1561" max="1561" width="4.125" style="150" bestFit="1" customWidth="1"/>
    <col min="1562" max="1562" width="10.625" style="150" customWidth="1"/>
    <col min="1563" max="1563" width="5.125" style="150" customWidth="1"/>
    <col min="1564" max="1564" width="4.125" style="150" bestFit="1" customWidth="1"/>
    <col min="1565" max="1565" width="10.625" style="150" customWidth="1"/>
    <col min="1566" max="1792" width="9" style="150"/>
    <col min="1793" max="1793" width="4.5" style="150" bestFit="1" customWidth="1"/>
    <col min="1794" max="1794" width="3.375" style="150" bestFit="1" customWidth="1"/>
    <col min="1795" max="1795" width="29.625" style="150" customWidth="1"/>
    <col min="1796" max="1799" width="16.125" style="150" customWidth="1"/>
    <col min="1800" max="1800" width="0" style="150" hidden="1" customWidth="1"/>
    <col min="1801" max="1801" width="5.125" style="150" customWidth="1"/>
    <col min="1802" max="1802" width="4.125" style="150" bestFit="1" customWidth="1"/>
    <col min="1803" max="1803" width="10.625" style="150" customWidth="1"/>
    <col min="1804" max="1804" width="5.125" style="150" customWidth="1"/>
    <col min="1805" max="1805" width="4.125" style="150" bestFit="1" customWidth="1"/>
    <col min="1806" max="1806" width="10.625" style="150" customWidth="1"/>
    <col min="1807" max="1807" width="2.375" style="150" customWidth="1"/>
    <col min="1808" max="1808" width="4.5" style="150" bestFit="1" customWidth="1"/>
    <col min="1809" max="1809" width="3.375" style="150" bestFit="1" customWidth="1"/>
    <col min="1810" max="1810" width="29.625" style="150" customWidth="1"/>
    <col min="1811" max="1814" width="16.125" style="150" customWidth="1"/>
    <col min="1815" max="1815" width="0" style="150" hidden="1" customWidth="1"/>
    <col min="1816" max="1816" width="5.125" style="150" customWidth="1"/>
    <col min="1817" max="1817" width="4.125" style="150" bestFit="1" customWidth="1"/>
    <col min="1818" max="1818" width="10.625" style="150" customWidth="1"/>
    <col min="1819" max="1819" width="5.125" style="150" customWidth="1"/>
    <col min="1820" max="1820" width="4.125" style="150" bestFit="1" customWidth="1"/>
    <col min="1821" max="1821" width="10.625" style="150" customWidth="1"/>
    <col min="1822" max="2048" width="9" style="150"/>
    <col min="2049" max="2049" width="4.5" style="150" bestFit="1" customWidth="1"/>
    <col min="2050" max="2050" width="3.375" style="150" bestFit="1" customWidth="1"/>
    <col min="2051" max="2051" width="29.625" style="150" customWidth="1"/>
    <col min="2052" max="2055" width="16.125" style="150" customWidth="1"/>
    <col min="2056" max="2056" width="0" style="150" hidden="1" customWidth="1"/>
    <col min="2057" max="2057" width="5.125" style="150" customWidth="1"/>
    <col min="2058" max="2058" width="4.125" style="150" bestFit="1" customWidth="1"/>
    <col min="2059" max="2059" width="10.625" style="150" customWidth="1"/>
    <col min="2060" max="2060" width="5.125" style="150" customWidth="1"/>
    <col min="2061" max="2061" width="4.125" style="150" bestFit="1" customWidth="1"/>
    <col min="2062" max="2062" width="10.625" style="150" customWidth="1"/>
    <col min="2063" max="2063" width="2.375" style="150" customWidth="1"/>
    <col min="2064" max="2064" width="4.5" style="150" bestFit="1" customWidth="1"/>
    <col min="2065" max="2065" width="3.375" style="150" bestFit="1" customWidth="1"/>
    <col min="2066" max="2066" width="29.625" style="150" customWidth="1"/>
    <col min="2067" max="2070" width="16.125" style="150" customWidth="1"/>
    <col min="2071" max="2071" width="0" style="150" hidden="1" customWidth="1"/>
    <col min="2072" max="2072" width="5.125" style="150" customWidth="1"/>
    <col min="2073" max="2073" width="4.125" style="150" bestFit="1" customWidth="1"/>
    <col min="2074" max="2074" width="10.625" style="150" customWidth="1"/>
    <col min="2075" max="2075" width="5.125" style="150" customWidth="1"/>
    <col min="2076" max="2076" width="4.125" style="150" bestFit="1" customWidth="1"/>
    <col min="2077" max="2077" width="10.625" style="150" customWidth="1"/>
    <col min="2078" max="2304" width="9" style="150"/>
    <col min="2305" max="2305" width="4.5" style="150" bestFit="1" customWidth="1"/>
    <col min="2306" max="2306" width="3.375" style="150" bestFit="1" customWidth="1"/>
    <col min="2307" max="2307" width="29.625" style="150" customWidth="1"/>
    <col min="2308" max="2311" width="16.125" style="150" customWidth="1"/>
    <col min="2312" max="2312" width="0" style="150" hidden="1" customWidth="1"/>
    <col min="2313" max="2313" width="5.125" style="150" customWidth="1"/>
    <col min="2314" max="2314" width="4.125" style="150" bestFit="1" customWidth="1"/>
    <col min="2315" max="2315" width="10.625" style="150" customWidth="1"/>
    <col min="2316" max="2316" width="5.125" style="150" customWidth="1"/>
    <col min="2317" max="2317" width="4.125" style="150" bestFit="1" customWidth="1"/>
    <col min="2318" max="2318" width="10.625" style="150" customWidth="1"/>
    <col min="2319" max="2319" width="2.375" style="150" customWidth="1"/>
    <col min="2320" max="2320" width="4.5" style="150" bestFit="1" customWidth="1"/>
    <col min="2321" max="2321" width="3.375" style="150" bestFit="1" customWidth="1"/>
    <col min="2322" max="2322" width="29.625" style="150" customWidth="1"/>
    <col min="2323" max="2326" width="16.125" style="150" customWidth="1"/>
    <col min="2327" max="2327" width="0" style="150" hidden="1" customWidth="1"/>
    <col min="2328" max="2328" width="5.125" style="150" customWidth="1"/>
    <col min="2329" max="2329" width="4.125" style="150" bestFit="1" customWidth="1"/>
    <col min="2330" max="2330" width="10.625" style="150" customWidth="1"/>
    <col min="2331" max="2331" width="5.125" style="150" customWidth="1"/>
    <col min="2332" max="2332" width="4.125" style="150" bestFit="1" customWidth="1"/>
    <col min="2333" max="2333" width="10.625" style="150" customWidth="1"/>
    <col min="2334" max="2560" width="9" style="150"/>
    <col min="2561" max="2561" width="4.5" style="150" bestFit="1" customWidth="1"/>
    <col min="2562" max="2562" width="3.375" style="150" bestFit="1" customWidth="1"/>
    <col min="2563" max="2563" width="29.625" style="150" customWidth="1"/>
    <col min="2564" max="2567" width="16.125" style="150" customWidth="1"/>
    <col min="2568" max="2568" width="0" style="150" hidden="1" customWidth="1"/>
    <col min="2569" max="2569" width="5.125" style="150" customWidth="1"/>
    <col min="2570" max="2570" width="4.125" style="150" bestFit="1" customWidth="1"/>
    <col min="2571" max="2571" width="10.625" style="150" customWidth="1"/>
    <col min="2572" max="2572" width="5.125" style="150" customWidth="1"/>
    <col min="2573" max="2573" width="4.125" style="150" bestFit="1" customWidth="1"/>
    <col min="2574" max="2574" width="10.625" style="150" customWidth="1"/>
    <col min="2575" max="2575" width="2.375" style="150" customWidth="1"/>
    <col min="2576" max="2576" width="4.5" style="150" bestFit="1" customWidth="1"/>
    <col min="2577" max="2577" width="3.375" style="150" bestFit="1" customWidth="1"/>
    <col min="2578" max="2578" width="29.625" style="150" customWidth="1"/>
    <col min="2579" max="2582" width="16.125" style="150" customWidth="1"/>
    <col min="2583" max="2583" width="0" style="150" hidden="1" customWidth="1"/>
    <col min="2584" max="2584" width="5.125" style="150" customWidth="1"/>
    <col min="2585" max="2585" width="4.125" style="150" bestFit="1" customWidth="1"/>
    <col min="2586" max="2586" width="10.625" style="150" customWidth="1"/>
    <col min="2587" max="2587" width="5.125" style="150" customWidth="1"/>
    <col min="2588" max="2588" width="4.125" style="150" bestFit="1" customWidth="1"/>
    <col min="2589" max="2589" width="10.625" style="150" customWidth="1"/>
    <col min="2590" max="2816" width="9" style="150"/>
    <col min="2817" max="2817" width="4.5" style="150" bestFit="1" customWidth="1"/>
    <col min="2818" max="2818" width="3.375" style="150" bestFit="1" customWidth="1"/>
    <col min="2819" max="2819" width="29.625" style="150" customWidth="1"/>
    <col min="2820" max="2823" width="16.125" style="150" customWidth="1"/>
    <col min="2824" max="2824" width="0" style="150" hidden="1" customWidth="1"/>
    <col min="2825" max="2825" width="5.125" style="150" customWidth="1"/>
    <col min="2826" max="2826" width="4.125" style="150" bestFit="1" customWidth="1"/>
    <col min="2827" max="2827" width="10.625" style="150" customWidth="1"/>
    <col min="2828" max="2828" width="5.125" style="150" customWidth="1"/>
    <col min="2829" max="2829" width="4.125" style="150" bestFit="1" customWidth="1"/>
    <col min="2830" max="2830" width="10.625" style="150" customWidth="1"/>
    <col min="2831" max="2831" width="2.375" style="150" customWidth="1"/>
    <col min="2832" max="2832" width="4.5" style="150" bestFit="1" customWidth="1"/>
    <col min="2833" max="2833" width="3.375" style="150" bestFit="1" customWidth="1"/>
    <col min="2834" max="2834" width="29.625" style="150" customWidth="1"/>
    <col min="2835" max="2838" width="16.125" style="150" customWidth="1"/>
    <col min="2839" max="2839" width="0" style="150" hidden="1" customWidth="1"/>
    <col min="2840" max="2840" width="5.125" style="150" customWidth="1"/>
    <col min="2841" max="2841" width="4.125" style="150" bestFit="1" customWidth="1"/>
    <col min="2842" max="2842" width="10.625" style="150" customWidth="1"/>
    <col min="2843" max="2843" width="5.125" style="150" customWidth="1"/>
    <col min="2844" max="2844" width="4.125" style="150" bestFit="1" customWidth="1"/>
    <col min="2845" max="2845" width="10.625" style="150" customWidth="1"/>
    <col min="2846" max="3072" width="9" style="150"/>
    <col min="3073" max="3073" width="4.5" style="150" bestFit="1" customWidth="1"/>
    <col min="3074" max="3074" width="3.375" style="150" bestFit="1" customWidth="1"/>
    <col min="3075" max="3075" width="29.625" style="150" customWidth="1"/>
    <col min="3076" max="3079" width="16.125" style="150" customWidth="1"/>
    <col min="3080" max="3080" width="0" style="150" hidden="1" customWidth="1"/>
    <col min="3081" max="3081" width="5.125" style="150" customWidth="1"/>
    <col min="3082" max="3082" width="4.125" style="150" bestFit="1" customWidth="1"/>
    <col min="3083" max="3083" width="10.625" style="150" customWidth="1"/>
    <col min="3084" max="3084" width="5.125" style="150" customWidth="1"/>
    <col min="3085" max="3085" width="4.125" style="150" bestFit="1" customWidth="1"/>
    <col min="3086" max="3086" width="10.625" style="150" customWidth="1"/>
    <col min="3087" max="3087" width="2.375" style="150" customWidth="1"/>
    <col min="3088" max="3088" width="4.5" style="150" bestFit="1" customWidth="1"/>
    <col min="3089" max="3089" width="3.375" style="150" bestFit="1" customWidth="1"/>
    <col min="3090" max="3090" width="29.625" style="150" customWidth="1"/>
    <col min="3091" max="3094" width="16.125" style="150" customWidth="1"/>
    <col min="3095" max="3095" width="0" style="150" hidden="1" customWidth="1"/>
    <col min="3096" max="3096" width="5.125" style="150" customWidth="1"/>
    <col min="3097" max="3097" width="4.125" style="150" bestFit="1" customWidth="1"/>
    <col min="3098" max="3098" width="10.625" style="150" customWidth="1"/>
    <col min="3099" max="3099" width="5.125" style="150" customWidth="1"/>
    <col min="3100" max="3100" width="4.125" style="150" bestFit="1" customWidth="1"/>
    <col min="3101" max="3101" width="10.625" style="150" customWidth="1"/>
    <col min="3102" max="3328" width="9" style="150"/>
    <col min="3329" max="3329" width="4.5" style="150" bestFit="1" customWidth="1"/>
    <col min="3330" max="3330" width="3.375" style="150" bestFit="1" customWidth="1"/>
    <col min="3331" max="3331" width="29.625" style="150" customWidth="1"/>
    <col min="3332" max="3335" width="16.125" style="150" customWidth="1"/>
    <col min="3336" max="3336" width="0" style="150" hidden="1" customWidth="1"/>
    <col min="3337" max="3337" width="5.125" style="150" customWidth="1"/>
    <col min="3338" max="3338" width="4.125" style="150" bestFit="1" customWidth="1"/>
    <col min="3339" max="3339" width="10.625" style="150" customWidth="1"/>
    <col min="3340" max="3340" width="5.125" style="150" customWidth="1"/>
    <col min="3341" max="3341" width="4.125" style="150" bestFit="1" customWidth="1"/>
    <col min="3342" max="3342" width="10.625" style="150" customWidth="1"/>
    <col min="3343" max="3343" width="2.375" style="150" customWidth="1"/>
    <col min="3344" max="3344" width="4.5" style="150" bestFit="1" customWidth="1"/>
    <col min="3345" max="3345" width="3.375" style="150" bestFit="1" customWidth="1"/>
    <col min="3346" max="3346" width="29.625" style="150" customWidth="1"/>
    <col min="3347" max="3350" width="16.125" style="150" customWidth="1"/>
    <col min="3351" max="3351" width="0" style="150" hidden="1" customWidth="1"/>
    <col min="3352" max="3352" width="5.125" style="150" customWidth="1"/>
    <col min="3353" max="3353" width="4.125" style="150" bestFit="1" customWidth="1"/>
    <col min="3354" max="3354" width="10.625" style="150" customWidth="1"/>
    <col min="3355" max="3355" width="5.125" style="150" customWidth="1"/>
    <col min="3356" max="3356" width="4.125" style="150" bestFit="1" customWidth="1"/>
    <col min="3357" max="3357" width="10.625" style="150" customWidth="1"/>
    <col min="3358" max="3584" width="9" style="150"/>
    <col min="3585" max="3585" width="4.5" style="150" bestFit="1" customWidth="1"/>
    <col min="3586" max="3586" width="3.375" style="150" bestFit="1" customWidth="1"/>
    <col min="3587" max="3587" width="29.625" style="150" customWidth="1"/>
    <col min="3588" max="3591" width="16.125" style="150" customWidth="1"/>
    <col min="3592" max="3592" width="0" style="150" hidden="1" customWidth="1"/>
    <col min="3593" max="3593" width="5.125" style="150" customWidth="1"/>
    <col min="3594" max="3594" width="4.125" style="150" bestFit="1" customWidth="1"/>
    <col min="3595" max="3595" width="10.625" style="150" customWidth="1"/>
    <col min="3596" max="3596" width="5.125" style="150" customWidth="1"/>
    <col min="3597" max="3597" width="4.125" style="150" bestFit="1" customWidth="1"/>
    <col min="3598" max="3598" width="10.625" style="150" customWidth="1"/>
    <col min="3599" max="3599" width="2.375" style="150" customWidth="1"/>
    <col min="3600" max="3600" width="4.5" style="150" bestFit="1" customWidth="1"/>
    <col min="3601" max="3601" width="3.375" style="150" bestFit="1" customWidth="1"/>
    <col min="3602" max="3602" width="29.625" style="150" customWidth="1"/>
    <col min="3603" max="3606" width="16.125" style="150" customWidth="1"/>
    <col min="3607" max="3607" width="0" style="150" hidden="1" customWidth="1"/>
    <col min="3608" max="3608" width="5.125" style="150" customWidth="1"/>
    <col min="3609" max="3609" width="4.125" style="150" bestFit="1" customWidth="1"/>
    <col min="3610" max="3610" width="10.625" style="150" customWidth="1"/>
    <col min="3611" max="3611" width="5.125" style="150" customWidth="1"/>
    <col min="3612" max="3612" width="4.125" style="150" bestFit="1" customWidth="1"/>
    <col min="3613" max="3613" width="10.625" style="150" customWidth="1"/>
    <col min="3614" max="3840" width="9" style="150"/>
    <col min="3841" max="3841" width="4.5" style="150" bestFit="1" customWidth="1"/>
    <col min="3842" max="3842" width="3.375" style="150" bestFit="1" customWidth="1"/>
    <col min="3843" max="3843" width="29.625" style="150" customWidth="1"/>
    <col min="3844" max="3847" width="16.125" style="150" customWidth="1"/>
    <col min="3848" max="3848" width="0" style="150" hidden="1" customWidth="1"/>
    <col min="3849" max="3849" width="5.125" style="150" customWidth="1"/>
    <col min="3850" max="3850" width="4.125" style="150" bestFit="1" customWidth="1"/>
    <col min="3851" max="3851" width="10.625" style="150" customWidth="1"/>
    <col min="3852" max="3852" width="5.125" style="150" customWidth="1"/>
    <col min="3853" max="3853" width="4.125" style="150" bestFit="1" customWidth="1"/>
    <col min="3854" max="3854" width="10.625" style="150" customWidth="1"/>
    <col min="3855" max="3855" width="2.375" style="150" customWidth="1"/>
    <col min="3856" max="3856" width="4.5" style="150" bestFit="1" customWidth="1"/>
    <col min="3857" max="3857" width="3.375" style="150" bestFit="1" customWidth="1"/>
    <col min="3858" max="3858" width="29.625" style="150" customWidth="1"/>
    <col min="3859" max="3862" width="16.125" style="150" customWidth="1"/>
    <col min="3863" max="3863" width="0" style="150" hidden="1" customWidth="1"/>
    <col min="3864" max="3864" width="5.125" style="150" customWidth="1"/>
    <col min="3865" max="3865" width="4.125" style="150" bestFit="1" customWidth="1"/>
    <col min="3866" max="3866" width="10.625" style="150" customWidth="1"/>
    <col min="3867" max="3867" width="5.125" style="150" customWidth="1"/>
    <col min="3868" max="3868" width="4.125" style="150" bestFit="1" customWidth="1"/>
    <col min="3869" max="3869" width="10.625" style="150" customWidth="1"/>
    <col min="3870" max="4096" width="9" style="150"/>
    <col min="4097" max="4097" width="4.5" style="150" bestFit="1" customWidth="1"/>
    <col min="4098" max="4098" width="3.375" style="150" bestFit="1" customWidth="1"/>
    <col min="4099" max="4099" width="29.625" style="150" customWidth="1"/>
    <col min="4100" max="4103" width="16.125" style="150" customWidth="1"/>
    <col min="4104" max="4104" width="0" style="150" hidden="1" customWidth="1"/>
    <col min="4105" max="4105" width="5.125" style="150" customWidth="1"/>
    <col min="4106" max="4106" width="4.125" style="150" bestFit="1" customWidth="1"/>
    <col min="4107" max="4107" width="10.625" style="150" customWidth="1"/>
    <col min="4108" max="4108" width="5.125" style="150" customWidth="1"/>
    <col min="4109" max="4109" width="4.125" style="150" bestFit="1" customWidth="1"/>
    <col min="4110" max="4110" width="10.625" style="150" customWidth="1"/>
    <col min="4111" max="4111" width="2.375" style="150" customWidth="1"/>
    <col min="4112" max="4112" width="4.5" style="150" bestFit="1" customWidth="1"/>
    <col min="4113" max="4113" width="3.375" style="150" bestFit="1" customWidth="1"/>
    <col min="4114" max="4114" width="29.625" style="150" customWidth="1"/>
    <col min="4115" max="4118" width="16.125" style="150" customWidth="1"/>
    <col min="4119" max="4119" width="0" style="150" hidden="1" customWidth="1"/>
    <col min="4120" max="4120" width="5.125" style="150" customWidth="1"/>
    <col min="4121" max="4121" width="4.125" style="150" bestFit="1" customWidth="1"/>
    <col min="4122" max="4122" width="10.625" style="150" customWidth="1"/>
    <col min="4123" max="4123" width="5.125" style="150" customWidth="1"/>
    <col min="4124" max="4124" width="4.125" style="150" bestFit="1" customWidth="1"/>
    <col min="4125" max="4125" width="10.625" style="150" customWidth="1"/>
    <col min="4126" max="4352" width="9" style="150"/>
    <col min="4353" max="4353" width="4.5" style="150" bestFit="1" customWidth="1"/>
    <col min="4354" max="4354" width="3.375" style="150" bestFit="1" customWidth="1"/>
    <col min="4355" max="4355" width="29.625" style="150" customWidth="1"/>
    <col min="4356" max="4359" width="16.125" style="150" customWidth="1"/>
    <col min="4360" max="4360" width="0" style="150" hidden="1" customWidth="1"/>
    <col min="4361" max="4361" width="5.125" style="150" customWidth="1"/>
    <col min="4362" max="4362" width="4.125" style="150" bestFit="1" customWidth="1"/>
    <col min="4363" max="4363" width="10.625" style="150" customWidth="1"/>
    <col min="4364" max="4364" width="5.125" style="150" customWidth="1"/>
    <col min="4365" max="4365" width="4.125" style="150" bestFit="1" customWidth="1"/>
    <col min="4366" max="4366" width="10.625" style="150" customWidth="1"/>
    <col min="4367" max="4367" width="2.375" style="150" customWidth="1"/>
    <col min="4368" max="4368" width="4.5" style="150" bestFit="1" customWidth="1"/>
    <col min="4369" max="4369" width="3.375" style="150" bestFit="1" customWidth="1"/>
    <col min="4370" max="4370" width="29.625" style="150" customWidth="1"/>
    <col min="4371" max="4374" width="16.125" style="150" customWidth="1"/>
    <col min="4375" max="4375" width="0" style="150" hidden="1" customWidth="1"/>
    <col min="4376" max="4376" width="5.125" style="150" customWidth="1"/>
    <col min="4377" max="4377" width="4.125" style="150" bestFit="1" customWidth="1"/>
    <col min="4378" max="4378" width="10.625" style="150" customWidth="1"/>
    <col min="4379" max="4379" width="5.125" style="150" customWidth="1"/>
    <col min="4380" max="4380" width="4.125" style="150" bestFit="1" customWidth="1"/>
    <col min="4381" max="4381" width="10.625" style="150" customWidth="1"/>
    <col min="4382" max="4608" width="9" style="150"/>
    <col min="4609" max="4609" width="4.5" style="150" bestFit="1" customWidth="1"/>
    <col min="4610" max="4610" width="3.375" style="150" bestFit="1" customWidth="1"/>
    <col min="4611" max="4611" width="29.625" style="150" customWidth="1"/>
    <col min="4612" max="4615" width="16.125" style="150" customWidth="1"/>
    <col min="4616" max="4616" width="0" style="150" hidden="1" customWidth="1"/>
    <col min="4617" max="4617" width="5.125" style="150" customWidth="1"/>
    <col min="4618" max="4618" width="4.125" style="150" bestFit="1" customWidth="1"/>
    <col min="4619" max="4619" width="10.625" style="150" customWidth="1"/>
    <col min="4620" max="4620" width="5.125" style="150" customWidth="1"/>
    <col min="4621" max="4621" width="4.125" style="150" bestFit="1" customWidth="1"/>
    <col min="4622" max="4622" width="10.625" style="150" customWidth="1"/>
    <col min="4623" max="4623" width="2.375" style="150" customWidth="1"/>
    <col min="4624" max="4624" width="4.5" style="150" bestFit="1" customWidth="1"/>
    <col min="4625" max="4625" width="3.375" style="150" bestFit="1" customWidth="1"/>
    <col min="4626" max="4626" width="29.625" style="150" customWidth="1"/>
    <col min="4627" max="4630" width="16.125" style="150" customWidth="1"/>
    <col min="4631" max="4631" width="0" style="150" hidden="1" customWidth="1"/>
    <col min="4632" max="4632" width="5.125" style="150" customWidth="1"/>
    <col min="4633" max="4633" width="4.125" style="150" bestFit="1" customWidth="1"/>
    <col min="4634" max="4634" width="10.625" style="150" customWidth="1"/>
    <col min="4635" max="4635" width="5.125" style="150" customWidth="1"/>
    <col min="4636" max="4636" width="4.125" style="150" bestFit="1" customWidth="1"/>
    <col min="4637" max="4637" width="10.625" style="150" customWidth="1"/>
    <col min="4638" max="4864" width="9" style="150"/>
    <col min="4865" max="4865" width="4.5" style="150" bestFit="1" customWidth="1"/>
    <col min="4866" max="4866" width="3.375" style="150" bestFit="1" customWidth="1"/>
    <col min="4867" max="4867" width="29.625" style="150" customWidth="1"/>
    <col min="4868" max="4871" width="16.125" style="150" customWidth="1"/>
    <col min="4872" max="4872" width="0" style="150" hidden="1" customWidth="1"/>
    <col min="4873" max="4873" width="5.125" style="150" customWidth="1"/>
    <col min="4874" max="4874" width="4.125" style="150" bestFit="1" customWidth="1"/>
    <col min="4875" max="4875" width="10.625" style="150" customWidth="1"/>
    <col min="4876" max="4876" width="5.125" style="150" customWidth="1"/>
    <col min="4877" max="4877" width="4.125" style="150" bestFit="1" customWidth="1"/>
    <col min="4878" max="4878" width="10.625" style="150" customWidth="1"/>
    <col min="4879" max="4879" width="2.375" style="150" customWidth="1"/>
    <col min="4880" max="4880" width="4.5" style="150" bestFit="1" customWidth="1"/>
    <col min="4881" max="4881" width="3.375" style="150" bestFit="1" customWidth="1"/>
    <col min="4882" max="4882" width="29.625" style="150" customWidth="1"/>
    <col min="4883" max="4886" width="16.125" style="150" customWidth="1"/>
    <col min="4887" max="4887" width="0" style="150" hidden="1" customWidth="1"/>
    <col min="4888" max="4888" width="5.125" style="150" customWidth="1"/>
    <col min="4889" max="4889" width="4.125" style="150" bestFit="1" customWidth="1"/>
    <col min="4890" max="4890" width="10.625" style="150" customWidth="1"/>
    <col min="4891" max="4891" width="5.125" style="150" customWidth="1"/>
    <col min="4892" max="4892" width="4.125" style="150" bestFit="1" customWidth="1"/>
    <col min="4893" max="4893" width="10.625" style="150" customWidth="1"/>
    <col min="4894" max="5120" width="9" style="150"/>
    <col min="5121" max="5121" width="4.5" style="150" bestFit="1" customWidth="1"/>
    <col min="5122" max="5122" width="3.375" style="150" bestFit="1" customWidth="1"/>
    <col min="5123" max="5123" width="29.625" style="150" customWidth="1"/>
    <col min="5124" max="5127" width="16.125" style="150" customWidth="1"/>
    <col min="5128" max="5128" width="0" style="150" hidden="1" customWidth="1"/>
    <col min="5129" max="5129" width="5.125" style="150" customWidth="1"/>
    <col min="5130" max="5130" width="4.125" style="150" bestFit="1" customWidth="1"/>
    <col min="5131" max="5131" width="10.625" style="150" customWidth="1"/>
    <col min="5132" max="5132" width="5.125" style="150" customWidth="1"/>
    <col min="5133" max="5133" width="4.125" style="150" bestFit="1" customWidth="1"/>
    <col min="5134" max="5134" width="10.625" style="150" customWidth="1"/>
    <col min="5135" max="5135" width="2.375" style="150" customWidth="1"/>
    <col min="5136" max="5136" width="4.5" style="150" bestFit="1" customWidth="1"/>
    <col min="5137" max="5137" width="3.375" style="150" bestFit="1" customWidth="1"/>
    <col min="5138" max="5138" width="29.625" style="150" customWidth="1"/>
    <col min="5139" max="5142" width="16.125" style="150" customWidth="1"/>
    <col min="5143" max="5143" width="0" style="150" hidden="1" customWidth="1"/>
    <col min="5144" max="5144" width="5.125" style="150" customWidth="1"/>
    <col min="5145" max="5145" width="4.125" style="150" bestFit="1" customWidth="1"/>
    <col min="5146" max="5146" width="10.625" style="150" customWidth="1"/>
    <col min="5147" max="5147" width="5.125" style="150" customWidth="1"/>
    <col min="5148" max="5148" width="4.125" style="150" bestFit="1" customWidth="1"/>
    <col min="5149" max="5149" width="10.625" style="150" customWidth="1"/>
    <col min="5150" max="5376" width="9" style="150"/>
    <col min="5377" max="5377" width="4.5" style="150" bestFit="1" customWidth="1"/>
    <col min="5378" max="5378" width="3.375" style="150" bestFit="1" customWidth="1"/>
    <col min="5379" max="5379" width="29.625" style="150" customWidth="1"/>
    <col min="5380" max="5383" width="16.125" style="150" customWidth="1"/>
    <col min="5384" max="5384" width="0" style="150" hidden="1" customWidth="1"/>
    <col min="5385" max="5385" width="5.125" style="150" customWidth="1"/>
    <col min="5386" max="5386" width="4.125" style="150" bestFit="1" customWidth="1"/>
    <col min="5387" max="5387" width="10.625" style="150" customWidth="1"/>
    <col min="5388" max="5388" width="5.125" style="150" customWidth="1"/>
    <col min="5389" max="5389" width="4.125" style="150" bestFit="1" customWidth="1"/>
    <col min="5390" max="5390" width="10.625" style="150" customWidth="1"/>
    <col min="5391" max="5391" width="2.375" style="150" customWidth="1"/>
    <col min="5392" max="5392" width="4.5" style="150" bestFit="1" customWidth="1"/>
    <col min="5393" max="5393" width="3.375" style="150" bestFit="1" customWidth="1"/>
    <col min="5394" max="5394" width="29.625" style="150" customWidth="1"/>
    <col min="5395" max="5398" width="16.125" style="150" customWidth="1"/>
    <col min="5399" max="5399" width="0" style="150" hidden="1" customWidth="1"/>
    <col min="5400" max="5400" width="5.125" style="150" customWidth="1"/>
    <col min="5401" max="5401" width="4.125" style="150" bestFit="1" customWidth="1"/>
    <col min="5402" max="5402" width="10.625" style="150" customWidth="1"/>
    <col min="5403" max="5403" width="5.125" style="150" customWidth="1"/>
    <col min="5404" max="5404" width="4.125" style="150" bestFit="1" customWidth="1"/>
    <col min="5405" max="5405" width="10.625" style="150" customWidth="1"/>
    <col min="5406" max="5632" width="9" style="150"/>
    <col min="5633" max="5633" width="4.5" style="150" bestFit="1" customWidth="1"/>
    <col min="5634" max="5634" width="3.375" style="150" bestFit="1" customWidth="1"/>
    <col min="5635" max="5635" width="29.625" style="150" customWidth="1"/>
    <col min="5636" max="5639" width="16.125" style="150" customWidth="1"/>
    <col min="5640" max="5640" width="0" style="150" hidden="1" customWidth="1"/>
    <col min="5641" max="5641" width="5.125" style="150" customWidth="1"/>
    <col min="5642" max="5642" width="4.125" style="150" bestFit="1" customWidth="1"/>
    <col min="5643" max="5643" width="10.625" style="150" customWidth="1"/>
    <col min="5644" max="5644" width="5.125" style="150" customWidth="1"/>
    <col min="5645" max="5645" width="4.125" style="150" bestFit="1" customWidth="1"/>
    <col min="5646" max="5646" width="10.625" style="150" customWidth="1"/>
    <col min="5647" max="5647" width="2.375" style="150" customWidth="1"/>
    <col min="5648" max="5648" width="4.5" style="150" bestFit="1" customWidth="1"/>
    <col min="5649" max="5649" width="3.375" style="150" bestFit="1" customWidth="1"/>
    <col min="5650" max="5650" width="29.625" style="150" customWidth="1"/>
    <col min="5651" max="5654" width="16.125" style="150" customWidth="1"/>
    <col min="5655" max="5655" width="0" style="150" hidden="1" customWidth="1"/>
    <col min="5656" max="5656" width="5.125" style="150" customWidth="1"/>
    <col min="5657" max="5657" width="4.125" style="150" bestFit="1" customWidth="1"/>
    <col min="5658" max="5658" width="10.625" style="150" customWidth="1"/>
    <col min="5659" max="5659" width="5.125" style="150" customWidth="1"/>
    <col min="5660" max="5660" width="4.125" style="150" bestFit="1" customWidth="1"/>
    <col min="5661" max="5661" width="10.625" style="150" customWidth="1"/>
    <col min="5662" max="5888" width="9" style="150"/>
    <col min="5889" max="5889" width="4.5" style="150" bestFit="1" customWidth="1"/>
    <col min="5890" max="5890" width="3.375" style="150" bestFit="1" customWidth="1"/>
    <col min="5891" max="5891" width="29.625" style="150" customWidth="1"/>
    <col min="5892" max="5895" width="16.125" style="150" customWidth="1"/>
    <col min="5896" max="5896" width="0" style="150" hidden="1" customWidth="1"/>
    <col min="5897" max="5897" width="5.125" style="150" customWidth="1"/>
    <col min="5898" max="5898" width="4.125" style="150" bestFit="1" customWidth="1"/>
    <col min="5899" max="5899" width="10.625" style="150" customWidth="1"/>
    <col min="5900" max="5900" width="5.125" style="150" customWidth="1"/>
    <col min="5901" max="5901" width="4.125" style="150" bestFit="1" customWidth="1"/>
    <col min="5902" max="5902" width="10.625" style="150" customWidth="1"/>
    <col min="5903" max="5903" width="2.375" style="150" customWidth="1"/>
    <col min="5904" max="5904" width="4.5" style="150" bestFit="1" customWidth="1"/>
    <col min="5905" max="5905" width="3.375" style="150" bestFit="1" customWidth="1"/>
    <col min="5906" max="5906" width="29.625" style="150" customWidth="1"/>
    <col min="5907" max="5910" width="16.125" style="150" customWidth="1"/>
    <col min="5911" max="5911" width="0" style="150" hidden="1" customWidth="1"/>
    <col min="5912" max="5912" width="5.125" style="150" customWidth="1"/>
    <col min="5913" max="5913" width="4.125" style="150" bestFit="1" customWidth="1"/>
    <col min="5914" max="5914" width="10.625" style="150" customWidth="1"/>
    <col min="5915" max="5915" width="5.125" style="150" customWidth="1"/>
    <col min="5916" max="5916" width="4.125" style="150" bestFit="1" customWidth="1"/>
    <col min="5917" max="5917" width="10.625" style="150" customWidth="1"/>
    <col min="5918" max="6144" width="9" style="150"/>
    <col min="6145" max="6145" width="4.5" style="150" bestFit="1" customWidth="1"/>
    <col min="6146" max="6146" width="3.375" style="150" bestFit="1" customWidth="1"/>
    <col min="6147" max="6147" width="29.625" style="150" customWidth="1"/>
    <col min="6148" max="6151" width="16.125" style="150" customWidth="1"/>
    <col min="6152" max="6152" width="0" style="150" hidden="1" customWidth="1"/>
    <col min="6153" max="6153" width="5.125" style="150" customWidth="1"/>
    <col min="6154" max="6154" width="4.125" style="150" bestFit="1" customWidth="1"/>
    <col min="6155" max="6155" width="10.625" style="150" customWidth="1"/>
    <col min="6156" max="6156" width="5.125" style="150" customWidth="1"/>
    <col min="6157" max="6157" width="4.125" style="150" bestFit="1" customWidth="1"/>
    <col min="6158" max="6158" width="10.625" style="150" customWidth="1"/>
    <col min="6159" max="6159" width="2.375" style="150" customWidth="1"/>
    <col min="6160" max="6160" width="4.5" style="150" bestFit="1" customWidth="1"/>
    <col min="6161" max="6161" width="3.375" style="150" bestFit="1" customWidth="1"/>
    <col min="6162" max="6162" width="29.625" style="150" customWidth="1"/>
    <col min="6163" max="6166" width="16.125" style="150" customWidth="1"/>
    <col min="6167" max="6167" width="0" style="150" hidden="1" customWidth="1"/>
    <col min="6168" max="6168" width="5.125" style="150" customWidth="1"/>
    <col min="6169" max="6169" width="4.125" style="150" bestFit="1" customWidth="1"/>
    <col min="6170" max="6170" width="10.625" style="150" customWidth="1"/>
    <col min="6171" max="6171" width="5.125" style="150" customWidth="1"/>
    <col min="6172" max="6172" width="4.125" style="150" bestFit="1" customWidth="1"/>
    <col min="6173" max="6173" width="10.625" style="150" customWidth="1"/>
    <col min="6174" max="6400" width="9" style="150"/>
    <col min="6401" max="6401" width="4.5" style="150" bestFit="1" customWidth="1"/>
    <col min="6402" max="6402" width="3.375" style="150" bestFit="1" customWidth="1"/>
    <col min="6403" max="6403" width="29.625" style="150" customWidth="1"/>
    <col min="6404" max="6407" width="16.125" style="150" customWidth="1"/>
    <col min="6408" max="6408" width="0" style="150" hidden="1" customWidth="1"/>
    <col min="6409" max="6409" width="5.125" style="150" customWidth="1"/>
    <col min="6410" max="6410" width="4.125" style="150" bestFit="1" customWidth="1"/>
    <col min="6411" max="6411" width="10.625" style="150" customWidth="1"/>
    <col min="6412" max="6412" width="5.125" style="150" customWidth="1"/>
    <col min="6413" max="6413" width="4.125" style="150" bestFit="1" customWidth="1"/>
    <col min="6414" max="6414" width="10.625" style="150" customWidth="1"/>
    <col min="6415" max="6415" width="2.375" style="150" customWidth="1"/>
    <col min="6416" max="6416" width="4.5" style="150" bestFit="1" customWidth="1"/>
    <col min="6417" max="6417" width="3.375" style="150" bestFit="1" customWidth="1"/>
    <col min="6418" max="6418" width="29.625" style="150" customWidth="1"/>
    <col min="6419" max="6422" width="16.125" style="150" customWidth="1"/>
    <col min="6423" max="6423" width="0" style="150" hidden="1" customWidth="1"/>
    <col min="6424" max="6424" width="5.125" style="150" customWidth="1"/>
    <col min="6425" max="6425" width="4.125" style="150" bestFit="1" customWidth="1"/>
    <col min="6426" max="6426" width="10.625" style="150" customWidth="1"/>
    <col min="6427" max="6427" width="5.125" style="150" customWidth="1"/>
    <col min="6428" max="6428" width="4.125" style="150" bestFit="1" customWidth="1"/>
    <col min="6429" max="6429" width="10.625" style="150" customWidth="1"/>
    <col min="6430" max="6656" width="9" style="150"/>
    <col min="6657" max="6657" width="4.5" style="150" bestFit="1" customWidth="1"/>
    <col min="6658" max="6658" width="3.375" style="150" bestFit="1" customWidth="1"/>
    <col min="6659" max="6659" width="29.625" style="150" customWidth="1"/>
    <col min="6660" max="6663" width="16.125" style="150" customWidth="1"/>
    <col min="6664" max="6664" width="0" style="150" hidden="1" customWidth="1"/>
    <col min="6665" max="6665" width="5.125" style="150" customWidth="1"/>
    <col min="6666" max="6666" width="4.125" style="150" bestFit="1" customWidth="1"/>
    <col min="6667" max="6667" width="10.625" style="150" customWidth="1"/>
    <col min="6668" max="6668" width="5.125" style="150" customWidth="1"/>
    <col min="6669" max="6669" width="4.125" style="150" bestFit="1" customWidth="1"/>
    <col min="6670" max="6670" width="10.625" style="150" customWidth="1"/>
    <col min="6671" max="6671" width="2.375" style="150" customWidth="1"/>
    <col min="6672" max="6672" width="4.5" style="150" bestFit="1" customWidth="1"/>
    <col min="6673" max="6673" width="3.375" style="150" bestFit="1" customWidth="1"/>
    <col min="6674" max="6674" width="29.625" style="150" customWidth="1"/>
    <col min="6675" max="6678" width="16.125" style="150" customWidth="1"/>
    <col min="6679" max="6679" width="0" style="150" hidden="1" customWidth="1"/>
    <col min="6680" max="6680" width="5.125" style="150" customWidth="1"/>
    <col min="6681" max="6681" width="4.125" style="150" bestFit="1" customWidth="1"/>
    <col min="6682" max="6682" width="10.625" style="150" customWidth="1"/>
    <col min="6683" max="6683" width="5.125" style="150" customWidth="1"/>
    <col min="6684" max="6684" width="4.125" style="150" bestFit="1" customWidth="1"/>
    <col min="6685" max="6685" width="10.625" style="150" customWidth="1"/>
    <col min="6686" max="6912" width="9" style="150"/>
    <col min="6913" max="6913" width="4.5" style="150" bestFit="1" customWidth="1"/>
    <col min="6914" max="6914" width="3.375" style="150" bestFit="1" customWidth="1"/>
    <col min="6915" max="6915" width="29.625" style="150" customWidth="1"/>
    <col min="6916" max="6919" width="16.125" style="150" customWidth="1"/>
    <col min="6920" max="6920" width="0" style="150" hidden="1" customWidth="1"/>
    <col min="6921" max="6921" width="5.125" style="150" customWidth="1"/>
    <col min="6922" max="6922" width="4.125" style="150" bestFit="1" customWidth="1"/>
    <col min="6923" max="6923" width="10.625" style="150" customWidth="1"/>
    <col min="6924" max="6924" width="5.125" style="150" customWidth="1"/>
    <col min="6925" max="6925" width="4.125" style="150" bestFit="1" customWidth="1"/>
    <col min="6926" max="6926" width="10.625" style="150" customWidth="1"/>
    <col min="6927" max="6927" width="2.375" style="150" customWidth="1"/>
    <col min="6928" max="6928" width="4.5" style="150" bestFit="1" customWidth="1"/>
    <col min="6929" max="6929" width="3.375" style="150" bestFit="1" customWidth="1"/>
    <col min="6930" max="6930" width="29.625" style="150" customWidth="1"/>
    <col min="6931" max="6934" width="16.125" style="150" customWidth="1"/>
    <col min="6935" max="6935" width="0" style="150" hidden="1" customWidth="1"/>
    <col min="6936" max="6936" width="5.125" style="150" customWidth="1"/>
    <col min="6937" max="6937" width="4.125" style="150" bestFit="1" customWidth="1"/>
    <col min="6938" max="6938" width="10.625" style="150" customWidth="1"/>
    <col min="6939" max="6939" width="5.125" style="150" customWidth="1"/>
    <col min="6940" max="6940" width="4.125" style="150" bestFit="1" customWidth="1"/>
    <col min="6941" max="6941" width="10.625" style="150" customWidth="1"/>
    <col min="6942" max="7168" width="9" style="150"/>
    <col min="7169" max="7169" width="4.5" style="150" bestFit="1" customWidth="1"/>
    <col min="7170" max="7170" width="3.375" style="150" bestFit="1" customWidth="1"/>
    <col min="7171" max="7171" width="29.625" style="150" customWidth="1"/>
    <col min="7172" max="7175" width="16.125" style="150" customWidth="1"/>
    <col min="7176" max="7176" width="0" style="150" hidden="1" customWidth="1"/>
    <col min="7177" max="7177" width="5.125" style="150" customWidth="1"/>
    <col min="7178" max="7178" width="4.125" style="150" bestFit="1" customWidth="1"/>
    <col min="7179" max="7179" width="10.625" style="150" customWidth="1"/>
    <col min="7180" max="7180" width="5.125" style="150" customWidth="1"/>
    <col min="7181" max="7181" width="4.125" style="150" bestFit="1" customWidth="1"/>
    <col min="7182" max="7182" width="10.625" style="150" customWidth="1"/>
    <col min="7183" max="7183" width="2.375" style="150" customWidth="1"/>
    <col min="7184" max="7184" width="4.5" style="150" bestFit="1" customWidth="1"/>
    <col min="7185" max="7185" width="3.375" style="150" bestFit="1" customWidth="1"/>
    <col min="7186" max="7186" width="29.625" style="150" customWidth="1"/>
    <col min="7187" max="7190" width="16.125" style="150" customWidth="1"/>
    <col min="7191" max="7191" width="0" style="150" hidden="1" customWidth="1"/>
    <col min="7192" max="7192" width="5.125" style="150" customWidth="1"/>
    <col min="7193" max="7193" width="4.125" style="150" bestFit="1" customWidth="1"/>
    <col min="7194" max="7194" width="10.625" style="150" customWidth="1"/>
    <col min="7195" max="7195" width="5.125" style="150" customWidth="1"/>
    <col min="7196" max="7196" width="4.125" style="150" bestFit="1" customWidth="1"/>
    <col min="7197" max="7197" width="10.625" style="150" customWidth="1"/>
    <col min="7198" max="7424" width="9" style="150"/>
    <col min="7425" max="7425" width="4.5" style="150" bestFit="1" customWidth="1"/>
    <col min="7426" max="7426" width="3.375" style="150" bestFit="1" customWidth="1"/>
    <col min="7427" max="7427" width="29.625" style="150" customWidth="1"/>
    <col min="7428" max="7431" width="16.125" style="150" customWidth="1"/>
    <col min="7432" max="7432" width="0" style="150" hidden="1" customWidth="1"/>
    <col min="7433" max="7433" width="5.125" style="150" customWidth="1"/>
    <col min="7434" max="7434" width="4.125" style="150" bestFit="1" customWidth="1"/>
    <col min="7435" max="7435" width="10.625" style="150" customWidth="1"/>
    <col min="7436" max="7436" width="5.125" style="150" customWidth="1"/>
    <col min="7437" max="7437" width="4.125" style="150" bestFit="1" customWidth="1"/>
    <col min="7438" max="7438" width="10.625" style="150" customWidth="1"/>
    <col min="7439" max="7439" width="2.375" style="150" customWidth="1"/>
    <col min="7440" max="7440" width="4.5" style="150" bestFit="1" customWidth="1"/>
    <col min="7441" max="7441" width="3.375" style="150" bestFit="1" customWidth="1"/>
    <col min="7442" max="7442" width="29.625" style="150" customWidth="1"/>
    <col min="7443" max="7446" width="16.125" style="150" customWidth="1"/>
    <col min="7447" max="7447" width="0" style="150" hidden="1" customWidth="1"/>
    <col min="7448" max="7448" width="5.125" style="150" customWidth="1"/>
    <col min="7449" max="7449" width="4.125" style="150" bestFit="1" customWidth="1"/>
    <col min="7450" max="7450" width="10.625" style="150" customWidth="1"/>
    <col min="7451" max="7451" width="5.125" style="150" customWidth="1"/>
    <col min="7452" max="7452" width="4.125" style="150" bestFit="1" customWidth="1"/>
    <col min="7453" max="7453" width="10.625" style="150" customWidth="1"/>
    <col min="7454" max="7680" width="9" style="150"/>
    <col min="7681" max="7681" width="4.5" style="150" bestFit="1" customWidth="1"/>
    <col min="7682" max="7682" width="3.375" style="150" bestFit="1" customWidth="1"/>
    <col min="7683" max="7683" width="29.625" style="150" customWidth="1"/>
    <col min="7684" max="7687" width="16.125" style="150" customWidth="1"/>
    <col min="7688" max="7688" width="0" style="150" hidden="1" customWidth="1"/>
    <col min="7689" max="7689" width="5.125" style="150" customWidth="1"/>
    <col min="7690" max="7690" width="4.125" style="150" bestFit="1" customWidth="1"/>
    <col min="7691" max="7691" width="10.625" style="150" customWidth="1"/>
    <col min="7692" max="7692" width="5.125" style="150" customWidth="1"/>
    <col min="7693" max="7693" width="4.125" style="150" bestFit="1" customWidth="1"/>
    <col min="7694" max="7694" width="10.625" style="150" customWidth="1"/>
    <col min="7695" max="7695" width="2.375" style="150" customWidth="1"/>
    <col min="7696" max="7696" width="4.5" style="150" bestFit="1" customWidth="1"/>
    <col min="7697" max="7697" width="3.375" style="150" bestFit="1" customWidth="1"/>
    <col min="7698" max="7698" width="29.625" style="150" customWidth="1"/>
    <col min="7699" max="7702" width="16.125" style="150" customWidth="1"/>
    <col min="7703" max="7703" width="0" style="150" hidden="1" customWidth="1"/>
    <col min="7704" max="7704" width="5.125" style="150" customWidth="1"/>
    <col min="7705" max="7705" width="4.125" style="150" bestFit="1" customWidth="1"/>
    <col min="7706" max="7706" width="10.625" style="150" customWidth="1"/>
    <col min="7707" max="7707" width="5.125" style="150" customWidth="1"/>
    <col min="7708" max="7708" width="4.125" style="150" bestFit="1" customWidth="1"/>
    <col min="7709" max="7709" width="10.625" style="150" customWidth="1"/>
    <col min="7710" max="7936" width="9" style="150"/>
    <col min="7937" max="7937" width="4.5" style="150" bestFit="1" customWidth="1"/>
    <col min="7938" max="7938" width="3.375" style="150" bestFit="1" customWidth="1"/>
    <col min="7939" max="7939" width="29.625" style="150" customWidth="1"/>
    <col min="7940" max="7943" width="16.125" style="150" customWidth="1"/>
    <col min="7944" max="7944" width="0" style="150" hidden="1" customWidth="1"/>
    <col min="7945" max="7945" width="5.125" style="150" customWidth="1"/>
    <col min="7946" max="7946" width="4.125" style="150" bestFit="1" customWidth="1"/>
    <col min="7947" max="7947" width="10.625" style="150" customWidth="1"/>
    <col min="7948" max="7948" width="5.125" style="150" customWidth="1"/>
    <col min="7949" max="7949" width="4.125" style="150" bestFit="1" customWidth="1"/>
    <col min="7950" max="7950" width="10.625" style="150" customWidth="1"/>
    <col min="7951" max="7951" width="2.375" style="150" customWidth="1"/>
    <col min="7952" max="7952" width="4.5" style="150" bestFit="1" customWidth="1"/>
    <col min="7953" max="7953" width="3.375" style="150" bestFit="1" customWidth="1"/>
    <col min="7954" max="7954" width="29.625" style="150" customWidth="1"/>
    <col min="7955" max="7958" width="16.125" style="150" customWidth="1"/>
    <col min="7959" max="7959" width="0" style="150" hidden="1" customWidth="1"/>
    <col min="7960" max="7960" width="5.125" style="150" customWidth="1"/>
    <col min="7961" max="7961" width="4.125" style="150" bestFit="1" customWidth="1"/>
    <col min="7962" max="7962" width="10.625" style="150" customWidth="1"/>
    <col min="7963" max="7963" width="5.125" style="150" customWidth="1"/>
    <col min="7964" max="7964" width="4.125" style="150" bestFit="1" customWidth="1"/>
    <col min="7965" max="7965" width="10.625" style="150" customWidth="1"/>
    <col min="7966" max="8192" width="9" style="150"/>
    <col min="8193" max="8193" width="4.5" style="150" bestFit="1" customWidth="1"/>
    <col min="8194" max="8194" width="3.375" style="150" bestFit="1" customWidth="1"/>
    <col min="8195" max="8195" width="29.625" style="150" customWidth="1"/>
    <col min="8196" max="8199" width="16.125" style="150" customWidth="1"/>
    <col min="8200" max="8200" width="0" style="150" hidden="1" customWidth="1"/>
    <col min="8201" max="8201" width="5.125" style="150" customWidth="1"/>
    <col min="8202" max="8202" width="4.125" style="150" bestFit="1" customWidth="1"/>
    <col min="8203" max="8203" width="10.625" style="150" customWidth="1"/>
    <col min="8204" max="8204" width="5.125" style="150" customWidth="1"/>
    <col min="8205" max="8205" width="4.125" style="150" bestFit="1" customWidth="1"/>
    <col min="8206" max="8206" width="10.625" style="150" customWidth="1"/>
    <col min="8207" max="8207" width="2.375" style="150" customWidth="1"/>
    <col min="8208" max="8208" width="4.5" style="150" bestFit="1" customWidth="1"/>
    <col min="8209" max="8209" width="3.375" style="150" bestFit="1" customWidth="1"/>
    <col min="8210" max="8210" width="29.625" style="150" customWidth="1"/>
    <col min="8211" max="8214" width="16.125" style="150" customWidth="1"/>
    <col min="8215" max="8215" width="0" style="150" hidden="1" customWidth="1"/>
    <col min="8216" max="8216" width="5.125" style="150" customWidth="1"/>
    <col min="8217" max="8217" width="4.125" style="150" bestFit="1" customWidth="1"/>
    <col min="8218" max="8218" width="10.625" style="150" customWidth="1"/>
    <col min="8219" max="8219" width="5.125" style="150" customWidth="1"/>
    <col min="8220" max="8220" width="4.125" style="150" bestFit="1" customWidth="1"/>
    <col min="8221" max="8221" width="10.625" style="150" customWidth="1"/>
    <col min="8222" max="8448" width="9" style="150"/>
    <col min="8449" max="8449" width="4.5" style="150" bestFit="1" customWidth="1"/>
    <col min="8450" max="8450" width="3.375" style="150" bestFit="1" customWidth="1"/>
    <col min="8451" max="8451" width="29.625" style="150" customWidth="1"/>
    <col min="8452" max="8455" width="16.125" style="150" customWidth="1"/>
    <col min="8456" max="8456" width="0" style="150" hidden="1" customWidth="1"/>
    <col min="8457" max="8457" width="5.125" style="150" customWidth="1"/>
    <col min="8458" max="8458" width="4.125" style="150" bestFit="1" customWidth="1"/>
    <col min="8459" max="8459" width="10.625" style="150" customWidth="1"/>
    <col min="8460" max="8460" width="5.125" style="150" customWidth="1"/>
    <col min="8461" max="8461" width="4.125" style="150" bestFit="1" customWidth="1"/>
    <col min="8462" max="8462" width="10.625" style="150" customWidth="1"/>
    <col min="8463" max="8463" width="2.375" style="150" customWidth="1"/>
    <col min="8464" max="8464" width="4.5" style="150" bestFit="1" customWidth="1"/>
    <col min="8465" max="8465" width="3.375" style="150" bestFit="1" customWidth="1"/>
    <col min="8466" max="8466" width="29.625" style="150" customWidth="1"/>
    <col min="8467" max="8470" width="16.125" style="150" customWidth="1"/>
    <col min="8471" max="8471" width="0" style="150" hidden="1" customWidth="1"/>
    <col min="8472" max="8472" width="5.125" style="150" customWidth="1"/>
    <col min="8473" max="8473" width="4.125" style="150" bestFit="1" customWidth="1"/>
    <col min="8474" max="8474" width="10.625" style="150" customWidth="1"/>
    <col min="8475" max="8475" width="5.125" style="150" customWidth="1"/>
    <col min="8476" max="8476" width="4.125" style="150" bestFit="1" customWidth="1"/>
    <col min="8477" max="8477" width="10.625" style="150" customWidth="1"/>
    <col min="8478" max="8704" width="9" style="150"/>
    <col min="8705" max="8705" width="4.5" style="150" bestFit="1" customWidth="1"/>
    <col min="8706" max="8706" width="3.375" style="150" bestFit="1" customWidth="1"/>
    <col min="8707" max="8707" width="29.625" style="150" customWidth="1"/>
    <col min="8708" max="8711" width="16.125" style="150" customWidth="1"/>
    <col min="8712" max="8712" width="0" style="150" hidden="1" customWidth="1"/>
    <col min="8713" max="8713" width="5.125" style="150" customWidth="1"/>
    <col min="8714" max="8714" width="4.125" style="150" bestFit="1" customWidth="1"/>
    <col min="8715" max="8715" width="10.625" style="150" customWidth="1"/>
    <col min="8716" max="8716" width="5.125" style="150" customWidth="1"/>
    <col min="8717" max="8717" width="4.125" style="150" bestFit="1" customWidth="1"/>
    <col min="8718" max="8718" width="10.625" style="150" customWidth="1"/>
    <col min="8719" max="8719" width="2.375" style="150" customWidth="1"/>
    <col min="8720" max="8720" width="4.5" style="150" bestFit="1" customWidth="1"/>
    <col min="8721" max="8721" width="3.375" style="150" bestFit="1" customWidth="1"/>
    <col min="8722" max="8722" width="29.625" style="150" customWidth="1"/>
    <col min="8723" max="8726" width="16.125" style="150" customWidth="1"/>
    <col min="8727" max="8727" width="0" style="150" hidden="1" customWidth="1"/>
    <col min="8728" max="8728" width="5.125" style="150" customWidth="1"/>
    <col min="8729" max="8729" width="4.125" style="150" bestFit="1" customWidth="1"/>
    <col min="8730" max="8730" width="10.625" style="150" customWidth="1"/>
    <col min="8731" max="8731" width="5.125" style="150" customWidth="1"/>
    <col min="8732" max="8732" width="4.125" style="150" bestFit="1" customWidth="1"/>
    <col min="8733" max="8733" width="10.625" style="150" customWidth="1"/>
    <col min="8734" max="8960" width="9" style="150"/>
    <col min="8961" max="8961" width="4.5" style="150" bestFit="1" customWidth="1"/>
    <col min="8962" max="8962" width="3.375" style="150" bestFit="1" customWidth="1"/>
    <col min="8963" max="8963" width="29.625" style="150" customWidth="1"/>
    <col min="8964" max="8967" width="16.125" style="150" customWidth="1"/>
    <col min="8968" max="8968" width="0" style="150" hidden="1" customWidth="1"/>
    <col min="8969" max="8969" width="5.125" style="150" customWidth="1"/>
    <col min="8970" max="8970" width="4.125" style="150" bestFit="1" customWidth="1"/>
    <col min="8971" max="8971" width="10.625" style="150" customWidth="1"/>
    <col min="8972" max="8972" width="5.125" style="150" customWidth="1"/>
    <col min="8973" max="8973" width="4.125" style="150" bestFit="1" customWidth="1"/>
    <col min="8974" max="8974" width="10.625" style="150" customWidth="1"/>
    <col min="8975" max="8975" width="2.375" style="150" customWidth="1"/>
    <col min="8976" max="8976" width="4.5" style="150" bestFit="1" customWidth="1"/>
    <col min="8977" max="8977" width="3.375" style="150" bestFit="1" customWidth="1"/>
    <col min="8978" max="8978" width="29.625" style="150" customWidth="1"/>
    <col min="8979" max="8982" width="16.125" style="150" customWidth="1"/>
    <col min="8983" max="8983" width="0" style="150" hidden="1" customWidth="1"/>
    <col min="8984" max="8984" width="5.125" style="150" customWidth="1"/>
    <col min="8985" max="8985" width="4.125" style="150" bestFit="1" customWidth="1"/>
    <col min="8986" max="8986" width="10.625" style="150" customWidth="1"/>
    <col min="8987" max="8987" width="5.125" style="150" customWidth="1"/>
    <col min="8988" max="8988" width="4.125" style="150" bestFit="1" customWidth="1"/>
    <col min="8989" max="8989" width="10.625" style="150" customWidth="1"/>
    <col min="8990" max="9216" width="9" style="150"/>
    <col min="9217" max="9217" width="4.5" style="150" bestFit="1" customWidth="1"/>
    <col min="9218" max="9218" width="3.375" style="150" bestFit="1" customWidth="1"/>
    <col min="9219" max="9219" width="29.625" style="150" customWidth="1"/>
    <col min="9220" max="9223" width="16.125" style="150" customWidth="1"/>
    <col min="9224" max="9224" width="0" style="150" hidden="1" customWidth="1"/>
    <col min="9225" max="9225" width="5.125" style="150" customWidth="1"/>
    <col min="9226" max="9226" width="4.125" style="150" bestFit="1" customWidth="1"/>
    <col min="9227" max="9227" width="10.625" style="150" customWidth="1"/>
    <col min="9228" max="9228" width="5.125" style="150" customWidth="1"/>
    <col min="9229" max="9229" width="4.125" style="150" bestFit="1" customWidth="1"/>
    <col min="9230" max="9230" width="10.625" style="150" customWidth="1"/>
    <col min="9231" max="9231" width="2.375" style="150" customWidth="1"/>
    <col min="9232" max="9232" width="4.5" style="150" bestFit="1" customWidth="1"/>
    <col min="9233" max="9233" width="3.375" style="150" bestFit="1" customWidth="1"/>
    <col min="9234" max="9234" width="29.625" style="150" customWidth="1"/>
    <col min="9235" max="9238" width="16.125" style="150" customWidth="1"/>
    <col min="9239" max="9239" width="0" style="150" hidden="1" customWidth="1"/>
    <col min="9240" max="9240" width="5.125" style="150" customWidth="1"/>
    <col min="9241" max="9241" width="4.125" style="150" bestFit="1" customWidth="1"/>
    <col min="9242" max="9242" width="10.625" style="150" customWidth="1"/>
    <col min="9243" max="9243" width="5.125" style="150" customWidth="1"/>
    <col min="9244" max="9244" width="4.125" style="150" bestFit="1" customWidth="1"/>
    <col min="9245" max="9245" width="10.625" style="150" customWidth="1"/>
    <col min="9246" max="9472" width="9" style="150"/>
    <col min="9473" max="9473" width="4.5" style="150" bestFit="1" customWidth="1"/>
    <col min="9474" max="9474" width="3.375" style="150" bestFit="1" customWidth="1"/>
    <col min="9475" max="9475" width="29.625" style="150" customWidth="1"/>
    <col min="9476" max="9479" width="16.125" style="150" customWidth="1"/>
    <col min="9480" max="9480" width="0" style="150" hidden="1" customWidth="1"/>
    <col min="9481" max="9481" width="5.125" style="150" customWidth="1"/>
    <col min="9482" max="9482" width="4.125" style="150" bestFit="1" customWidth="1"/>
    <col min="9483" max="9483" width="10.625" style="150" customWidth="1"/>
    <col min="9484" max="9484" width="5.125" style="150" customWidth="1"/>
    <col min="9485" max="9485" width="4.125" style="150" bestFit="1" customWidth="1"/>
    <col min="9486" max="9486" width="10.625" style="150" customWidth="1"/>
    <col min="9487" max="9487" width="2.375" style="150" customWidth="1"/>
    <col min="9488" max="9488" width="4.5" style="150" bestFit="1" customWidth="1"/>
    <col min="9489" max="9489" width="3.375" style="150" bestFit="1" customWidth="1"/>
    <col min="9490" max="9490" width="29.625" style="150" customWidth="1"/>
    <col min="9491" max="9494" width="16.125" style="150" customWidth="1"/>
    <col min="9495" max="9495" width="0" style="150" hidden="1" customWidth="1"/>
    <col min="9496" max="9496" width="5.125" style="150" customWidth="1"/>
    <col min="9497" max="9497" width="4.125" style="150" bestFit="1" customWidth="1"/>
    <col min="9498" max="9498" width="10.625" style="150" customWidth="1"/>
    <col min="9499" max="9499" width="5.125" style="150" customWidth="1"/>
    <col min="9500" max="9500" width="4.125" style="150" bestFit="1" customWidth="1"/>
    <col min="9501" max="9501" width="10.625" style="150" customWidth="1"/>
    <col min="9502" max="9728" width="9" style="150"/>
    <col min="9729" max="9729" width="4.5" style="150" bestFit="1" customWidth="1"/>
    <col min="9730" max="9730" width="3.375" style="150" bestFit="1" customWidth="1"/>
    <col min="9731" max="9731" width="29.625" style="150" customWidth="1"/>
    <col min="9732" max="9735" width="16.125" style="150" customWidth="1"/>
    <col min="9736" max="9736" width="0" style="150" hidden="1" customWidth="1"/>
    <col min="9737" max="9737" width="5.125" style="150" customWidth="1"/>
    <col min="9738" max="9738" width="4.125" style="150" bestFit="1" customWidth="1"/>
    <col min="9739" max="9739" width="10.625" style="150" customWidth="1"/>
    <col min="9740" max="9740" width="5.125" style="150" customWidth="1"/>
    <col min="9741" max="9741" width="4.125" style="150" bestFit="1" customWidth="1"/>
    <col min="9742" max="9742" width="10.625" style="150" customWidth="1"/>
    <col min="9743" max="9743" width="2.375" style="150" customWidth="1"/>
    <col min="9744" max="9744" width="4.5" style="150" bestFit="1" customWidth="1"/>
    <col min="9745" max="9745" width="3.375" style="150" bestFit="1" customWidth="1"/>
    <col min="9746" max="9746" width="29.625" style="150" customWidth="1"/>
    <col min="9747" max="9750" width="16.125" style="150" customWidth="1"/>
    <col min="9751" max="9751" width="0" style="150" hidden="1" customWidth="1"/>
    <col min="9752" max="9752" width="5.125" style="150" customWidth="1"/>
    <col min="9753" max="9753" width="4.125" style="150" bestFit="1" customWidth="1"/>
    <col min="9754" max="9754" width="10.625" style="150" customWidth="1"/>
    <col min="9755" max="9755" width="5.125" style="150" customWidth="1"/>
    <col min="9756" max="9756" width="4.125" style="150" bestFit="1" customWidth="1"/>
    <col min="9757" max="9757" width="10.625" style="150" customWidth="1"/>
    <col min="9758" max="9984" width="9" style="150"/>
    <col min="9985" max="9985" width="4.5" style="150" bestFit="1" customWidth="1"/>
    <col min="9986" max="9986" width="3.375" style="150" bestFit="1" customWidth="1"/>
    <col min="9987" max="9987" width="29.625" style="150" customWidth="1"/>
    <col min="9988" max="9991" width="16.125" style="150" customWidth="1"/>
    <col min="9992" max="9992" width="0" style="150" hidden="1" customWidth="1"/>
    <col min="9993" max="9993" width="5.125" style="150" customWidth="1"/>
    <col min="9994" max="9994" width="4.125" style="150" bestFit="1" customWidth="1"/>
    <col min="9995" max="9995" width="10.625" style="150" customWidth="1"/>
    <col min="9996" max="9996" width="5.125" style="150" customWidth="1"/>
    <col min="9997" max="9997" width="4.125" style="150" bestFit="1" customWidth="1"/>
    <col min="9998" max="9998" width="10.625" style="150" customWidth="1"/>
    <col min="9999" max="9999" width="2.375" style="150" customWidth="1"/>
    <col min="10000" max="10000" width="4.5" style="150" bestFit="1" customWidth="1"/>
    <col min="10001" max="10001" width="3.375" style="150" bestFit="1" customWidth="1"/>
    <col min="10002" max="10002" width="29.625" style="150" customWidth="1"/>
    <col min="10003" max="10006" width="16.125" style="150" customWidth="1"/>
    <col min="10007" max="10007" width="0" style="150" hidden="1" customWidth="1"/>
    <col min="10008" max="10008" width="5.125" style="150" customWidth="1"/>
    <col min="10009" max="10009" width="4.125" style="150" bestFit="1" customWidth="1"/>
    <col min="10010" max="10010" width="10.625" style="150" customWidth="1"/>
    <col min="10011" max="10011" width="5.125" style="150" customWidth="1"/>
    <col min="10012" max="10012" width="4.125" style="150" bestFit="1" customWidth="1"/>
    <col min="10013" max="10013" width="10.625" style="150" customWidth="1"/>
    <col min="10014" max="10240" width="9" style="150"/>
    <col min="10241" max="10241" width="4.5" style="150" bestFit="1" customWidth="1"/>
    <col min="10242" max="10242" width="3.375" style="150" bestFit="1" customWidth="1"/>
    <col min="10243" max="10243" width="29.625" style="150" customWidth="1"/>
    <col min="10244" max="10247" width="16.125" style="150" customWidth="1"/>
    <col min="10248" max="10248" width="0" style="150" hidden="1" customWidth="1"/>
    <col min="10249" max="10249" width="5.125" style="150" customWidth="1"/>
    <col min="10250" max="10250" width="4.125" style="150" bestFit="1" customWidth="1"/>
    <col min="10251" max="10251" width="10.625" style="150" customWidth="1"/>
    <col min="10252" max="10252" width="5.125" style="150" customWidth="1"/>
    <col min="10253" max="10253" width="4.125" style="150" bestFit="1" customWidth="1"/>
    <col min="10254" max="10254" width="10.625" style="150" customWidth="1"/>
    <col min="10255" max="10255" width="2.375" style="150" customWidth="1"/>
    <col min="10256" max="10256" width="4.5" style="150" bestFit="1" customWidth="1"/>
    <col min="10257" max="10257" width="3.375" style="150" bestFit="1" customWidth="1"/>
    <col min="10258" max="10258" width="29.625" style="150" customWidth="1"/>
    <col min="10259" max="10262" width="16.125" style="150" customWidth="1"/>
    <col min="10263" max="10263" width="0" style="150" hidden="1" customWidth="1"/>
    <col min="10264" max="10264" width="5.125" style="150" customWidth="1"/>
    <col min="10265" max="10265" width="4.125" style="150" bestFit="1" customWidth="1"/>
    <col min="10266" max="10266" width="10.625" style="150" customWidth="1"/>
    <col min="10267" max="10267" width="5.125" style="150" customWidth="1"/>
    <col min="10268" max="10268" width="4.125" style="150" bestFit="1" customWidth="1"/>
    <col min="10269" max="10269" width="10.625" style="150" customWidth="1"/>
    <col min="10270" max="10496" width="9" style="150"/>
    <col min="10497" max="10497" width="4.5" style="150" bestFit="1" customWidth="1"/>
    <col min="10498" max="10498" width="3.375" style="150" bestFit="1" customWidth="1"/>
    <col min="10499" max="10499" width="29.625" style="150" customWidth="1"/>
    <col min="10500" max="10503" width="16.125" style="150" customWidth="1"/>
    <col min="10504" max="10504" width="0" style="150" hidden="1" customWidth="1"/>
    <col min="10505" max="10505" width="5.125" style="150" customWidth="1"/>
    <col min="10506" max="10506" width="4.125" style="150" bestFit="1" customWidth="1"/>
    <col min="10507" max="10507" width="10.625" style="150" customWidth="1"/>
    <col min="10508" max="10508" width="5.125" style="150" customWidth="1"/>
    <col min="10509" max="10509" width="4.125" style="150" bestFit="1" customWidth="1"/>
    <col min="10510" max="10510" width="10.625" style="150" customWidth="1"/>
    <col min="10511" max="10511" width="2.375" style="150" customWidth="1"/>
    <col min="10512" max="10512" width="4.5" style="150" bestFit="1" customWidth="1"/>
    <col min="10513" max="10513" width="3.375" style="150" bestFit="1" customWidth="1"/>
    <col min="10514" max="10514" width="29.625" style="150" customWidth="1"/>
    <col min="10515" max="10518" width="16.125" style="150" customWidth="1"/>
    <col min="10519" max="10519" width="0" style="150" hidden="1" customWidth="1"/>
    <col min="10520" max="10520" width="5.125" style="150" customWidth="1"/>
    <col min="10521" max="10521" width="4.125" style="150" bestFit="1" customWidth="1"/>
    <col min="10522" max="10522" width="10.625" style="150" customWidth="1"/>
    <col min="10523" max="10523" width="5.125" style="150" customWidth="1"/>
    <col min="10524" max="10524" width="4.125" style="150" bestFit="1" customWidth="1"/>
    <col min="10525" max="10525" width="10.625" style="150" customWidth="1"/>
    <col min="10526" max="10752" width="9" style="150"/>
    <col min="10753" max="10753" width="4.5" style="150" bestFit="1" customWidth="1"/>
    <col min="10754" max="10754" width="3.375" style="150" bestFit="1" customWidth="1"/>
    <col min="10755" max="10755" width="29.625" style="150" customWidth="1"/>
    <col min="10756" max="10759" width="16.125" style="150" customWidth="1"/>
    <col min="10760" max="10760" width="0" style="150" hidden="1" customWidth="1"/>
    <col min="10761" max="10761" width="5.125" style="150" customWidth="1"/>
    <col min="10762" max="10762" width="4.125" style="150" bestFit="1" customWidth="1"/>
    <col min="10763" max="10763" width="10.625" style="150" customWidth="1"/>
    <col min="10764" max="10764" width="5.125" style="150" customWidth="1"/>
    <col min="10765" max="10765" width="4.125" style="150" bestFit="1" customWidth="1"/>
    <col min="10766" max="10766" width="10.625" style="150" customWidth="1"/>
    <col min="10767" max="10767" width="2.375" style="150" customWidth="1"/>
    <col min="10768" max="10768" width="4.5" style="150" bestFit="1" customWidth="1"/>
    <col min="10769" max="10769" width="3.375" style="150" bestFit="1" customWidth="1"/>
    <col min="10770" max="10770" width="29.625" style="150" customWidth="1"/>
    <col min="10771" max="10774" width="16.125" style="150" customWidth="1"/>
    <col min="10775" max="10775" width="0" style="150" hidden="1" customWidth="1"/>
    <col min="10776" max="10776" width="5.125" style="150" customWidth="1"/>
    <col min="10777" max="10777" width="4.125" style="150" bestFit="1" customWidth="1"/>
    <col min="10778" max="10778" width="10.625" style="150" customWidth="1"/>
    <col min="10779" max="10779" width="5.125" style="150" customWidth="1"/>
    <col min="10780" max="10780" width="4.125" style="150" bestFit="1" customWidth="1"/>
    <col min="10781" max="10781" width="10.625" style="150" customWidth="1"/>
    <col min="10782" max="11008" width="9" style="150"/>
    <col min="11009" max="11009" width="4.5" style="150" bestFit="1" customWidth="1"/>
    <col min="11010" max="11010" width="3.375" style="150" bestFit="1" customWidth="1"/>
    <col min="11011" max="11011" width="29.625" style="150" customWidth="1"/>
    <col min="11012" max="11015" width="16.125" style="150" customWidth="1"/>
    <col min="11016" max="11016" width="0" style="150" hidden="1" customWidth="1"/>
    <col min="11017" max="11017" width="5.125" style="150" customWidth="1"/>
    <col min="11018" max="11018" width="4.125" style="150" bestFit="1" customWidth="1"/>
    <col min="11019" max="11019" width="10.625" style="150" customWidth="1"/>
    <col min="11020" max="11020" width="5.125" style="150" customWidth="1"/>
    <col min="11021" max="11021" width="4.125" style="150" bestFit="1" customWidth="1"/>
    <col min="11022" max="11022" width="10.625" style="150" customWidth="1"/>
    <col min="11023" max="11023" width="2.375" style="150" customWidth="1"/>
    <col min="11024" max="11024" width="4.5" style="150" bestFit="1" customWidth="1"/>
    <col min="11025" max="11025" width="3.375" style="150" bestFit="1" customWidth="1"/>
    <col min="11026" max="11026" width="29.625" style="150" customWidth="1"/>
    <col min="11027" max="11030" width="16.125" style="150" customWidth="1"/>
    <col min="11031" max="11031" width="0" style="150" hidden="1" customWidth="1"/>
    <col min="11032" max="11032" width="5.125" style="150" customWidth="1"/>
    <col min="11033" max="11033" width="4.125" style="150" bestFit="1" customWidth="1"/>
    <col min="11034" max="11034" width="10.625" style="150" customWidth="1"/>
    <col min="11035" max="11035" width="5.125" style="150" customWidth="1"/>
    <col min="11036" max="11036" width="4.125" style="150" bestFit="1" customWidth="1"/>
    <col min="11037" max="11037" width="10.625" style="150" customWidth="1"/>
    <col min="11038" max="11264" width="9" style="150"/>
    <col min="11265" max="11265" width="4.5" style="150" bestFit="1" customWidth="1"/>
    <col min="11266" max="11266" width="3.375" style="150" bestFit="1" customWidth="1"/>
    <col min="11267" max="11267" width="29.625" style="150" customWidth="1"/>
    <col min="11268" max="11271" width="16.125" style="150" customWidth="1"/>
    <col min="11272" max="11272" width="0" style="150" hidden="1" customWidth="1"/>
    <col min="11273" max="11273" width="5.125" style="150" customWidth="1"/>
    <col min="11274" max="11274" width="4.125" style="150" bestFit="1" customWidth="1"/>
    <col min="11275" max="11275" width="10.625" style="150" customWidth="1"/>
    <col min="11276" max="11276" width="5.125" style="150" customWidth="1"/>
    <col min="11277" max="11277" width="4.125" style="150" bestFit="1" customWidth="1"/>
    <col min="11278" max="11278" width="10.625" style="150" customWidth="1"/>
    <col min="11279" max="11279" width="2.375" style="150" customWidth="1"/>
    <col min="11280" max="11280" width="4.5" style="150" bestFit="1" customWidth="1"/>
    <col min="11281" max="11281" width="3.375" style="150" bestFit="1" customWidth="1"/>
    <col min="11282" max="11282" width="29.625" style="150" customWidth="1"/>
    <col min="11283" max="11286" width="16.125" style="150" customWidth="1"/>
    <col min="11287" max="11287" width="0" style="150" hidden="1" customWidth="1"/>
    <col min="11288" max="11288" width="5.125" style="150" customWidth="1"/>
    <col min="11289" max="11289" width="4.125" style="150" bestFit="1" customWidth="1"/>
    <col min="11290" max="11290" width="10.625" style="150" customWidth="1"/>
    <col min="11291" max="11291" width="5.125" style="150" customWidth="1"/>
    <col min="11292" max="11292" width="4.125" style="150" bestFit="1" customWidth="1"/>
    <col min="11293" max="11293" width="10.625" style="150" customWidth="1"/>
    <col min="11294" max="11520" width="9" style="150"/>
    <col min="11521" max="11521" width="4.5" style="150" bestFit="1" customWidth="1"/>
    <col min="11522" max="11522" width="3.375" style="150" bestFit="1" customWidth="1"/>
    <col min="11523" max="11523" width="29.625" style="150" customWidth="1"/>
    <col min="11524" max="11527" width="16.125" style="150" customWidth="1"/>
    <col min="11528" max="11528" width="0" style="150" hidden="1" customWidth="1"/>
    <col min="11529" max="11529" width="5.125" style="150" customWidth="1"/>
    <col min="11530" max="11530" width="4.125" style="150" bestFit="1" customWidth="1"/>
    <col min="11531" max="11531" width="10.625" style="150" customWidth="1"/>
    <col min="11532" max="11532" width="5.125" style="150" customWidth="1"/>
    <col min="11533" max="11533" width="4.125" style="150" bestFit="1" customWidth="1"/>
    <col min="11534" max="11534" width="10.625" style="150" customWidth="1"/>
    <col min="11535" max="11535" width="2.375" style="150" customWidth="1"/>
    <col min="11536" max="11536" width="4.5" style="150" bestFit="1" customWidth="1"/>
    <col min="11537" max="11537" width="3.375" style="150" bestFit="1" customWidth="1"/>
    <col min="11538" max="11538" width="29.625" style="150" customWidth="1"/>
    <col min="11539" max="11542" width="16.125" style="150" customWidth="1"/>
    <col min="11543" max="11543" width="0" style="150" hidden="1" customWidth="1"/>
    <col min="11544" max="11544" width="5.125" style="150" customWidth="1"/>
    <col min="11545" max="11545" width="4.125" style="150" bestFit="1" customWidth="1"/>
    <col min="11546" max="11546" width="10.625" style="150" customWidth="1"/>
    <col min="11547" max="11547" width="5.125" style="150" customWidth="1"/>
    <col min="11548" max="11548" width="4.125" style="150" bestFit="1" customWidth="1"/>
    <col min="11549" max="11549" width="10.625" style="150" customWidth="1"/>
    <col min="11550" max="11776" width="9" style="150"/>
    <col min="11777" max="11777" width="4.5" style="150" bestFit="1" customWidth="1"/>
    <col min="11778" max="11778" width="3.375" style="150" bestFit="1" customWidth="1"/>
    <col min="11779" max="11779" width="29.625" style="150" customWidth="1"/>
    <col min="11780" max="11783" width="16.125" style="150" customWidth="1"/>
    <col min="11784" max="11784" width="0" style="150" hidden="1" customWidth="1"/>
    <col min="11785" max="11785" width="5.125" style="150" customWidth="1"/>
    <col min="11786" max="11786" width="4.125" style="150" bestFit="1" customWidth="1"/>
    <col min="11787" max="11787" width="10.625" style="150" customWidth="1"/>
    <col min="11788" max="11788" width="5.125" style="150" customWidth="1"/>
    <col min="11789" max="11789" width="4.125" style="150" bestFit="1" customWidth="1"/>
    <col min="11790" max="11790" width="10.625" style="150" customWidth="1"/>
    <col min="11791" max="11791" width="2.375" style="150" customWidth="1"/>
    <col min="11792" max="11792" width="4.5" style="150" bestFit="1" customWidth="1"/>
    <col min="11793" max="11793" width="3.375" style="150" bestFit="1" customWidth="1"/>
    <col min="11794" max="11794" width="29.625" style="150" customWidth="1"/>
    <col min="11795" max="11798" width="16.125" style="150" customWidth="1"/>
    <col min="11799" max="11799" width="0" style="150" hidden="1" customWidth="1"/>
    <col min="11800" max="11800" width="5.125" style="150" customWidth="1"/>
    <col min="11801" max="11801" width="4.125" style="150" bestFit="1" customWidth="1"/>
    <col min="11802" max="11802" width="10.625" style="150" customWidth="1"/>
    <col min="11803" max="11803" width="5.125" style="150" customWidth="1"/>
    <col min="11804" max="11804" width="4.125" style="150" bestFit="1" customWidth="1"/>
    <col min="11805" max="11805" width="10.625" style="150" customWidth="1"/>
    <col min="11806" max="12032" width="9" style="150"/>
    <col min="12033" max="12033" width="4.5" style="150" bestFit="1" customWidth="1"/>
    <col min="12034" max="12034" width="3.375" style="150" bestFit="1" customWidth="1"/>
    <col min="12035" max="12035" width="29.625" style="150" customWidth="1"/>
    <col min="12036" max="12039" width="16.125" style="150" customWidth="1"/>
    <col min="12040" max="12040" width="0" style="150" hidden="1" customWidth="1"/>
    <col min="12041" max="12041" width="5.125" style="150" customWidth="1"/>
    <col min="12042" max="12042" width="4.125" style="150" bestFit="1" customWidth="1"/>
    <col min="12043" max="12043" width="10.625" style="150" customWidth="1"/>
    <col min="12044" max="12044" width="5.125" style="150" customWidth="1"/>
    <col min="12045" max="12045" width="4.125" style="150" bestFit="1" customWidth="1"/>
    <col min="12046" max="12046" width="10.625" style="150" customWidth="1"/>
    <col min="12047" max="12047" width="2.375" style="150" customWidth="1"/>
    <col min="12048" max="12048" width="4.5" style="150" bestFit="1" customWidth="1"/>
    <col min="12049" max="12049" width="3.375" style="150" bestFit="1" customWidth="1"/>
    <col min="12050" max="12050" width="29.625" style="150" customWidth="1"/>
    <col min="12051" max="12054" width="16.125" style="150" customWidth="1"/>
    <col min="12055" max="12055" width="0" style="150" hidden="1" customWidth="1"/>
    <col min="12056" max="12056" width="5.125" style="150" customWidth="1"/>
    <col min="12057" max="12057" width="4.125" style="150" bestFit="1" customWidth="1"/>
    <col min="12058" max="12058" width="10.625" style="150" customWidth="1"/>
    <col min="12059" max="12059" width="5.125" style="150" customWidth="1"/>
    <col min="12060" max="12060" width="4.125" style="150" bestFit="1" customWidth="1"/>
    <col min="12061" max="12061" width="10.625" style="150" customWidth="1"/>
    <col min="12062" max="12288" width="9" style="150"/>
    <col min="12289" max="12289" width="4.5" style="150" bestFit="1" customWidth="1"/>
    <col min="12290" max="12290" width="3.375" style="150" bestFit="1" customWidth="1"/>
    <col min="12291" max="12291" width="29.625" style="150" customWidth="1"/>
    <col min="12292" max="12295" width="16.125" style="150" customWidth="1"/>
    <col min="12296" max="12296" width="0" style="150" hidden="1" customWidth="1"/>
    <col min="12297" max="12297" width="5.125" style="150" customWidth="1"/>
    <col min="12298" max="12298" width="4.125" style="150" bestFit="1" customWidth="1"/>
    <col min="12299" max="12299" width="10.625" style="150" customWidth="1"/>
    <col min="12300" max="12300" width="5.125" style="150" customWidth="1"/>
    <col min="12301" max="12301" width="4.125" style="150" bestFit="1" customWidth="1"/>
    <col min="12302" max="12302" width="10.625" style="150" customWidth="1"/>
    <col min="12303" max="12303" width="2.375" style="150" customWidth="1"/>
    <col min="12304" max="12304" width="4.5" style="150" bestFit="1" customWidth="1"/>
    <col min="12305" max="12305" width="3.375" style="150" bestFit="1" customWidth="1"/>
    <col min="12306" max="12306" width="29.625" style="150" customWidth="1"/>
    <col min="12307" max="12310" width="16.125" style="150" customWidth="1"/>
    <col min="12311" max="12311" width="0" style="150" hidden="1" customWidth="1"/>
    <col min="12312" max="12312" width="5.125" style="150" customWidth="1"/>
    <col min="12313" max="12313" width="4.125" style="150" bestFit="1" customWidth="1"/>
    <col min="12314" max="12314" width="10.625" style="150" customWidth="1"/>
    <col min="12315" max="12315" width="5.125" style="150" customWidth="1"/>
    <col min="12316" max="12316" width="4.125" style="150" bestFit="1" customWidth="1"/>
    <col min="12317" max="12317" width="10.625" style="150" customWidth="1"/>
    <col min="12318" max="12544" width="9" style="150"/>
    <col min="12545" max="12545" width="4.5" style="150" bestFit="1" customWidth="1"/>
    <col min="12546" max="12546" width="3.375" style="150" bestFit="1" customWidth="1"/>
    <col min="12547" max="12547" width="29.625" style="150" customWidth="1"/>
    <col min="12548" max="12551" width="16.125" style="150" customWidth="1"/>
    <col min="12552" max="12552" width="0" style="150" hidden="1" customWidth="1"/>
    <col min="12553" max="12553" width="5.125" style="150" customWidth="1"/>
    <col min="12554" max="12554" width="4.125" style="150" bestFit="1" customWidth="1"/>
    <col min="12555" max="12555" width="10.625" style="150" customWidth="1"/>
    <col min="12556" max="12556" width="5.125" style="150" customWidth="1"/>
    <col min="12557" max="12557" width="4.125" style="150" bestFit="1" customWidth="1"/>
    <col min="12558" max="12558" width="10.625" style="150" customWidth="1"/>
    <col min="12559" max="12559" width="2.375" style="150" customWidth="1"/>
    <col min="12560" max="12560" width="4.5" style="150" bestFit="1" customWidth="1"/>
    <col min="12561" max="12561" width="3.375" style="150" bestFit="1" customWidth="1"/>
    <col min="12562" max="12562" width="29.625" style="150" customWidth="1"/>
    <col min="12563" max="12566" width="16.125" style="150" customWidth="1"/>
    <col min="12567" max="12567" width="0" style="150" hidden="1" customWidth="1"/>
    <col min="12568" max="12568" width="5.125" style="150" customWidth="1"/>
    <col min="12569" max="12569" width="4.125" style="150" bestFit="1" customWidth="1"/>
    <col min="12570" max="12570" width="10.625" style="150" customWidth="1"/>
    <col min="12571" max="12571" width="5.125" style="150" customWidth="1"/>
    <col min="12572" max="12572" width="4.125" style="150" bestFit="1" customWidth="1"/>
    <col min="12573" max="12573" width="10.625" style="150" customWidth="1"/>
    <col min="12574" max="12800" width="9" style="150"/>
    <col min="12801" max="12801" width="4.5" style="150" bestFit="1" customWidth="1"/>
    <col min="12802" max="12802" width="3.375" style="150" bestFit="1" customWidth="1"/>
    <col min="12803" max="12803" width="29.625" style="150" customWidth="1"/>
    <col min="12804" max="12807" width="16.125" style="150" customWidth="1"/>
    <col min="12808" max="12808" width="0" style="150" hidden="1" customWidth="1"/>
    <col min="12809" max="12809" width="5.125" style="150" customWidth="1"/>
    <col min="12810" max="12810" width="4.125" style="150" bestFit="1" customWidth="1"/>
    <col min="12811" max="12811" width="10.625" style="150" customWidth="1"/>
    <col min="12812" max="12812" width="5.125" style="150" customWidth="1"/>
    <col min="12813" max="12813" width="4.125" style="150" bestFit="1" customWidth="1"/>
    <col min="12814" max="12814" width="10.625" style="150" customWidth="1"/>
    <col min="12815" max="12815" width="2.375" style="150" customWidth="1"/>
    <col min="12816" max="12816" width="4.5" style="150" bestFit="1" customWidth="1"/>
    <col min="12817" max="12817" width="3.375" style="150" bestFit="1" customWidth="1"/>
    <col min="12818" max="12818" width="29.625" style="150" customWidth="1"/>
    <col min="12819" max="12822" width="16.125" style="150" customWidth="1"/>
    <col min="12823" max="12823" width="0" style="150" hidden="1" customWidth="1"/>
    <col min="12824" max="12824" width="5.125" style="150" customWidth="1"/>
    <col min="12825" max="12825" width="4.125" style="150" bestFit="1" customWidth="1"/>
    <col min="12826" max="12826" width="10.625" style="150" customWidth="1"/>
    <col min="12827" max="12827" width="5.125" style="150" customWidth="1"/>
    <col min="12828" max="12828" width="4.125" style="150" bestFit="1" customWidth="1"/>
    <col min="12829" max="12829" width="10.625" style="150" customWidth="1"/>
    <col min="12830" max="13056" width="9" style="150"/>
    <col min="13057" max="13057" width="4.5" style="150" bestFit="1" customWidth="1"/>
    <col min="13058" max="13058" width="3.375" style="150" bestFit="1" customWidth="1"/>
    <col min="13059" max="13059" width="29.625" style="150" customWidth="1"/>
    <col min="13060" max="13063" width="16.125" style="150" customWidth="1"/>
    <col min="13064" max="13064" width="0" style="150" hidden="1" customWidth="1"/>
    <col min="13065" max="13065" width="5.125" style="150" customWidth="1"/>
    <col min="13066" max="13066" width="4.125" style="150" bestFit="1" customWidth="1"/>
    <col min="13067" max="13067" width="10.625" style="150" customWidth="1"/>
    <col min="13068" max="13068" width="5.125" style="150" customWidth="1"/>
    <col min="13069" max="13069" width="4.125" style="150" bestFit="1" customWidth="1"/>
    <col min="13070" max="13070" width="10.625" style="150" customWidth="1"/>
    <col min="13071" max="13071" width="2.375" style="150" customWidth="1"/>
    <col min="13072" max="13072" width="4.5" style="150" bestFit="1" customWidth="1"/>
    <col min="13073" max="13073" width="3.375" style="150" bestFit="1" customWidth="1"/>
    <col min="13074" max="13074" width="29.625" style="150" customWidth="1"/>
    <col min="13075" max="13078" width="16.125" style="150" customWidth="1"/>
    <col min="13079" max="13079" width="0" style="150" hidden="1" customWidth="1"/>
    <col min="13080" max="13080" width="5.125" style="150" customWidth="1"/>
    <col min="13081" max="13081" width="4.125" style="150" bestFit="1" customWidth="1"/>
    <col min="13082" max="13082" width="10.625" style="150" customWidth="1"/>
    <col min="13083" max="13083" width="5.125" style="150" customWidth="1"/>
    <col min="13084" max="13084" width="4.125" style="150" bestFit="1" customWidth="1"/>
    <col min="13085" max="13085" width="10.625" style="150" customWidth="1"/>
    <col min="13086" max="13312" width="9" style="150"/>
    <col min="13313" max="13313" width="4.5" style="150" bestFit="1" customWidth="1"/>
    <col min="13314" max="13314" width="3.375" style="150" bestFit="1" customWidth="1"/>
    <col min="13315" max="13315" width="29.625" style="150" customWidth="1"/>
    <col min="13316" max="13319" width="16.125" style="150" customWidth="1"/>
    <col min="13320" max="13320" width="0" style="150" hidden="1" customWidth="1"/>
    <col min="13321" max="13321" width="5.125" style="150" customWidth="1"/>
    <col min="13322" max="13322" width="4.125" style="150" bestFit="1" customWidth="1"/>
    <col min="13323" max="13323" width="10.625" style="150" customWidth="1"/>
    <col min="13324" max="13324" width="5.125" style="150" customWidth="1"/>
    <col min="13325" max="13325" width="4.125" style="150" bestFit="1" customWidth="1"/>
    <col min="13326" max="13326" width="10.625" style="150" customWidth="1"/>
    <col min="13327" max="13327" width="2.375" style="150" customWidth="1"/>
    <col min="13328" max="13328" width="4.5" style="150" bestFit="1" customWidth="1"/>
    <col min="13329" max="13329" width="3.375" style="150" bestFit="1" customWidth="1"/>
    <col min="13330" max="13330" width="29.625" style="150" customWidth="1"/>
    <col min="13331" max="13334" width="16.125" style="150" customWidth="1"/>
    <col min="13335" max="13335" width="0" style="150" hidden="1" customWidth="1"/>
    <col min="13336" max="13336" width="5.125" style="150" customWidth="1"/>
    <col min="13337" max="13337" width="4.125" style="150" bestFit="1" customWidth="1"/>
    <col min="13338" max="13338" width="10.625" style="150" customWidth="1"/>
    <col min="13339" max="13339" width="5.125" style="150" customWidth="1"/>
    <col min="13340" max="13340" width="4.125" style="150" bestFit="1" customWidth="1"/>
    <col min="13341" max="13341" width="10.625" style="150" customWidth="1"/>
    <col min="13342" max="13568" width="9" style="150"/>
    <col min="13569" max="13569" width="4.5" style="150" bestFit="1" customWidth="1"/>
    <col min="13570" max="13570" width="3.375" style="150" bestFit="1" customWidth="1"/>
    <col min="13571" max="13571" width="29.625" style="150" customWidth="1"/>
    <col min="13572" max="13575" width="16.125" style="150" customWidth="1"/>
    <col min="13576" max="13576" width="0" style="150" hidden="1" customWidth="1"/>
    <col min="13577" max="13577" width="5.125" style="150" customWidth="1"/>
    <col min="13578" max="13578" width="4.125" style="150" bestFit="1" customWidth="1"/>
    <col min="13579" max="13579" width="10.625" style="150" customWidth="1"/>
    <col min="13580" max="13580" width="5.125" style="150" customWidth="1"/>
    <col min="13581" max="13581" width="4.125" style="150" bestFit="1" customWidth="1"/>
    <col min="13582" max="13582" width="10.625" style="150" customWidth="1"/>
    <col min="13583" max="13583" width="2.375" style="150" customWidth="1"/>
    <col min="13584" max="13584" width="4.5" style="150" bestFit="1" customWidth="1"/>
    <col min="13585" max="13585" width="3.375" style="150" bestFit="1" customWidth="1"/>
    <col min="13586" max="13586" width="29.625" style="150" customWidth="1"/>
    <col min="13587" max="13590" width="16.125" style="150" customWidth="1"/>
    <col min="13591" max="13591" width="0" style="150" hidden="1" customWidth="1"/>
    <col min="13592" max="13592" width="5.125" style="150" customWidth="1"/>
    <col min="13593" max="13593" width="4.125" style="150" bestFit="1" customWidth="1"/>
    <col min="13594" max="13594" width="10.625" style="150" customWidth="1"/>
    <col min="13595" max="13595" width="5.125" style="150" customWidth="1"/>
    <col min="13596" max="13596" width="4.125" style="150" bestFit="1" customWidth="1"/>
    <col min="13597" max="13597" width="10.625" style="150" customWidth="1"/>
    <col min="13598" max="13824" width="9" style="150"/>
    <col min="13825" max="13825" width="4.5" style="150" bestFit="1" customWidth="1"/>
    <col min="13826" max="13826" width="3.375" style="150" bestFit="1" customWidth="1"/>
    <col min="13827" max="13827" width="29.625" style="150" customWidth="1"/>
    <col min="13828" max="13831" width="16.125" style="150" customWidth="1"/>
    <col min="13832" max="13832" width="0" style="150" hidden="1" customWidth="1"/>
    <col min="13833" max="13833" width="5.125" style="150" customWidth="1"/>
    <col min="13834" max="13834" width="4.125" style="150" bestFit="1" customWidth="1"/>
    <col min="13835" max="13835" width="10.625" style="150" customWidth="1"/>
    <col min="13836" max="13836" width="5.125" style="150" customWidth="1"/>
    <col min="13837" max="13837" width="4.125" style="150" bestFit="1" customWidth="1"/>
    <col min="13838" max="13838" width="10.625" style="150" customWidth="1"/>
    <col min="13839" max="13839" width="2.375" style="150" customWidth="1"/>
    <col min="13840" max="13840" width="4.5" style="150" bestFit="1" customWidth="1"/>
    <col min="13841" max="13841" width="3.375" style="150" bestFit="1" customWidth="1"/>
    <col min="13842" max="13842" width="29.625" style="150" customWidth="1"/>
    <col min="13843" max="13846" width="16.125" style="150" customWidth="1"/>
    <col min="13847" max="13847" width="0" style="150" hidden="1" customWidth="1"/>
    <col min="13848" max="13848" width="5.125" style="150" customWidth="1"/>
    <col min="13849" max="13849" width="4.125" style="150" bestFit="1" customWidth="1"/>
    <col min="13850" max="13850" width="10.625" style="150" customWidth="1"/>
    <col min="13851" max="13851" width="5.125" style="150" customWidth="1"/>
    <col min="13852" max="13852" width="4.125" style="150" bestFit="1" customWidth="1"/>
    <col min="13853" max="13853" width="10.625" style="150" customWidth="1"/>
    <col min="13854" max="14080" width="9" style="150"/>
    <col min="14081" max="14081" width="4.5" style="150" bestFit="1" customWidth="1"/>
    <col min="14082" max="14082" width="3.375" style="150" bestFit="1" customWidth="1"/>
    <col min="14083" max="14083" width="29.625" style="150" customWidth="1"/>
    <col min="14084" max="14087" width="16.125" style="150" customWidth="1"/>
    <col min="14088" max="14088" width="0" style="150" hidden="1" customWidth="1"/>
    <col min="14089" max="14089" width="5.125" style="150" customWidth="1"/>
    <col min="14090" max="14090" width="4.125" style="150" bestFit="1" customWidth="1"/>
    <col min="14091" max="14091" width="10.625" style="150" customWidth="1"/>
    <col min="14092" max="14092" width="5.125" style="150" customWidth="1"/>
    <col min="14093" max="14093" width="4.125" style="150" bestFit="1" customWidth="1"/>
    <col min="14094" max="14094" width="10.625" style="150" customWidth="1"/>
    <col min="14095" max="14095" width="2.375" style="150" customWidth="1"/>
    <col min="14096" max="14096" width="4.5" style="150" bestFit="1" customWidth="1"/>
    <col min="14097" max="14097" width="3.375" style="150" bestFit="1" customWidth="1"/>
    <col min="14098" max="14098" width="29.625" style="150" customWidth="1"/>
    <col min="14099" max="14102" width="16.125" style="150" customWidth="1"/>
    <col min="14103" max="14103" width="0" style="150" hidden="1" customWidth="1"/>
    <col min="14104" max="14104" width="5.125" style="150" customWidth="1"/>
    <col min="14105" max="14105" width="4.125" style="150" bestFit="1" customWidth="1"/>
    <col min="14106" max="14106" width="10.625" style="150" customWidth="1"/>
    <col min="14107" max="14107" width="5.125" style="150" customWidth="1"/>
    <col min="14108" max="14108" width="4.125" style="150" bestFit="1" customWidth="1"/>
    <col min="14109" max="14109" width="10.625" style="150" customWidth="1"/>
    <col min="14110" max="14336" width="9" style="150"/>
    <col min="14337" max="14337" width="4.5" style="150" bestFit="1" customWidth="1"/>
    <col min="14338" max="14338" width="3.375" style="150" bestFit="1" customWidth="1"/>
    <col min="14339" max="14339" width="29.625" style="150" customWidth="1"/>
    <col min="14340" max="14343" width="16.125" style="150" customWidth="1"/>
    <col min="14344" max="14344" width="0" style="150" hidden="1" customWidth="1"/>
    <col min="14345" max="14345" width="5.125" style="150" customWidth="1"/>
    <col min="14346" max="14346" width="4.125" style="150" bestFit="1" customWidth="1"/>
    <col min="14347" max="14347" width="10.625" style="150" customWidth="1"/>
    <col min="14348" max="14348" width="5.125" style="150" customWidth="1"/>
    <col min="14349" max="14349" width="4.125" style="150" bestFit="1" customWidth="1"/>
    <col min="14350" max="14350" width="10.625" style="150" customWidth="1"/>
    <col min="14351" max="14351" width="2.375" style="150" customWidth="1"/>
    <col min="14352" max="14352" width="4.5" style="150" bestFit="1" customWidth="1"/>
    <col min="14353" max="14353" width="3.375" style="150" bestFit="1" customWidth="1"/>
    <col min="14354" max="14354" width="29.625" style="150" customWidth="1"/>
    <col min="14355" max="14358" width="16.125" style="150" customWidth="1"/>
    <col min="14359" max="14359" width="0" style="150" hidden="1" customWidth="1"/>
    <col min="14360" max="14360" width="5.125" style="150" customWidth="1"/>
    <col min="14361" max="14361" width="4.125" style="150" bestFit="1" customWidth="1"/>
    <col min="14362" max="14362" width="10.625" style="150" customWidth="1"/>
    <col min="14363" max="14363" width="5.125" style="150" customWidth="1"/>
    <col min="14364" max="14364" width="4.125" style="150" bestFit="1" customWidth="1"/>
    <col min="14365" max="14365" width="10.625" style="150" customWidth="1"/>
    <col min="14366" max="14592" width="9" style="150"/>
    <col min="14593" max="14593" width="4.5" style="150" bestFit="1" customWidth="1"/>
    <col min="14594" max="14594" width="3.375" style="150" bestFit="1" customWidth="1"/>
    <col min="14595" max="14595" width="29.625" style="150" customWidth="1"/>
    <col min="14596" max="14599" width="16.125" style="150" customWidth="1"/>
    <col min="14600" max="14600" width="0" style="150" hidden="1" customWidth="1"/>
    <col min="14601" max="14601" width="5.125" style="150" customWidth="1"/>
    <col min="14602" max="14602" width="4.125" style="150" bestFit="1" customWidth="1"/>
    <col min="14603" max="14603" width="10.625" style="150" customWidth="1"/>
    <col min="14604" max="14604" width="5.125" style="150" customWidth="1"/>
    <col min="14605" max="14605" width="4.125" style="150" bestFit="1" customWidth="1"/>
    <col min="14606" max="14606" width="10.625" style="150" customWidth="1"/>
    <col min="14607" max="14607" width="2.375" style="150" customWidth="1"/>
    <col min="14608" max="14608" width="4.5" style="150" bestFit="1" customWidth="1"/>
    <col min="14609" max="14609" width="3.375" style="150" bestFit="1" customWidth="1"/>
    <col min="14610" max="14610" width="29.625" style="150" customWidth="1"/>
    <col min="14611" max="14614" width="16.125" style="150" customWidth="1"/>
    <col min="14615" max="14615" width="0" style="150" hidden="1" customWidth="1"/>
    <col min="14616" max="14616" width="5.125" style="150" customWidth="1"/>
    <col min="14617" max="14617" width="4.125" style="150" bestFit="1" customWidth="1"/>
    <col min="14618" max="14618" width="10.625" style="150" customWidth="1"/>
    <col min="14619" max="14619" width="5.125" style="150" customWidth="1"/>
    <col min="14620" max="14620" width="4.125" style="150" bestFit="1" customWidth="1"/>
    <col min="14621" max="14621" width="10.625" style="150" customWidth="1"/>
    <col min="14622" max="14848" width="9" style="150"/>
    <col min="14849" max="14849" width="4.5" style="150" bestFit="1" customWidth="1"/>
    <col min="14850" max="14850" width="3.375" style="150" bestFit="1" customWidth="1"/>
    <col min="14851" max="14851" width="29.625" style="150" customWidth="1"/>
    <col min="14852" max="14855" width="16.125" style="150" customWidth="1"/>
    <col min="14856" max="14856" width="0" style="150" hidden="1" customWidth="1"/>
    <col min="14857" max="14857" width="5.125" style="150" customWidth="1"/>
    <col min="14858" max="14858" width="4.125" style="150" bestFit="1" customWidth="1"/>
    <col min="14859" max="14859" width="10.625" style="150" customWidth="1"/>
    <col min="14860" max="14860" width="5.125" style="150" customWidth="1"/>
    <col min="14861" max="14861" width="4.125" style="150" bestFit="1" customWidth="1"/>
    <col min="14862" max="14862" width="10.625" style="150" customWidth="1"/>
    <col min="14863" max="14863" width="2.375" style="150" customWidth="1"/>
    <col min="14864" max="14864" width="4.5" style="150" bestFit="1" customWidth="1"/>
    <col min="14865" max="14865" width="3.375" style="150" bestFit="1" customWidth="1"/>
    <col min="14866" max="14866" width="29.625" style="150" customWidth="1"/>
    <col min="14867" max="14870" width="16.125" style="150" customWidth="1"/>
    <col min="14871" max="14871" width="0" style="150" hidden="1" customWidth="1"/>
    <col min="14872" max="14872" width="5.125" style="150" customWidth="1"/>
    <col min="14873" max="14873" width="4.125" style="150" bestFit="1" customWidth="1"/>
    <col min="14874" max="14874" width="10.625" style="150" customWidth="1"/>
    <col min="14875" max="14875" width="5.125" style="150" customWidth="1"/>
    <col min="14876" max="14876" width="4.125" style="150" bestFit="1" customWidth="1"/>
    <col min="14877" max="14877" width="10.625" style="150" customWidth="1"/>
    <col min="14878" max="15104" width="9" style="150"/>
    <col min="15105" max="15105" width="4.5" style="150" bestFit="1" customWidth="1"/>
    <col min="15106" max="15106" width="3.375" style="150" bestFit="1" customWidth="1"/>
    <col min="15107" max="15107" width="29.625" style="150" customWidth="1"/>
    <col min="15108" max="15111" width="16.125" style="150" customWidth="1"/>
    <col min="15112" max="15112" width="0" style="150" hidden="1" customWidth="1"/>
    <col min="15113" max="15113" width="5.125" style="150" customWidth="1"/>
    <col min="15114" max="15114" width="4.125" style="150" bestFit="1" customWidth="1"/>
    <col min="15115" max="15115" width="10.625" style="150" customWidth="1"/>
    <col min="15116" max="15116" width="5.125" style="150" customWidth="1"/>
    <col min="15117" max="15117" width="4.125" style="150" bestFit="1" customWidth="1"/>
    <col min="15118" max="15118" width="10.625" style="150" customWidth="1"/>
    <col min="15119" max="15119" width="2.375" style="150" customWidth="1"/>
    <col min="15120" max="15120" width="4.5" style="150" bestFit="1" customWidth="1"/>
    <col min="15121" max="15121" width="3.375" style="150" bestFit="1" customWidth="1"/>
    <col min="15122" max="15122" width="29.625" style="150" customWidth="1"/>
    <col min="15123" max="15126" width="16.125" style="150" customWidth="1"/>
    <col min="15127" max="15127" width="0" style="150" hidden="1" customWidth="1"/>
    <col min="15128" max="15128" width="5.125" style="150" customWidth="1"/>
    <col min="15129" max="15129" width="4.125" style="150" bestFit="1" customWidth="1"/>
    <col min="15130" max="15130" width="10.625" style="150" customWidth="1"/>
    <col min="15131" max="15131" width="5.125" style="150" customWidth="1"/>
    <col min="15132" max="15132" width="4.125" style="150" bestFit="1" customWidth="1"/>
    <col min="15133" max="15133" width="10.625" style="150" customWidth="1"/>
    <col min="15134" max="15360" width="9" style="150"/>
    <col min="15361" max="15361" width="4.5" style="150" bestFit="1" customWidth="1"/>
    <col min="15362" max="15362" width="3.375" style="150" bestFit="1" customWidth="1"/>
    <col min="15363" max="15363" width="29.625" style="150" customWidth="1"/>
    <col min="15364" max="15367" width="16.125" style="150" customWidth="1"/>
    <col min="15368" max="15368" width="0" style="150" hidden="1" customWidth="1"/>
    <col min="15369" max="15369" width="5.125" style="150" customWidth="1"/>
    <col min="15370" max="15370" width="4.125" style="150" bestFit="1" customWidth="1"/>
    <col min="15371" max="15371" width="10.625" style="150" customWidth="1"/>
    <col min="15372" max="15372" width="5.125" style="150" customWidth="1"/>
    <col min="15373" max="15373" width="4.125" style="150" bestFit="1" customWidth="1"/>
    <col min="15374" max="15374" width="10.625" style="150" customWidth="1"/>
    <col min="15375" max="15375" width="2.375" style="150" customWidth="1"/>
    <col min="15376" max="15376" width="4.5" style="150" bestFit="1" customWidth="1"/>
    <col min="15377" max="15377" width="3.375" style="150" bestFit="1" customWidth="1"/>
    <col min="15378" max="15378" width="29.625" style="150" customWidth="1"/>
    <col min="15379" max="15382" width="16.125" style="150" customWidth="1"/>
    <col min="15383" max="15383" width="0" style="150" hidden="1" customWidth="1"/>
    <col min="15384" max="15384" width="5.125" style="150" customWidth="1"/>
    <col min="15385" max="15385" width="4.125" style="150" bestFit="1" customWidth="1"/>
    <col min="15386" max="15386" width="10.625" style="150" customWidth="1"/>
    <col min="15387" max="15387" width="5.125" style="150" customWidth="1"/>
    <col min="15388" max="15388" width="4.125" style="150" bestFit="1" customWidth="1"/>
    <col min="15389" max="15389" width="10.625" style="150" customWidth="1"/>
    <col min="15390" max="15616" width="9" style="150"/>
    <col min="15617" max="15617" width="4.5" style="150" bestFit="1" customWidth="1"/>
    <col min="15618" max="15618" width="3.375" style="150" bestFit="1" customWidth="1"/>
    <col min="15619" max="15619" width="29.625" style="150" customWidth="1"/>
    <col min="15620" max="15623" width="16.125" style="150" customWidth="1"/>
    <col min="15624" max="15624" width="0" style="150" hidden="1" customWidth="1"/>
    <col min="15625" max="15625" width="5.125" style="150" customWidth="1"/>
    <col min="15626" max="15626" width="4.125" style="150" bestFit="1" customWidth="1"/>
    <col min="15627" max="15627" width="10.625" style="150" customWidth="1"/>
    <col min="15628" max="15628" width="5.125" style="150" customWidth="1"/>
    <col min="15629" max="15629" width="4.125" style="150" bestFit="1" customWidth="1"/>
    <col min="15630" max="15630" width="10.625" style="150" customWidth="1"/>
    <col min="15631" max="15631" width="2.375" style="150" customWidth="1"/>
    <col min="15632" max="15632" width="4.5" style="150" bestFit="1" customWidth="1"/>
    <col min="15633" max="15633" width="3.375" style="150" bestFit="1" customWidth="1"/>
    <col min="15634" max="15634" width="29.625" style="150" customWidth="1"/>
    <col min="15635" max="15638" width="16.125" style="150" customWidth="1"/>
    <col min="15639" max="15639" width="0" style="150" hidden="1" customWidth="1"/>
    <col min="15640" max="15640" width="5.125" style="150" customWidth="1"/>
    <col min="15641" max="15641" width="4.125" style="150" bestFit="1" customWidth="1"/>
    <col min="15642" max="15642" width="10.625" style="150" customWidth="1"/>
    <col min="15643" max="15643" width="5.125" style="150" customWidth="1"/>
    <col min="15644" max="15644" width="4.125" style="150" bestFit="1" customWidth="1"/>
    <col min="15645" max="15645" width="10.625" style="150" customWidth="1"/>
    <col min="15646" max="15872" width="9" style="150"/>
    <col min="15873" max="15873" width="4.5" style="150" bestFit="1" customWidth="1"/>
    <col min="15874" max="15874" width="3.375" style="150" bestFit="1" customWidth="1"/>
    <col min="15875" max="15875" width="29.625" style="150" customWidth="1"/>
    <col min="15876" max="15879" width="16.125" style="150" customWidth="1"/>
    <col min="15880" max="15880" width="0" style="150" hidden="1" customWidth="1"/>
    <col min="15881" max="15881" width="5.125" style="150" customWidth="1"/>
    <col min="15882" max="15882" width="4.125" style="150" bestFit="1" customWidth="1"/>
    <col min="15883" max="15883" width="10.625" style="150" customWidth="1"/>
    <col min="15884" max="15884" width="5.125" style="150" customWidth="1"/>
    <col min="15885" max="15885" width="4.125" style="150" bestFit="1" customWidth="1"/>
    <col min="15886" max="15886" width="10.625" style="150" customWidth="1"/>
    <col min="15887" max="15887" width="2.375" style="150" customWidth="1"/>
    <col min="15888" max="15888" width="4.5" style="150" bestFit="1" customWidth="1"/>
    <col min="15889" max="15889" width="3.375" style="150" bestFit="1" customWidth="1"/>
    <col min="15890" max="15890" width="29.625" style="150" customWidth="1"/>
    <col min="15891" max="15894" width="16.125" style="150" customWidth="1"/>
    <col min="15895" max="15895" width="0" style="150" hidden="1" customWidth="1"/>
    <col min="15896" max="15896" width="5.125" style="150" customWidth="1"/>
    <col min="15897" max="15897" width="4.125" style="150" bestFit="1" customWidth="1"/>
    <col min="15898" max="15898" width="10.625" style="150" customWidth="1"/>
    <col min="15899" max="15899" width="5.125" style="150" customWidth="1"/>
    <col min="15900" max="15900" width="4.125" style="150" bestFit="1" customWidth="1"/>
    <col min="15901" max="15901" width="10.625" style="150" customWidth="1"/>
    <col min="15902" max="16128" width="9" style="150"/>
    <col min="16129" max="16129" width="4.5" style="150" bestFit="1" customWidth="1"/>
    <col min="16130" max="16130" width="3.375" style="150" bestFit="1" customWidth="1"/>
    <col min="16131" max="16131" width="29.625" style="150" customWidth="1"/>
    <col min="16132" max="16135" width="16.125" style="150" customWidth="1"/>
    <col min="16136" max="16136" width="0" style="150" hidden="1" customWidth="1"/>
    <col min="16137" max="16137" width="5.125" style="150" customWidth="1"/>
    <col min="16138" max="16138" width="4.125" style="150" bestFit="1" customWidth="1"/>
    <col min="16139" max="16139" width="10.625" style="150" customWidth="1"/>
    <col min="16140" max="16140" width="5.125" style="150" customWidth="1"/>
    <col min="16141" max="16141" width="4.125" style="150" bestFit="1" customWidth="1"/>
    <col min="16142" max="16142" width="10.625" style="150" customWidth="1"/>
    <col min="16143" max="16143" width="2.375" style="150" customWidth="1"/>
    <col min="16144" max="16144" width="4.5" style="150" bestFit="1" customWidth="1"/>
    <col min="16145" max="16145" width="3.375" style="150" bestFit="1" customWidth="1"/>
    <col min="16146" max="16146" width="29.625" style="150" customWidth="1"/>
    <col min="16147" max="16150" width="16.125" style="150" customWidth="1"/>
    <col min="16151" max="16151" width="0" style="150" hidden="1" customWidth="1"/>
    <col min="16152" max="16152" width="5.125" style="150" customWidth="1"/>
    <col min="16153" max="16153" width="4.125" style="150" bestFit="1" customWidth="1"/>
    <col min="16154" max="16154" width="10.625" style="150" customWidth="1"/>
    <col min="16155" max="16155" width="5.125" style="150" customWidth="1"/>
    <col min="16156" max="16156" width="4.125" style="150" bestFit="1" customWidth="1"/>
    <col min="16157" max="16157" width="10.625" style="150" customWidth="1"/>
    <col min="16158" max="16384" width="9" style="150"/>
  </cols>
  <sheetData>
    <row r="1" spans="1:83" ht="33.75" customHeight="1" x14ac:dyDescent="0.15">
      <c r="P1" s="151"/>
    </row>
    <row r="2" spans="1:83" s="151" customFormat="1" ht="12" customHeight="1" x14ac:dyDescent="0.15">
      <c r="A2" s="384" t="s">
        <v>13</v>
      </c>
      <c r="B2" s="387" t="s">
        <v>454</v>
      </c>
      <c r="C2" s="396"/>
      <c r="D2" s="393" t="s">
        <v>455</v>
      </c>
      <c r="E2" s="394"/>
      <c r="F2" s="395"/>
      <c r="G2" s="366" t="s">
        <v>456</v>
      </c>
      <c r="H2" s="369" t="s">
        <v>457</v>
      </c>
      <c r="I2" s="370"/>
      <c r="J2" s="371"/>
      <c r="K2" s="369" t="s">
        <v>458</v>
      </c>
      <c r="L2" s="370"/>
      <c r="M2" s="370"/>
      <c r="N2" s="372" t="s">
        <v>459</v>
      </c>
      <c r="O2" s="173"/>
      <c r="P2" s="384" t="s">
        <v>13</v>
      </c>
      <c r="Q2" s="387" t="s">
        <v>454</v>
      </c>
      <c r="R2" s="390"/>
      <c r="S2" s="393" t="s">
        <v>455</v>
      </c>
      <c r="T2" s="394"/>
      <c r="U2" s="395"/>
      <c r="V2" s="366" t="s">
        <v>456</v>
      </c>
      <c r="W2" s="369" t="s">
        <v>457</v>
      </c>
      <c r="X2" s="370"/>
      <c r="Y2" s="371"/>
      <c r="Z2" s="369" t="s">
        <v>458</v>
      </c>
      <c r="AA2" s="370"/>
      <c r="AB2" s="370"/>
      <c r="AC2" s="372" t="s">
        <v>459</v>
      </c>
    </row>
    <row r="3" spans="1:83" s="151" customFormat="1" ht="12" customHeight="1" x14ac:dyDescent="0.15">
      <c r="A3" s="385"/>
      <c r="B3" s="388"/>
      <c r="C3" s="397"/>
      <c r="D3" s="375" t="s">
        <v>460</v>
      </c>
      <c r="E3" s="378" t="s">
        <v>461</v>
      </c>
      <c r="F3" s="381" t="s">
        <v>462</v>
      </c>
      <c r="G3" s="367"/>
      <c r="H3" s="351" t="s">
        <v>463</v>
      </c>
      <c r="I3" s="352"/>
      <c r="J3" s="357" t="s">
        <v>464</v>
      </c>
      <c r="K3" s="351" t="s">
        <v>463</v>
      </c>
      <c r="L3" s="352"/>
      <c r="M3" s="360" t="s">
        <v>464</v>
      </c>
      <c r="N3" s="373"/>
      <c r="O3" s="174"/>
      <c r="P3" s="385"/>
      <c r="Q3" s="388"/>
      <c r="R3" s="391"/>
      <c r="S3" s="375" t="s">
        <v>460</v>
      </c>
      <c r="T3" s="378" t="s">
        <v>461</v>
      </c>
      <c r="U3" s="381" t="s">
        <v>462</v>
      </c>
      <c r="V3" s="367"/>
      <c r="W3" s="351" t="s">
        <v>463</v>
      </c>
      <c r="X3" s="352"/>
      <c r="Y3" s="357" t="s">
        <v>464</v>
      </c>
      <c r="Z3" s="351" t="s">
        <v>463</v>
      </c>
      <c r="AA3" s="352"/>
      <c r="AB3" s="360" t="s">
        <v>464</v>
      </c>
      <c r="AC3" s="373"/>
    </row>
    <row r="4" spans="1:83" s="151" customFormat="1" ht="12" customHeight="1" x14ac:dyDescent="0.15">
      <c r="A4" s="385"/>
      <c r="B4" s="388"/>
      <c r="C4" s="397"/>
      <c r="D4" s="376"/>
      <c r="E4" s="379"/>
      <c r="F4" s="382"/>
      <c r="G4" s="367"/>
      <c r="H4" s="353"/>
      <c r="I4" s="354"/>
      <c r="J4" s="358"/>
      <c r="K4" s="353"/>
      <c r="L4" s="354"/>
      <c r="M4" s="361"/>
      <c r="N4" s="373"/>
      <c r="O4" s="174"/>
      <c r="P4" s="385"/>
      <c r="Q4" s="388"/>
      <c r="R4" s="391"/>
      <c r="S4" s="376"/>
      <c r="T4" s="379"/>
      <c r="U4" s="382"/>
      <c r="V4" s="367"/>
      <c r="W4" s="353"/>
      <c r="X4" s="354"/>
      <c r="Y4" s="358"/>
      <c r="Z4" s="353"/>
      <c r="AA4" s="354"/>
      <c r="AB4" s="361"/>
      <c r="AC4" s="373"/>
    </row>
    <row r="5" spans="1:83" s="151" customFormat="1" ht="12" customHeight="1" x14ac:dyDescent="0.15">
      <c r="A5" s="385"/>
      <c r="B5" s="388"/>
      <c r="C5" s="397"/>
      <c r="D5" s="376"/>
      <c r="E5" s="379"/>
      <c r="F5" s="382"/>
      <c r="G5" s="367"/>
      <c r="H5" s="353"/>
      <c r="I5" s="354"/>
      <c r="J5" s="358"/>
      <c r="K5" s="353"/>
      <c r="L5" s="354"/>
      <c r="M5" s="361"/>
      <c r="N5" s="373"/>
      <c r="O5" s="174"/>
      <c r="P5" s="385"/>
      <c r="Q5" s="388"/>
      <c r="R5" s="391"/>
      <c r="S5" s="376"/>
      <c r="T5" s="379"/>
      <c r="U5" s="382"/>
      <c r="V5" s="367"/>
      <c r="W5" s="353"/>
      <c r="X5" s="354"/>
      <c r="Y5" s="358"/>
      <c r="Z5" s="353"/>
      <c r="AA5" s="354"/>
      <c r="AB5" s="361"/>
      <c r="AC5" s="373"/>
    </row>
    <row r="6" spans="1:83" s="151" customFormat="1" ht="12" customHeight="1" x14ac:dyDescent="0.15">
      <c r="A6" s="386"/>
      <c r="B6" s="389"/>
      <c r="C6" s="398"/>
      <c r="D6" s="377"/>
      <c r="E6" s="380"/>
      <c r="F6" s="383"/>
      <c r="G6" s="368"/>
      <c r="H6" s="355"/>
      <c r="I6" s="356"/>
      <c r="J6" s="359"/>
      <c r="K6" s="355"/>
      <c r="L6" s="356"/>
      <c r="M6" s="362"/>
      <c r="N6" s="374"/>
      <c r="O6" s="174"/>
      <c r="P6" s="386"/>
      <c r="Q6" s="389"/>
      <c r="R6" s="392"/>
      <c r="S6" s="377"/>
      <c r="T6" s="380"/>
      <c r="U6" s="383"/>
      <c r="V6" s="368"/>
      <c r="W6" s="355"/>
      <c r="X6" s="356"/>
      <c r="Y6" s="359"/>
      <c r="Z6" s="355"/>
      <c r="AA6" s="356"/>
      <c r="AB6" s="362"/>
      <c r="AC6" s="374"/>
    </row>
    <row r="7" spans="1:83" ht="12.75" customHeight="1" x14ac:dyDescent="0.15">
      <c r="A7" s="307">
        <v>1</v>
      </c>
      <c r="B7" s="363" t="s">
        <v>403</v>
      </c>
      <c r="C7" s="175" t="s">
        <v>15</v>
      </c>
      <c r="D7" s="310" t="s">
        <v>465</v>
      </c>
      <c r="E7" s="310" t="s">
        <v>466</v>
      </c>
      <c r="F7" s="310" t="s">
        <v>467</v>
      </c>
      <c r="G7" s="310" t="s">
        <v>468</v>
      </c>
      <c r="H7" s="176">
        <v>394</v>
      </c>
      <c r="I7" s="177" t="s">
        <v>469</v>
      </c>
      <c r="J7" s="301" t="s">
        <v>470</v>
      </c>
      <c r="K7" s="176">
        <f>394*0.75</f>
        <v>295.5</v>
      </c>
      <c r="L7" s="177" t="s">
        <v>469</v>
      </c>
      <c r="M7" s="319" t="s">
        <v>470</v>
      </c>
      <c r="N7" s="178" t="s">
        <v>55</v>
      </c>
      <c r="O7" s="179"/>
      <c r="P7" s="316">
        <v>16</v>
      </c>
      <c r="Q7" s="316" t="s">
        <v>406</v>
      </c>
      <c r="R7" s="177" t="s">
        <v>15</v>
      </c>
      <c r="S7" s="310" t="s">
        <v>471</v>
      </c>
      <c r="T7" s="310" t="s">
        <v>472</v>
      </c>
      <c r="U7" s="310" t="s">
        <v>473</v>
      </c>
      <c r="V7" s="310" t="s">
        <v>474</v>
      </c>
      <c r="W7" s="176">
        <v>370</v>
      </c>
      <c r="X7" s="177" t="s">
        <v>469</v>
      </c>
      <c r="Y7" s="301" t="s">
        <v>475</v>
      </c>
      <c r="Z7" s="176">
        <f>370*0.75</f>
        <v>277.5</v>
      </c>
      <c r="AA7" s="177" t="s">
        <v>469</v>
      </c>
      <c r="AB7" s="319" t="s">
        <v>475</v>
      </c>
      <c r="AC7" s="178" t="s">
        <v>55</v>
      </c>
    </row>
    <row r="8" spans="1:83" ht="12.75" customHeight="1" x14ac:dyDescent="0.15">
      <c r="A8" s="308"/>
      <c r="B8" s="364"/>
      <c r="C8" s="180" t="s">
        <v>476</v>
      </c>
      <c r="D8" s="311"/>
      <c r="E8" s="311"/>
      <c r="F8" s="311"/>
      <c r="G8" s="311"/>
      <c r="H8" s="181">
        <v>14.1</v>
      </c>
      <c r="I8" s="182" t="s">
        <v>477</v>
      </c>
      <c r="J8" s="302"/>
      <c r="K8" s="181">
        <f>14.1*0.75</f>
        <v>10.574999999999999</v>
      </c>
      <c r="L8" s="182" t="s">
        <v>477</v>
      </c>
      <c r="M8" s="320"/>
      <c r="N8" s="183" t="s">
        <v>478</v>
      </c>
      <c r="O8" s="179"/>
      <c r="P8" s="317"/>
      <c r="Q8" s="317"/>
      <c r="R8" s="184" t="s">
        <v>76</v>
      </c>
      <c r="S8" s="311"/>
      <c r="T8" s="311"/>
      <c r="U8" s="311"/>
      <c r="V8" s="311"/>
      <c r="W8" s="181">
        <v>14.699999999999998</v>
      </c>
      <c r="X8" s="182" t="s">
        <v>477</v>
      </c>
      <c r="Y8" s="302"/>
      <c r="Z8" s="181">
        <f>14.7*0.75</f>
        <v>11.024999999999999</v>
      </c>
      <c r="AA8" s="182" t="s">
        <v>477</v>
      </c>
      <c r="AB8" s="320"/>
      <c r="AC8" s="183" t="s">
        <v>479</v>
      </c>
    </row>
    <row r="9" spans="1:83" ht="12.75" customHeight="1" x14ac:dyDescent="0.15">
      <c r="A9" s="308"/>
      <c r="B9" s="364"/>
      <c r="C9" s="182" t="s">
        <v>34</v>
      </c>
      <c r="D9" s="311"/>
      <c r="E9" s="311"/>
      <c r="F9" s="311"/>
      <c r="G9" s="311"/>
      <c r="H9" s="181">
        <v>12.799999999999997</v>
      </c>
      <c r="I9" s="182" t="s">
        <v>477</v>
      </c>
      <c r="J9" s="302"/>
      <c r="K9" s="181">
        <f>12.8*0.75</f>
        <v>9.6000000000000014</v>
      </c>
      <c r="L9" s="182" t="s">
        <v>477</v>
      </c>
      <c r="M9" s="320"/>
      <c r="N9" s="183"/>
      <c r="O9" s="179"/>
      <c r="P9" s="317"/>
      <c r="Q9" s="317"/>
      <c r="R9" s="182" t="s">
        <v>480</v>
      </c>
      <c r="S9" s="311"/>
      <c r="T9" s="311"/>
      <c r="U9" s="311"/>
      <c r="V9" s="311"/>
      <c r="W9" s="181">
        <v>7</v>
      </c>
      <c r="X9" s="182" t="s">
        <v>477</v>
      </c>
      <c r="Y9" s="302"/>
      <c r="Z9" s="181">
        <f>7*0.75</f>
        <v>5.25</v>
      </c>
      <c r="AA9" s="182" t="s">
        <v>477</v>
      </c>
      <c r="AB9" s="320"/>
      <c r="AC9" s="183" t="s">
        <v>481</v>
      </c>
    </row>
    <row r="10" spans="1:83" ht="12.75" customHeight="1" x14ac:dyDescent="0.15">
      <c r="A10" s="308"/>
      <c r="B10" s="364"/>
      <c r="C10" s="182" t="s">
        <v>42</v>
      </c>
      <c r="D10" s="311"/>
      <c r="E10" s="311"/>
      <c r="F10" s="311"/>
      <c r="G10" s="311"/>
      <c r="H10" s="181">
        <v>52.699999999999996</v>
      </c>
      <c r="I10" s="182" t="s">
        <v>477</v>
      </c>
      <c r="J10" s="302"/>
      <c r="K10" s="181">
        <f>52.7*0.75</f>
        <v>39.525000000000006</v>
      </c>
      <c r="L10" s="182" t="s">
        <v>477</v>
      </c>
      <c r="M10" s="320"/>
      <c r="N10" s="183"/>
      <c r="O10" s="179"/>
      <c r="P10" s="317"/>
      <c r="Q10" s="317"/>
      <c r="R10" s="182" t="s">
        <v>42</v>
      </c>
      <c r="S10" s="311"/>
      <c r="T10" s="311"/>
      <c r="U10" s="311"/>
      <c r="V10" s="311"/>
      <c r="W10" s="181">
        <v>58.8</v>
      </c>
      <c r="X10" s="182" t="s">
        <v>477</v>
      </c>
      <c r="Y10" s="302"/>
      <c r="Z10" s="181">
        <f>58.8*0.75</f>
        <v>44.099999999999994</v>
      </c>
      <c r="AA10" s="182" t="s">
        <v>477</v>
      </c>
      <c r="AB10" s="320"/>
      <c r="AC10" s="183"/>
    </row>
    <row r="11" spans="1:83" s="189" customFormat="1" ht="12.75" customHeight="1" x14ac:dyDescent="0.15">
      <c r="A11" s="309"/>
      <c r="B11" s="365"/>
      <c r="C11" s="185" t="s">
        <v>48</v>
      </c>
      <c r="D11" s="312"/>
      <c r="E11" s="312"/>
      <c r="F11" s="312"/>
      <c r="G11" s="312"/>
      <c r="H11" s="186">
        <v>1</v>
      </c>
      <c r="I11" s="185" t="s">
        <v>477</v>
      </c>
      <c r="J11" s="303"/>
      <c r="K11" s="186">
        <f>1*0.75</f>
        <v>0.75</v>
      </c>
      <c r="L11" s="185" t="s">
        <v>477</v>
      </c>
      <c r="M11" s="321"/>
      <c r="N11" s="187"/>
      <c r="O11" s="179"/>
      <c r="P11" s="318"/>
      <c r="Q11" s="318"/>
      <c r="R11" s="185" t="s">
        <v>153</v>
      </c>
      <c r="S11" s="312"/>
      <c r="T11" s="312"/>
      <c r="U11" s="312"/>
      <c r="V11" s="312"/>
      <c r="W11" s="186">
        <v>0.79999999999999993</v>
      </c>
      <c r="X11" s="185" t="s">
        <v>477</v>
      </c>
      <c r="Y11" s="303"/>
      <c r="Z11" s="186">
        <f>0.8*0.75</f>
        <v>0.60000000000000009</v>
      </c>
      <c r="AA11" s="185" t="s">
        <v>477</v>
      </c>
      <c r="AB11" s="321"/>
      <c r="AC11" s="187"/>
      <c r="AD11" s="188"/>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row>
    <row r="12" spans="1:83" ht="12.75" customHeight="1" x14ac:dyDescent="0.15">
      <c r="A12" s="304">
        <v>2</v>
      </c>
      <c r="B12" s="322" t="s">
        <v>406</v>
      </c>
      <c r="C12" s="190" t="s">
        <v>15</v>
      </c>
      <c r="D12" s="310" t="s">
        <v>471</v>
      </c>
      <c r="E12" s="310" t="s">
        <v>472</v>
      </c>
      <c r="F12" s="310" t="s">
        <v>482</v>
      </c>
      <c r="G12" s="310" t="s">
        <v>474</v>
      </c>
      <c r="H12" s="191">
        <v>368</v>
      </c>
      <c r="I12" s="182" t="s">
        <v>483</v>
      </c>
      <c r="J12" s="301" t="s">
        <v>475</v>
      </c>
      <c r="K12" s="191">
        <f>368*0.75</f>
        <v>276</v>
      </c>
      <c r="L12" s="182" t="s">
        <v>483</v>
      </c>
      <c r="M12" s="319" t="s">
        <v>475</v>
      </c>
      <c r="N12" s="183" t="s">
        <v>55</v>
      </c>
      <c r="O12" s="179"/>
      <c r="P12" s="316">
        <v>17</v>
      </c>
      <c r="Q12" s="316" t="s">
        <v>414</v>
      </c>
      <c r="R12" s="175" t="s">
        <v>484</v>
      </c>
      <c r="S12" s="310" t="s">
        <v>485</v>
      </c>
      <c r="T12" s="310" t="s">
        <v>486</v>
      </c>
      <c r="U12" s="310" t="s">
        <v>487</v>
      </c>
      <c r="V12" s="310" t="s">
        <v>488</v>
      </c>
      <c r="W12" s="191"/>
      <c r="X12" s="182"/>
      <c r="Y12" s="301"/>
      <c r="Z12" s="192">
        <v>272</v>
      </c>
      <c r="AA12" s="190" t="s">
        <v>469</v>
      </c>
      <c r="AB12" s="319"/>
      <c r="AC12" s="183" t="s">
        <v>489</v>
      </c>
    </row>
    <row r="13" spans="1:83" ht="12.75" customHeight="1" x14ac:dyDescent="0.15">
      <c r="A13" s="305"/>
      <c r="B13" s="323"/>
      <c r="C13" s="184" t="s">
        <v>76</v>
      </c>
      <c r="D13" s="311"/>
      <c r="E13" s="311"/>
      <c r="F13" s="311"/>
      <c r="G13" s="311"/>
      <c r="H13" s="181">
        <v>14.799999999999999</v>
      </c>
      <c r="I13" s="182" t="s">
        <v>477</v>
      </c>
      <c r="J13" s="302"/>
      <c r="K13" s="181">
        <f>14.8*0.75</f>
        <v>11.100000000000001</v>
      </c>
      <c r="L13" s="182" t="s">
        <v>477</v>
      </c>
      <c r="M13" s="320"/>
      <c r="N13" s="183" t="s">
        <v>490</v>
      </c>
      <c r="O13" s="179"/>
      <c r="P13" s="317"/>
      <c r="Q13" s="317"/>
      <c r="R13" s="182" t="s">
        <v>491</v>
      </c>
      <c r="S13" s="311"/>
      <c r="T13" s="311"/>
      <c r="U13" s="311"/>
      <c r="V13" s="311"/>
      <c r="W13" s="181"/>
      <c r="X13" s="182"/>
      <c r="Y13" s="302"/>
      <c r="Z13" s="181">
        <v>7.3</v>
      </c>
      <c r="AA13" s="182" t="s">
        <v>477</v>
      </c>
      <c r="AB13" s="320"/>
      <c r="AC13" s="183" t="s">
        <v>492</v>
      </c>
    </row>
    <row r="14" spans="1:83" ht="12.75" customHeight="1" x14ac:dyDescent="0.15">
      <c r="A14" s="305"/>
      <c r="B14" s="323"/>
      <c r="C14" s="182" t="s">
        <v>480</v>
      </c>
      <c r="D14" s="311"/>
      <c r="E14" s="311"/>
      <c r="F14" s="311"/>
      <c r="G14" s="311"/>
      <c r="H14" s="181">
        <v>7</v>
      </c>
      <c r="I14" s="182" t="s">
        <v>477</v>
      </c>
      <c r="J14" s="302"/>
      <c r="K14" s="181">
        <f>7*0.75</f>
        <v>5.25</v>
      </c>
      <c r="L14" s="182" t="s">
        <v>477</v>
      </c>
      <c r="M14" s="320"/>
      <c r="N14" s="183" t="s">
        <v>481</v>
      </c>
      <c r="O14" s="179"/>
      <c r="P14" s="317"/>
      <c r="Q14" s="317"/>
      <c r="R14" s="182" t="s">
        <v>493</v>
      </c>
      <c r="S14" s="311"/>
      <c r="T14" s="311"/>
      <c r="U14" s="311"/>
      <c r="V14" s="311"/>
      <c r="W14" s="181"/>
      <c r="X14" s="182"/>
      <c r="Y14" s="302"/>
      <c r="Z14" s="181">
        <v>6.1</v>
      </c>
      <c r="AA14" s="182" t="s">
        <v>477</v>
      </c>
      <c r="AB14" s="320"/>
      <c r="AC14" s="183" t="s">
        <v>494</v>
      </c>
    </row>
    <row r="15" spans="1:83" ht="12.75" customHeight="1" x14ac:dyDescent="0.15">
      <c r="A15" s="305"/>
      <c r="B15" s="323"/>
      <c r="C15" s="182" t="s">
        <v>42</v>
      </c>
      <c r="D15" s="311"/>
      <c r="E15" s="311"/>
      <c r="F15" s="311"/>
      <c r="G15" s="311"/>
      <c r="H15" s="181">
        <v>58.8</v>
      </c>
      <c r="I15" s="182" t="s">
        <v>477</v>
      </c>
      <c r="J15" s="302"/>
      <c r="K15" s="181">
        <f>58.8*0.75</f>
        <v>44.099999999999994</v>
      </c>
      <c r="L15" s="182" t="s">
        <v>477</v>
      </c>
      <c r="M15" s="320"/>
      <c r="N15" s="183"/>
      <c r="O15" s="179"/>
      <c r="P15" s="317"/>
      <c r="Q15" s="317"/>
      <c r="R15" s="182"/>
      <c r="S15" s="311"/>
      <c r="T15" s="311"/>
      <c r="U15" s="311"/>
      <c r="V15" s="311"/>
      <c r="W15" s="181"/>
      <c r="X15" s="182"/>
      <c r="Y15" s="302"/>
      <c r="Z15" s="181">
        <v>71.8</v>
      </c>
      <c r="AA15" s="182" t="s">
        <v>477</v>
      </c>
      <c r="AB15" s="320"/>
      <c r="AC15" s="183"/>
    </row>
    <row r="16" spans="1:83" ht="12.75" customHeight="1" x14ac:dyDescent="0.15">
      <c r="A16" s="306"/>
      <c r="B16" s="324"/>
      <c r="C16" s="185" t="s">
        <v>86</v>
      </c>
      <c r="D16" s="312"/>
      <c r="E16" s="312"/>
      <c r="F16" s="312"/>
      <c r="G16" s="312"/>
      <c r="H16" s="186">
        <v>0.8</v>
      </c>
      <c r="I16" s="185" t="s">
        <v>495</v>
      </c>
      <c r="J16" s="303"/>
      <c r="K16" s="186">
        <f>0.8*0.75</f>
        <v>0.60000000000000009</v>
      </c>
      <c r="L16" s="185" t="s">
        <v>495</v>
      </c>
      <c r="M16" s="321"/>
      <c r="N16" s="183"/>
      <c r="O16" s="179"/>
      <c r="P16" s="318"/>
      <c r="Q16" s="318"/>
      <c r="R16" s="185"/>
      <c r="S16" s="312"/>
      <c r="T16" s="312"/>
      <c r="U16" s="312"/>
      <c r="V16" s="312"/>
      <c r="W16" s="186"/>
      <c r="X16" s="185"/>
      <c r="Y16" s="303"/>
      <c r="Z16" s="186">
        <v>0.5</v>
      </c>
      <c r="AA16" s="185" t="s">
        <v>477</v>
      </c>
      <c r="AB16" s="321"/>
      <c r="AC16" s="187"/>
    </row>
    <row r="17" spans="1:30" ht="12.75" customHeight="1" x14ac:dyDescent="0.15">
      <c r="A17" s="304">
        <v>3</v>
      </c>
      <c r="B17" s="322" t="s">
        <v>414</v>
      </c>
      <c r="C17" s="175" t="s">
        <v>484</v>
      </c>
      <c r="D17" s="310" t="s">
        <v>485</v>
      </c>
      <c r="E17" s="310" t="s">
        <v>486</v>
      </c>
      <c r="F17" s="310" t="s">
        <v>487</v>
      </c>
      <c r="G17" s="310" t="s">
        <v>488</v>
      </c>
      <c r="H17" s="192"/>
      <c r="I17" s="177"/>
      <c r="J17" s="301"/>
      <c r="K17" s="192">
        <v>272</v>
      </c>
      <c r="L17" s="177" t="s">
        <v>469</v>
      </c>
      <c r="M17" s="319" t="s">
        <v>31</v>
      </c>
      <c r="N17" s="193" t="s">
        <v>55</v>
      </c>
      <c r="O17" s="179"/>
      <c r="P17" s="194"/>
      <c r="Q17" s="195"/>
      <c r="R17" s="196"/>
      <c r="S17" s="197"/>
      <c r="T17" s="197"/>
      <c r="U17" s="197"/>
      <c r="V17" s="197"/>
      <c r="W17" s="198"/>
      <c r="X17" s="196"/>
      <c r="Y17" s="199"/>
      <c r="Z17" s="198"/>
      <c r="AA17" s="196"/>
      <c r="AB17" s="200"/>
      <c r="AC17" s="201"/>
    </row>
    <row r="18" spans="1:30" ht="12.75" customHeight="1" x14ac:dyDescent="0.15">
      <c r="A18" s="305"/>
      <c r="B18" s="323"/>
      <c r="C18" s="182" t="s">
        <v>491</v>
      </c>
      <c r="D18" s="311"/>
      <c r="E18" s="311"/>
      <c r="F18" s="311"/>
      <c r="G18" s="311"/>
      <c r="H18" s="181"/>
      <c r="I18" s="182"/>
      <c r="J18" s="302"/>
      <c r="K18" s="181">
        <v>7.3</v>
      </c>
      <c r="L18" s="202" t="s">
        <v>477</v>
      </c>
      <c r="M18" s="320"/>
      <c r="N18" s="203" t="s">
        <v>496</v>
      </c>
      <c r="O18" s="179"/>
      <c r="P18" s="204"/>
      <c r="Q18" s="205"/>
      <c r="R18" s="206"/>
      <c r="S18" s="207"/>
      <c r="T18" s="207"/>
      <c r="U18" s="207"/>
      <c r="V18" s="207"/>
      <c r="W18" s="208"/>
      <c r="X18" s="206"/>
      <c r="Y18" s="209"/>
      <c r="Z18" s="208"/>
      <c r="AA18" s="206"/>
      <c r="AB18" s="210"/>
      <c r="AC18" s="211"/>
    </row>
    <row r="19" spans="1:30" ht="12.75" customHeight="1" x14ac:dyDescent="0.15">
      <c r="A19" s="305"/>
      <c r="B19" s="323"/>
      <c r="C19" s="182" t="s">
        <v>493</v>
      </c>
      <c r="D19" s="311"/>
      <c r="E19" s="311"/>
      <c r="F19" s="311"/>
      <c r="G19" s="311"/>
      <c r="H19" s="181"/>
      <c r="I19" s="182"/>
      <c r="J19" s="302"/>
      <c r="K19" s="181">
        <v>6.1</v>
      </c>
      <c r="L19" s="202" t="s">
        <v>477</v>
      </c>
      <c r="M19" s="320"/>
      <c r="N19" s="203" t="s">
        <v>481</v>
      </c>
      <c r="O19" s="179"/>
      <c r="P19" s="345">
        <v>19</v>
      </c>
      <c r="Q19" s="348" t="s">
        <v>497</v>
      </c>
      <c r="R19" s="175" t="s">
        <v>61</v>
      </c>
      <c r="S19" s="310" t="s">
        <v>498</v>
      </c>
      <c r="T19" s="310" t="s">
        <v>499</v>
      </c>
      <c r="U19" s="310" t="s">
        <v>500</v>
      </c>
      <c r="V19" s="310" t="s">
        <v>501</v>
      </c>
      <c r="W19" s="192">
        <v>425</v>
      </c>
      <c r="X19" s="177" t="s">
        <v>469</v>
      </c>
      <c r="Y19" s="301" t="s">
        <v>502</v>
      </c>
      <c r="Z19" s="192">
        <f>425*0.75</f>
        <v>318.75</v>
      </c>
      <c r="AA19" s="177" t="s">
        <v>469</v>
      </c>
      <c r="AB19" s="319" t="s">
        <v>502</v>
      </c>
      <c r="AC19" s="178" t="s">
        <v>55</v>
      </c>
    </row>
    <row r="20" spans="1:30" ht="12.75" customHeight="1" x14ac:dyDescent="0.15">
      <c r="A20" s="305"/>
      <c r="B20" s="323"/>
      <c r="C20" s="182"/>
      <c r="D20" s="311"/>
      <c r="E20" s="311"/>
      <c r="F20" s="311"/>
      <c r="G20" s="311"/>
      <c r="H20" s="181"/>
      <c r="I20" s="182"/>
      <c r="J20" s="302"/>
      <c r="K20" s="181">
        <v>71.8</v>
      </c>
      <c r="L20" s="202" t="s">
        <v>477</v>
      </c>
      <c r="M20" s="320"/>
      <c r="N20" s="212"/>
      <c r="O20" s="213"/>
      <c r="P20" s="346"/>
      <c r="Q20" s="349"/>
      <c r="R20" s="184" t="s">
        <v>122</v>
      </c>
      <c r="S20" s="311"/>
      <c r="T20" s="311"/>
      <c r="U20" s="311"/>
      <c r="V20" s="311"/>
      <c r="W20" s="181">
        <v>16.099999999999998</v>
      </c>
      <c r="X20" s="182" t="s">
        <v>477</v>
      </c>
      <c r="Y20" s="302"/>
      <c r="Z20" s="181">
        <f>16.1*0.75</f>
        <v>12.075000000000001</v>
      </c>
      <c r="AA20" s="182" t="s">
        <v>477</v>
      </c>
      <c r="AB20" s="320"/>
      <c r="AC20" s="183" t="s">
        <v>503</v>
      </c>
    </row>
    <row r="21" spans="1:30" ht="12.75" customHeight="1" x14ac:dyDescent="0.15">
      <c r="A21" s="306"/>
      <c r="B21" s="324"/>
      <c r="C21" s="185"/>
      <c r="D21" s="312"/>
      <c r="E21" s="312"/>
      <c r="F21" s="312"/>
      <c r="G21" s="312"/>
      <c r="H21" s="186"/>
      <c r="I21" s="185"/>
      <c r="J21" s="303"/>
      <c r="K21" s="186">
        <v>0.5</v>
      </c>
      <c r="L21" s="214" t="s">
        <v>477</v>
      </c>
      <c r="M21" s="321"/>
      <c r="N21" s="215"/>
      <c r="O21" s="213"/>
      <c r="P21" s="346"/>
      <c r="Q21" s="349"/>
      <c r="R21" s="182" t="s">
        <v>128</v>
      </c>
      <c r="S21" s="311"/>
      <c r="T21" s="311"/>
      <c r="U21" s="311"/>
      <c r="V21" s="311"/>
      <c r="W21" s="181">
        <v>10.999999999999998</v>
      </c>
      <c r="X21" s="182" t="s">
        <v>477</v>
      </c>
      <c r="Y21" s="302"/>
      <c r="Z21" s="181">
        <f>11*0.75</f>
        <v>8.25</v>
      </c>
      <c r="AA21" s="182" t="s">
        <v>477</v>
      </c>
      <c r="AB21" s="320"/>
      <c r="AC21" s="183"/>
      <c r="AD21" s="188"/>
    </row>
    <row r="22" spans="1:30" ht="12.75" customHeight="1" x14ac:dyDescent="0.15">
      <c r="A22" s="216"/>
      <c r="B22" s="195"/>
      <c r="C22" s="196"/>
      <c r="D22" s="197"/>
      <c r="E22" s="197"/>
      <c r="F22" s="197"/>
      <c r="G22" s="197"/>
      <c r="H22" s="198"/>
      <c r="I22" s="196"/>
      <c r="J22" s="199"/>
      <c r="K22" s="198"/>
      <c r="L22" s="196"/>
      <c r="M22" s="217"/>
      <c r="N22" s="218"/>
      <c r="O22" s="213"/>
      <c r="P22" s="346"/>
      <c r="Q22" s="349"/>
      <c r="R22" s="182" t="s">
        <v>42</v>
      </c>
      <c r="S22" s="311"/>
      <c r="T22" s="311"/>
      <c r="U22" s="311"/>
      <c r="V22" s="311"/>
      <c r="W22" s="181">
        <v>64.600000000000009</v>
      </c>
      <c r="X22" s="182" t="s">
        <v>477</v>
      </c>
      <c r="Y22" s="302"/>
      <c r="Z22" s="181">
        <f>64.6*0.75</f>
        <v>48.449999999999996</v>
      </c>
      <c r="AA22" s="182" t="s">
        <v>477</v>
      </c>
      <c r="AB22" s="320"/>
      <c r="AC22" s="183"/>
      <c r="AD22" s="188"/>
    </row>
    <row r="23" spans="1:30" ht="12.75" customHeight="1" x14ac:dyDescent="0.15">
      <c r="A23" s="204"/>
      <c r="B23" s="205"/>
      <c r="C23" s="206"/>
      <c r="D23" s="207"/>
      <c r="E23" s="207"/>
      <c r="F23" s="207"/>
      <c r="G23" s="207"/>
      <c r="H23" s="208"/>
      <c r="I23" s="206"/>
      <c r="J23" s="209"/>
      <c r="K23" s="208"/>
      <c r="L23" s="206"/>
      <c r="M23" s="219"/>
      <c r="N23" s="220"/>
      <c r="O23" s="213"/>
      <c r="P23" s="347"/>
      <c r="Q23" s="350"/>
      <c r="R23" s="185" t="s">
        <v>135</v>
      </c>
      <c r="S23" s="312"/>
      <c r="T23" s="312"/>
      <c r="U23" s="312"/>
      <c r="V23" s="312"/>
      <c r="W23" s="186">
        <v>1.2</v>
      </c>
      <c r="X23" s="185" t="s">
        <v>477</v>
      </c>
      <c r="Y23" s="303"/>
      <c r="Z23" s="186">
        <f>1.2*0.75</f>
        <v>0.89999999999999991</v>
      </c>
      <c r="AA23" s="185" t="s">
        <v>477</v>
      </c>
      <c r="AB23" s="321"/>
      <c r="AC23" s="187"/>
      <c r="AD23" s="188"/>
    </row>
    <row r="24" spans="1:30" ht="12.75" customHeight="1" x14ac:dyDescent="0.15">
      <c r="A24" s="304">
        <v>5</v>
      </c>
      <c r="B24" s="322" t="s">
        <v>419</v>
      </c>
      <c r="C24" s="175" t="s">
        <v>61</v>
      </c>
      <c r="D24" s="310" t="s">
        <v>498</v>
      </c>
      <c r="E24" s="310" t="s">
        <v>499</v>
      </c>
      <c r="F24" s="310" t="s">
        <v>500</v>
      </c>
      <c r="G24" s="310" t="s">
        <v>501</v>
      </c>
      <c r="H24" s="192">
        <v>425</v>
      </c>
      <c r="I24" s="177" t="s">
        <v>469</v>
      </c>
      <c r="J24" s="301" t="s">
        <v>502</v>
      </c>
      <c r="K24" s="192">
        <f>425*0.75</f>
        <v>318.75</v>
      </c>
      <c r="L24" s="177" t="s">
        <v>469</v>
      </c>
      <c r="M24" s="319" t="s">
        <v>504</v>
      </c>
      <c r="N24" s="221" t="s">
        <v>55</v>
      </c>
      <c r="O24" s="213"/>
      <c r="P24" s="316">
        <v>20</v>
      </c>
      <c r="Q24" s="316" t="s">
        <v>505</v>
      </c>
      <c r="R24" s="222" t="s">
        <v>506</v>
      </c>
      <c r="S24" s="342" t="s">
        <v>507</v>
      </c>
      <c r="T24" s="310" t="s">
        <v>508</v>
      </c>
      <c r="U24" s="310" t="s">
        <v>509</v>
      </c>
      <c r="V24" s="310" t="s">
        <v>510</v>
      </c>
      <c r="W24" s="192">
        <v>458</v>
      </c>
      <c r="X24" s="177" t="s">
        <v>469</v>
      </c>
      <c r="Y24" s="223" t="s">
        <v>511</v>
      </c>
      <c r="Z24" s="192">
        <f>458*0.75</f>
        <v>343.5</v>
      </c>
      <c r="AA24" s="177" t="s">
        <v>469</v>
      </c>
      <c r="AB24" s="224" t="s">
        <v>511</v>
      </c>
      <c r="AC24" s="178" t="s">
        <v>55</v>
      </c>
    </row>
    <row r="25" spans="1:30" ht="12.75" customHeight="1" x14ac:dyDescent="0.15">
      <c r="A25" s="305"/>
      <c r="B25" s="323"/>
      <c r="C25" s="184" t="s">
        <v>122</v>
      </c>
      <c r="D25" s="311"/>
      <c r="E25" s="311"/>
      <c r="F25" s="311"/>
      <c r="G25" s="311"/>
      <c r="H25" s="181">
        <v>16.099999999999998</v>
      </c>
      <c r="I25" s="182" t="s">
        <v>477</v>
      </c>
      <c r="J25" s="302"/>
      <c r="K25" s="181">
        <f>16.1*0.75</f>
        <v>12.075000000000001</v>
      </c>
      <c r="L25" s="182" t="s">
        <v>477</v>
      </c>
      <c r="M25" s="320"/>
      <c r="N25" s="212" t="s">
        <v>512</v>
      </c>
      <c r="O25" s="213"/>
      <c r="P25" s="317"/>
      <c r="Q25" s="317"/>
      <c r="R25" s="182" t="s">
        <v>148</v>
      </c>
      <c r="S25" s="343"/>
      <c r="T25" s="311"/>
      <c r="U25" s="311"/>
      <c r="V25" s="311"/>
      <c r="W25" s="181">
        <v>11.6</v>
      </c>
      <c r="X25" s="182" t="s">
        <v>477</v>
      </c>
      <c r="Y25" s="179"/>
      <c r="Z25" s="181">
        <f>11.6*0.75</f>
        <v>8.6999999999999993</v>
      </c>
      <c r="AA25" s="182" t="s">
        <v>477</v>
      </c>
      <c r="AB25" s="225"/>
      <c r="AC25" s="183" t="s">
        <v>513</v>
      </c>
    </row>
    <row r="26" spans="1:30" ht="12.75" customHeight="1" x14ac:dyDescent="0.15">
      <c r="A26" s="305"/>
      <c r="B26" s="323"/>
      <c r="C26" s="182" t="s">
        <v>128</v>
      </c>
      <c r="D26" s="311"/>
      <c r="E26" s="311"/>
      <c r="F26" s="311"/>
      <c r="G26" s="311"/>
      <c r="H26" s="181">
        <v>10.999999999999998</v>
      </c>
      <c r="I26" s="182" t="s">
        <v>477</v>
      </c>
      <c r="J26" s="302"/>
      <c r="K26" s="181">
        <f>11*0.75</f>
        <v>8.25</v>
      </c>
      <c r="L26" s="182" t="s">
        <v>477</v>
      </c>
      <c r="M26" s="320"/>
      <c r="N26" s="183"/>
      <c r="O26" s="213"/>
      <c r="P26" s="317"/>
      <c r="Q26" s="317"/>
      <c r="R26" s="182" t="s">
        <v>42</v>
      </c>
      <c r="S26" s="343"/>
      <c r="T26" s="311"/>
      <c r="U26" s="311"/>
      <c r="V26" s="311"/>
      <c r="W26" s="181">
        <v>11.2</v>
      </c>
      <c r="X26" s="182" t="s">
        <v>477</v>
      </c>
      <c r="Y26" s="179"/>
      <c r="Z26" s="181">
        <f>11.2*0.75</f>
        <v>8.3999999999999986</v>
      </c>
      <c r="AA26" s="182" t="s">
        <v>477</v>
      </c>
      <c r="AB26" s="225"/>
      <c r="AC26" s="183"/>
    </row>
    <row r="27" spans="1:30" ht="12.75" customHeight="1" x14ac:dyDescent="0.15">
      <c r="A27" s="305"/>
      <c r="B27" s="323"/>
      <c r="C27" s="182" t="s">
        <v>42</v>
      </c>
      <c r="D27" s="311"/>
      <c r="E27" s="311"/>
      <c r="F27" s="311"/>
      <c r="G27" s="311"/>
      <c r="H27" s="181">
        <v>64.600000000000009</v>
      </c>
      <c r="I27" s="182" t="s">
        <v>477</v>
      </c>
      <c r="J27" s="302"/>
      <c r="K27" s="181">
        <f>64.6*0.75</f>
        <v>48.449999999999996</v>
      </c>
      <c r="L27" s="182" t="s">
        <v>477</v>
      </c>
      <c r="M27" s="320"/>
      <c r="N27" s="183"/>
      <c r="O27" s="213"/>
      <c r="P27" s="317"/>
      <c r="Q27" s="317"/>
      <c r="R27" s="182" t="s">
        <v>227</v>
      </c>
      <c r="S27" s="343"/>
      <c r="T27" s="311"/>
      <c r="U27" s="311"/>
      <c r="V27" s="311"/>
      <c r="W27" s="181">
        <v>75.09999999999998</v>
      </c>
      <c r="X27" s="182" t="s">
        <v>477</v>
      </c>
      <c r="Y27" s="179"/>
      <c r="Z27" s="181">
        <f>75.1*0.75</f>
        <v>56.324999999999996</v>
      </c>
      <c r="AA27" s="182" t="s">
        <v>477</v>
      </c>
      <c r="AB27" s="225"/>
      <c r="AC27" s="183"/>
    </row>
    <row r="28" spans="1:30" ht="12.75" customHeight="1" x14ac:dyDescent="0.15">
      <c r="A28" s="306"/>
      <c r="B28" s="324"/>
      <c r="C28" s="185" t="s">
        <v>135</v>
      </c>
      <c r="D28" s="312"/>
      <c r="E28" s="312"/>
      <c r="F28" s="312"/>
      <c r="G28" s="312"/>
      <c r="H28" s="186">
        <v>1.2</v>
      </c>
      <c r="I28" s="185" t="s">
        <v>477</v>
      </c>
      <c r="J28" s="303"/>
      <c r="K28" s="186">
        <f>1.2*0.75</f>
        <v>0.89999999999999991</v>
      </c>
      <c r="L28" s="185" t="s">
        <v>477</v>
      </c>
      <c r="M28" s="321"/>
      <c r="N28" s="187"/>
      <c r="O28" s="213"/>
      <c r="P28" s="318"/>
      <c r="Q28" s="318"/>
      <c r="R28" s="185"/>
      <c r="S28" s="344"/>
      <c r="T28" s="312"/>
      <c r="U28" s="312"/>
      <c r="V28" s="312"/>
      <c r="W28" s="186">
        <v>1.2999999999999998</v>
      </c>
      <c r="X28" s="185" t="s">
        <v>477</v>
      </c>
      <c r="Y28" s="226"/>
      <c r="Z28" s="186">
        <f>1.3*0.75</f>
        <v>0.97500000000000009</v>
      </c>
      <c r="AA28" s="185" t="s">
        <v>477</v>
      </c>
      <c r="AB28" s="227"/>
      <c r="AC28" s="187"/>
    </row>
    <row r="29" spans="1:30" ht="12.75" customHeight="1" x14ac:dyDescent="0.15">
      <c r="A29" s="316">
        <v>6</v>
      </c>
      <c r="B29" s="322" t="s">
        <v>423</v>
      </c>
      <c r="C29" s="222" t="s">
        <v>514</v>
      </c>
      <c r="D29" s="310" t="s">
        <v>507</v>
      </c>
      <c r="E29" s="310" t="s">
        <v>508</v>
      </c>
      <c r="F29" s="310" t="s">
        <v>515</v>
      </c>
      <c r="G29" s="310" t="s">
        <v>510</v>
      </c>
      <c r="H29" s="192">
        <v>451</v>
      </c>
      <c r="I29" s="177" t="s">
        <v>469</v>
      </c>
      <c r="J29" s="301" t="s">
        <v>511</v>
      </c>
      <c r="K29" s="192">
        <f>451*0.75</f>
        <v>338.25</v>
      </c>
      <c r="L29" s="177" t="s">
        <v>469</v>
      </c>
      <c r="M29" s="331" t="s">
        <v>511</v>
      </c>
      <c r="N29" s="178" t="s">
        <v>55</v>
      </c>
      <c r="O29" s="213"/>
      <c r="P29" s="335" t="s">
        <v>516</v>
      </c>
      <c r="Q29" s="310" t="s">
        <v>488</v>
      </c>
      <c r="R29" s="175" t="s">
        <v>231</v>
      </c>
      <c r="S29" s="342" t="s">
        <v>517</v>
      </c>
      <c r="T29" s="342" t="s">
        <v>518</v>
      </c>
      <c r="U29" s="342" t="s">
        <v>519</v>
      </c>
      <c r="V29" s="342" t="s">
        <v>520</v>
      </c>
      <c r="W29" s="192">
        <v>408</v>
      </c>
      <c r="X29" s="177" t="s">
        <v>469</v>
      </c>
      <c r="Y29" s="223" t="s">
        <v>470</v>
      </c>
      <c r="Z29" s="192">
        <f>408*0.75</f>
        <v>306</v>
      </c>
      <c r="AA29" s="177" t="s">
        <v>469</v>
      </c>
      <c r="AB29" s="228" t="s">
        <v>470</v>
      </c>
      <c r="AC29" s="178" t="s">
        <v>55</v>
      </c>
    </row>
    <row r="30" spans="1:30" ht="12.75" customHeight="1" x14ac:dyDescent="0.15">
      <c r="A30" s="317"/>
      <c r="B30" s="323"/>
      <c r="C30" s="182" t="s">
        <v>148</v>
      </c>
      <c r="D30" s="311"/>
      <c r="E30" s="311"/>
      <c r="F30" s="311"/>
      <c r="G30" s="311"/>
      <c r="H30" s="181">
        <v>11.6</v>
      </c>
      <c r="I30" s="182" t="s">
        <v>477</v>
      </c>
      <c r="J30" s="302"/>
      <c r="K30" s="181">
        <f>11.6*0.75</f>
        <v>8.6999999999999993</v>
      </c>
      <c r="L30" s="182" t="s">
        <v>477</v>
      </c>
      <c r="M30" s="332"/>
      <c r="N30" s="183" t="s">
        <v>513</v>
      </c>
      <c r="O30" s="213"/>
      <c r="P30" s="336"/>
      <c r="Q30" s="311"/>
      <c r="R30" s="229" t="s">
        <v>237</v>
      </c>
      <c r="S30" s="343"/>
      <c r="T30" s="343"/>
      <c r="U30" s="343"/>
      <c r="V30" s="343"/>
      <c r="W30" s="181">
        <v>16.700000000000003</v>
      </c>
      <c r="X30" s="182" t="s">
        <v>477</v>
      </c>
      <c r="Y30" s="179"/>
      <c r="Z30" s="181">
        <f>16.7*0.75</f>
        <v>12.524999999999999</v>
      </c>
      <c r="AA30" s="182" t="s">
        <v>477</v>
      </c>
      <c r="AB30" s="230"/>
      <c r="AC30" s="183" t="s">
        <v>521</v>
      </c>
    </row>
    <row r="31" spans="1:30" ht="12.75" customHeight="1" x14ac:dyDescent="0.15">
      <c r="A31" s="317"/>
      <c r="B31" s="323"/>
      <c r="C31" s="182" t="s">
        <v>42</v>
      </c>
      <c r="D31" s="311"/>
      <c r="E31" s="311"/>
      <c r="F31" s="311"/>
      <c r="G31" s="311"/>
      <c r="H31" s="181">
        <v>11.2</v>
      </c>
      <c r="I31" s="182" t="s">
        <v>477</v>
      </c>
      <c r="J31" s="302"/>
      <c r="K31" s="181">
        <f>11.2*0.75</f>
        <v>8.3999999999999986</v>
      </c>
      <c r="L31" s="182" t="s">
        <v>477</v>
      </c>
      <c r="M31" s="332"/>
      <c r="N31" s="183"/>
      <c r="O31" s="213"/>
      <c r="P31" s="336"/>
      <c r="Q31" s="311"/>
      <c r="R31" s="182" t="s">
        <v>110</v>
      </c>
      <c r="S31" s="343"/>
      <c r="T31" s="343"/>
      <c r="U31" s="343"/>
      <c r="V31" s="343"/>
      <c r="W31" s="181">
        <v>10.999999999999998</v>
      </c>
      <c r="X31" s="182" t="s">
        <v>477</v>
      </c>
      <c r="Y31" s="179"/>
      <c r="Z31" s="181">
        <f>11*0.75</f>
        <v>8.25</v>
      </c>
      <c r="AA31" s="182" t="s">
        <v>477</v>
      </c>
      <c r="AB31" s="230"/>
      <c r="AC31" s="183"/>
    </row>
    <row r="32" spans="1:30" ht="12.75" customHeight="1" x14ac:dyDescent="0.15">
      <c r="A32" s="317"/>
      <c r="B32" s="323"/>
      <c r="C32" s="182" t="s">
        <v>72</v>
      </c>
      <c r="D32" s="311"/>
      <c r="E32" s="311"/>
      <c r="F32" s="311"/>
      <c r="G32" s="311"/>
      <c r="H32" s="181">
        <v>73.8</v>
      </c>
      <c r="I32" s="182" t="s">
        <v>477</v>
      </c>
      <c r="J32" s="302"/>
      <c r="K32" s="181">
        <f>73.8*0.75</f>
        <v>55.349999999999994</v>
      </c>
      <c r="L32" s="182" t="s">
        <v>477</v>
      </c>
      <c r="M32" s="332"/>
      <c r="N32" s="183"/>
      <c r="O32" s="213"/>
      <c r="P32" s="336"/>
      <c r="Q32" s="311"/>
      <c r="R32" s="182" t="s">
        <v>59</v>
      </c>
      <c r="S32" s="343"/>
      <c r="T32" s="343"/>
      <c r="U32" s="343"/>
      <c r="V32" s="343"/>
      <c r="W32" s="181">
        <v>58.000000000000014</v>
      </c>
      <c r="X32" s="182" t="s">
        <v>477</v>
      </c>
      <c r="Y32" s="179"/>
      <c r="Z32" s="181">
        <f>58*0.75</f>
        <v>43.5</v>
      </c>
      <c r="AA32" s="182" t="s">
        <v>477</v>
      </c>
      <c r="AB32" s="230"/>
      <c r="AC32" s="183"/>
    </row>
    <row r="33" spans="1:29" ht="12.75" customHeight="1" thickBot="1" x14ac:dyDescent="0.2">
      <c r="A33" s="318"/>
      <c r="B33" s="324"/>
      <c r="C33" s="185"/>
      <c r="D33" s="312"/>
      <c r="E33" s="312"/>
      <c r="F33" s="312"/>
      <c r="G33" s="311"/>
      <c r="H33" s="186">
        <v>1.2</v>
      </c>
      <c r="I33" s="185" t="s">
        <v>477</v>
      </c>
      <c r="J33" s="303"/>
      <c r="K33" s="186">
        <f>1.2*0.75</f>
        <v>0.89999999999999991</v>
      </c>
      <c r="L33" s="185" t="s">
        <v>477</v>
      </c>
      <c r="M33" s="333"/>
      <c r="N33" s="187"/>
      <c r="O33" s="213"/>
      <c r="P33" s="337"/>
      <c r="Q33" s="312"/>
      <c r="R33" s="185"/>
      <c r="S33" s="344"/>
      <c r="T33" s="344"/>
      <c r="U33" s="344"/>
      <c r="V33" s="344"/>
      <c r="W33" s="186">
        <v>0.99999999999999989</v>
      </c>
      <c r="X33" s="185" t="s">
        <v>477</v>
      </c>
      <c r="Y33" s="226"/>
      <c r="Z33" s="186">
        <f>1*0.75</f>
        <v>0.75</v>
      </c>
      <c r="AA33" s="185" t="s">
        <v>477</v>
      </c>
      <c r="AB33" s="231"/>
      <c r="AC33" s="187" t="s">
        <v>522</v>
      </c>
    </row>
    <row r="34" spans="1:29" ht="12.75" customHeight="1" thickTop="1" x14ac:dyDescent="0.15">
      <c r="A34" s="335" t="s">
        <v>523</v>
      </c>
      <c r="B34" s="338" t="s">
        <v>524</v>
      </c>
      <c r="C34" s="175" t="s">
        <v>156</v>
      </c>
      <c r="D34" s="310" t="s">
        <v>525</v>
      </c>
      <c r="E34" s="310" t="s">
        <v>526</v>
      </c>
      <c r="F34" s="310" t="s">
        <v>527</v>
      </c>
      <c r="G34" s="341" t="s">
        <v>528</v>
      </c>
      <c r="H34" s="192">
        <v>364</v>
      </c>
      <c r="I34" s="177" t="s">
        <v>469</v>
      </c>
      <c r="J34" s="301" t="s">
        <v>529</v>
      </c>
      <c r="K34" s="192">
        <f>364*0.75</f>
        <v>273</v>
      </c>
      <c r="L34" s="177" t="s">
        <v>469</v>
      </c>
      <c r="M34" s="331" t="s">
        <v>529</v>
      </c>
      <c r="N34" s="178" t="s">
        <v>55</v>
      </c>
      <c r="O34" s="213"/>
      <c r="P34" s="232"/>
      <c r="Q34" s="233"/>
      <c r="R34" s="233"/>
      <c r="S34" s="234"/>
      <c r="T34" s="234"/>
      <c r="U34" s="234"/>
      <c r="V34" s="235"/>
      <c r="W34" s="236"/>
      <c r="X34" s="237"/>
      <c r="Y34" s="238"/>
      <c r="Z34" s="236"/>
      <c r="AA34" s="237"/>
      <c r="AB34" s="200"/>
      <c r="AC34" s="239"/>
    </row>
    <row r="35" spans="1:29" ht="12.75" customHeight="1" x14ac:dyDescent="0.15">
      <c r="A35" s="336"/>
      <c r="B35" s="339"/>
      <c r="C35" s="229" t="s">
        <v>165</v>
      </c>
      <c r="D35" s="311"/>
      <c r="E35" s="311"/>
      <c r="F35" s="311"/>
      <c r="G35" s="311"/>
      <c r="H35" s="181">
        <v>15.100000000000001</v>
      </c>
      <c r="I35" s="182" t="s">
        <v>477</v>
      </c>
      <c r="J35" s="302"/>
      <c r="K35" s="181">
        <f>15.1*0.75</f>
        <v>11.324999999999999</v>
      </c>
      <c r="L35" s="182" t="s">
        <v>477</v>
      </c>
      <c r="M35" s="332"/>
      <c r="N35" s="183" t="s">
        <v>530</v>
      </c>
      <c r="O35" s="213"/>
      <c r="P35" s="216"/>
      <c r="Q35" s="206"/>
      <c r="R35" s="206"/>
      <c r="S35" s="197"/>
      <c r="T35" s="207"/>
      <c r="U35" s="207"/>
      <c r="V35" s="240"/>
      <c r="W35" s="208"/>
      <c r="X35" s="206"/>
      <c r="Y35" s="209"/>
      <c r="Z35" s="208"/>
      <c r="AA35" s="206"/>
      <c r="AB35" s="210"/>
      <c r="AC35" s="211"/>
    </row>
    <row r="36" spans="1:29" ht="12.75" customHeight="1" x14ac:dyDescent="0.15">
      <c r="A36" s="336"/>
      <c r="B36" s="339"/>
      <c r="C36" s="182" t="s">
        <v>531</v>
      </c>
      <c r="D36" s="311"/>
      <c r="E36" s="311"/>
      <c r="F36" s="311"/>
      <c r="G36" s="311"/>
      <c r="H36" s="181">
        <v>13.299999999999999</v>
      </c>
      <c r="I36" s="182" t="s">
        <v>477</v>
      </c>
      <c r="J36" s="302"/>
      <c r="K36" s="181">
        <f>13.3*0.75</f>
        <v>9.9750000000000014</v>
      </c>
      <c r="L36" s="182" t="s">
        <v>477</v>
      </c>
      <c r="M36" s="332"/>
      <c r="N36" s="183"/>
      <c r="O36" s="213"/>
      <c r="P36" s="232"/>
      <c r="Q36" s="196"/>
      <c r="R36" s="196"/>
      <c r="S36" s="234"/>
      <c r="T36" s="197"/>
      <c r="U36" s="197"/>
      <c r="V36" s="235"/>
      <c r="W36" s="198"/>
      <c r="X36" s="196"/>
      <c r="Y36" s="199"/>
      <c r="Z36" s="198"/>
      <c r="AA36" s="196"/>
      <c r="AB36" s="241"/>
      <c r="AC36" s="201"/>
    </row>
    <row r="37" spans="1:29" ht="12.75" customHeight="1" x14ac:dyDescent="0.15">
      <c r="A37" s="336"/>
      <c r="B37" s="339"/>
      <c r="C37" s="182" t="s">
        <v>48</v>
      </c>
      <c r="D37" s="311"/>
      <c r="E37" s="311"/>
      <c r="F37" s="311"/>
      <c r="G37" s="311"/>
      <c r="H37" s="181">
        <v>43.6</v>
      </c>
      <c r="I37" s="182" t="s">
        <v>477</v>
      </c>
      <c r="J37" s="302"/>
      <c r="K37" s="181">
        <f>43.6*0.75</f>
        <v>32.700000000000003</v>
      </c>
      <c r="L37" s="182" t="s">
        <v>477</v>
      </c>
      <c r="M37" s="332"/>
      <c r="N37" s="183"/>
      <c r="O37" s="213"/>
      <c r="P37" s="216"/>
      <c r="Q37" s="206"/>
      <c r="R37" s="242"/>
      <c r="S37" s="207"/>
      <c r="T37" s="197"/>
      <c r="U37" s="207"/>
      <c r="V37" s="243"/>
      <c r="W37" s="208"/>
      <c r="X37" s="206"/>
      <c r="Y37" s="209"/>
      <c r="Z37" s="208"/>
      <c r="AA37" s="196"/>
      <c r="AB37" s="241"/>
      <c r="AC37" s="201"/>
    </row>
    <row r="38" spans="1:29" ht="12.75" customHeight="1" x14ac:dyDescent="0.15">
      <c r="A38" s="337"/>
      <c r="B38" s="340"/>
      <c r="C38" s="185"/>
      <c r="D38" s="312"/>
      <c r="E38" s="312"/>
      <c r="F38" s="312"/>
      <c r="G38" s="312"/>
      <c r="H38" s="186">
        <v>1.2</v>
      </c>
      <c r="I38" s="185" t="s">
        <v>477</v>
      </c>
      <c r="J38" s="303"/>
      <c r="K38" s="186">
        <f>1.2*0.75</f>
        <v>0.89999999999999991</v>
      </c>
      <c r="L38" s="185" t="s">
        <v>477</v>
      </c>
      <c r="M38" s="333"/>
      <c r="N38" s="187"/>
      <c r="O38" s="213"/>
      <c r="P38" s="291">
        <v>24</v>
      </c>
      <c r="Q38" s="316" t="s">
        <v>532</v>
      </c>
      <c r="R38" s="175" t="s">
        <v>533</v>
      </c>
      <c r="S38" s="310" t="s">
        <v>534</v>
      </c>
      <c r="T38" s="310" t="s">
        <v>535</v>
      </c>
      <c r="U38" s="310" t="s">
        <v>536</v>
      </c>
      <c r="V38" s="310" t="s">
        <v>537</v>
      </c>
      <c r="W38" s="244">
        <v>361</v>
      </c>
      <c r="X38" s="177" t="s">
        <v>469</v>
      </c>
      <c r="Y38" s="325" t="s">
        <v>31</v>
      </c>
      <c r="Z38" s="192">
        <v>271</v>
      </c>
      <c r="AA38" s="177" t="s">
        <v>469</v>
      </c>
      <c r="AB38" s="228"/>
      <c r="AC38" s="245" t="s">
        <v>489</v>
      </c>
    </row>
    <row r="39" spans="1:29" ht="12.75" customHeight="1" x14ac:dyDescent="0.15">
      <c r="A39" s="307">
        <v>8</v>
      </c>
      <c r="B39" s="322" t="s">
        <v>403</v>
      </c>
      <c r="C39" s="175" t="s">
        <v>15</v>
      </c>
      <c r="D39" s="310" t="s">
        <v>538</v>
      </c>
      <c r="E39" s="310" t="s">
        <v>539</v>
      </c>
      <c r="F39" s="310" t="s">
        <v>540</v>
      </c>
      <c r="G39" s="310" t="s">
        <v>541</v>
      </c>
      <c r="H39" s="192">
        <v>362</v>
      </c>
      <c r="I39" s="177" t="s">
        <v>469</v>
      </c>
      <c r="J39" s="301" t="s">
        <v>117</v>
      </c>
      <c r="K39" s="192">
        <f>362*0.75</f>
        <v>271.5</v>
      </c>
      <c r="L39" s="177" t="s">
        <v>469</v>
      </c>
      <c r="M39" s="331" t="s">
        <v>117</v>
      </c>
      <c r="N39" s="178" t="s">
        <v>55</v>
      </c>
      <c r="O39" s="213"/>
      <c r="P39" s="334"/>
      <c r="Q39" s="317"/>
      <c r="R39" s="182" t="s">
        <v>542</v>
      </c>
      <c r="S39" s="311"/>
      <c r="T39" s="311"/>
      <c r="U39" s="311"/>
      <c r="V39" s="311"/>
      <c r="W39" s="181">
        <v>17.100000000000001</v>
      </c>
      <c r="X39" s="182" t="s">
        <v>477</v>
      </c>
      <c r="Y39" s="326"/>
      <c r="Z39" s="181">
        <v>8.4</v>
      </c>
      <c r="AA39" s="182" t="s">
        <v>477</v>
      </c>
      <c r="AB39" s="230"/>
      <c r="AC39" s="183" t="s">
        <v>543</v>
      </c>
    </row>
    <row r="40" spans="1:29" ht="12.75" customHeight="1" x14ac:dyDescent="0.15">
      <c r="A40" s="308"/>
      <c r="B40" s="323"/>
      <c r="C40" s="184" t="s">
        <v>172</v>
      </c>
      <c r="D40" s="311"/>
      <c r="E40" s="311"/>
      <c r="F40" s="311"/>
      <c r="G40" s="311"/>
      <c r="H40" s="181">
        <v>12.299999999999999</v>
      </c>
      <c r="I40" s="182" t="s">
        <v>477</v>
      </c>
      <c r="J40" s="302"/>
      <c r="K40" s="181">
        <f>12.3*0.75</f>
        <v>9.2250000000000014</v>
      </c>
      <c r="L40" s="182" t="s">
        <v>477</v>
      </c>
      <c r="M40" s="332"/>
      <c r="N40" s="183" t="s">
        <v>544</v>
      </c>
      <c r="O40" s="213"/>
      <c r="P40" s="334"/>
      <c r="Q40" s="317"/>
      <c r="R40" s="182" t="s">
        <v>545</v>
      </c>
      <c r="S40" s="311"/>
      <c r="T40" s="311"/>
      <c r="U40" s="311"/>
      <c r="V40" s="311"/>
      <c r="W40" s="181">
        <v>6.5</v>
      </c>
      <c r="X40" s="182" t="s">
        <v>477</v>
      </c>
      <c r="Y40" s="326"/>
      <c r="Z40" s="181">
        <v>7.4</v>
      </c>
      <c r="AA40" s="182" t="s">
        <v>477</v>
      </c>
      <c r="AB40" s="230"/>
      <c r="AC40" s="183" t="s">
        <v>481</v>
      </c>
    </row>
    <row r="41" spans="1:29" ht="12.75" customHeight="1" x14ac:dyDescent="0.15">
      <c r="A41" s="308"/>
      <c r="B41" s="323"/>
      <c r="C41" s="182" t="s">
        <v>177</v>
      </c>
      <c r="D41" s="311"/>
      <c r="E41" s="311"/>
      <c r="F41" s="311"/>
      <c r="G41" s="311"/>
      <c r="H41" s="181">
        <v>10.6</v>
      </c>
      <c r="I41" s="182" t="s">
        <v>477</v>
      </c>
      <c r="J41" s="302"/>
      <c r="K41" s="181">
        <f>10.6*0.75</f>
        <v>7.9499999999999993</v>
      </c>
      <c r="L41" s="182" t="s">
        <v>477</v>
      </c>
      <c r="M41" s="332"/>
      <c r="N41" s="212"/>
      <c r="O41" s="213"/>
      <c r="P41" s="334"/>
      <c r="Q41" s="317"/>
      <c r="R41" s="182"/>
      <c r="S41" s="311"/>
      <c r="T41" s="311"/>
      <c r="U41" s="311"/>
      <c r="V41" s="311"/>
      <c r="W41" s="181">
        <v>54.400000000000013</v>
      </c>
      <c r="X41" s="182" t="s">
        <v>477</v>
      </c>
      <c r="Y41" s="326"/>
      <c r="Z41" s="181">
        <v>41.8</v>
      </c>
      <c r="AA41" s="182" t="s">
        <v>477</v>
      </c>
      <c r="AB41" s="230"/>
      <c r="AC41" s="183"/>
    </row>
    <row r="42" spans="1:29" ht="12.75" customHeight="1" x14ac:dyDescent="0.15">
      <c r="A42" s="308"/>
      <c r="B42" s="323"/>
      <c r="C42" s="182" t="s">
        <v>102</v>
      </c>
      <c r="D42" s="311"/>
      <c r="E42" s="311"/>
      <c r="F42" s="311"/>
      <c r="G42" s="311"/>
      <c r="H42" s="181">
        <v>52.79999999999999</v>
      </c>
      <c r="I42" s="182" t="s">
        <v>477</v>
      </c>
      <c r="J42" s="302"/>
      <c r="K42" s="181">
        <f>52.8*0.75</f>
        <v>39.599999999999994</v>
      </c>
      <c r="L42" s="182" t="s">
        <v>477</v>
      </c>
      <c r="M42" s="332"/>
      <c r="N42" s="183"/>
      <c r="O42" s="213"/>
      <c r="P42" s="293"/>
      <c r="Q42" s="318"/>
      <c r="R42" s="185"/>
      <c r="S42" s="312"/>
      <c r="T42" s="312"/>
      <c r="U42" s="312"/>
      <c r="V42" s="312"/>
      <c r="W42" s="186">
        <v>0.8</v>
      </c>
      <c r="X42" s="185" t="s">
        <v>477</v>
      </c>
      <c r="Y42" s="327"/>
      <c r="Z42" s="186">
        <v>1</v>
      </c>
      <c r="AA42" s="185" t="s">
        <v>477</v>
      </c>
      <c r="AB42" s="231"/>
      <c r="AC42" s="187"/>
    </row>
    <row r="43" spans="1:29" ht="12.75" customHeight="1" x14ac:dyDescent="0.15">
      <c r="A43" s="309"/>
      <c r="B43" s="324"/>
      <c r="C43" s="185" t="s">
        <v>72</v>
      </c>
      <c r="D43" s="312"/>
      <c r="E43" s="312"/>
      <c r="F43" s="312"/>
      <c r="G43" s="312"/>
      <c r="H43" s="186">
        <v>0.79999999999999993</v>
      </c>
      <c r="I43" s="185" t="s">
        <v>477</v>
      </c>
      <c r="J43" s="303"/>
      <c r="K43" s="186">
        <f>0.8*0.75</f>
        <v>0.60000000000000009</v>
      </c>
      <c r="L43" s="185" t="s">
        <v>477</v>
      </c>
      <c r="M43" s="332"/>
      <c r="N43" s="187"/>
      <c r="O43" s="213"/>
      <c r="P43" s="233"/>
      <c r="Q43" s="196"/>
      <c r="R43" s="196"/>
      <c r="S43" s="197"/>
      <c r="T43" s="197"/>
      <c r="U43" s="197"/>
      <c r="V43" s="197"/>
      <c r="W43" s="198"/>
      <c r="X43" s="196"/>
      <c r="Y43" s="199"/>
      <c r="Z43" s="198"/>
      <c r="AA43" s="196"/>
      <c r="AB43" s="241"/>
      <c r="AC43" s="201"/>
    </row>
    <row r="44" spans="1:29" ht="12.75" customHeight="1" x14ac:dyDescent="0.15">
      <c r="A44" s="316">
        <v>9</v>
      </c>
      <c r="B44" s="322" t="s">
        <v>406</v>
      </c>
      <c r="C44" s="246" t="s">
        <v>546</v>
      </c>
      <c r="D44" s="310" t="s">
        <v>465</v>
      </c>
      <c r="E44" s="310" t="s">
        <v>547</v>
      </c>
      <c r="F44" s="310" t="s">
        <v>548</v>
      </c>
      <c r="G44" s="310" t="s">
        <v>549</v>
      </c>
      <c r="H44" s="192">
        <v>390</v>
      </c>
      <c r="I44" s="177" t="s">
        <v>469</v>
      </c>
      <c r="J44" s="301" t="s">
        <v>470</v>
      </c>
      <c r="K44" s="192">
        <f>390*0.75</f>
        <v>292.5</v>
      </c>
      <c r="L44" s="177" t="s">
        <v>469</v>
      </c>
      <c r="M44" s="319" t="s">
        <v>470</v>
      </c>
      <c r="N44" s="221" t="s">
        <v>55</v>
      </c>
      <c r="O44" s="247"/>
      <c r="P44" s="206"/>
      <c r="Q44" s="206"/>
      <c r="R44" s="206"/>
      <c r="S44" s="207"/>
      <c r="T44" s="207"/>
      <c r="U44" s="207"/>
      <c r="V44" s="207"/>
      <c r="W44" s="208"/>
      <c r="X44" s="206"/>
      <c r="Y44" s="209"/>
      <c r="Z44" s="248"/>
      <c r="AA44" s="206"/>
      <c r="AB44" s="210"/>
      <c r="AC44" s="211"/>
    </row>
    <row r="45" spans="1:29" ht="12.75" customHeight="1" x14ac:dyDescent="0.15">
      <c r="A45" s="317"/>
      <c r="B45" s="323"/>
      <c r="C45" s="182" t="s">
        <v>550</v>
      </c>
      <c r="D45" s="311"/>
      <c r="E45" s="311"/>
      <c r="F45" s="311"/>
      <c r="G45" s="311"/>
      <c r="H45" s="181">
        <v>13.899999999999997</v>
      </c>
      <c r="I45" s="182" t="s">
        <v>477</v>
      </c>
      <c r="J45" s="302"/>
      <c r="K45" s="181">
        <f>13.9*0.75</f>
        <v>10.425000000000001</v>
      </c>
      <c r="L45" s="182" t="s">
        <v>477</v>
      </c>
      <c r="M45" s="320"/>
      <c r="N45" s="212" t="s">
        <v>551</v>
      </c>
      <c r="O45" s="247"/>
      <c r="P45" s="316">
        <v>26</v>
      </c>
      <c r="Q45" s="316" t="s">
        <v>419</v>
      </c>
      <c r="R45" s="175" t="s">
        <v>61</v>
      </c>
      <c r="S45" s="310" t="s">
        <v>552</v>
      </c>
      <c r="T45" s="310" t="s">
        <v>553</v>
      </c>
      <c r="U45" s="310" t="s">
        <v>554</v>
      </c>
      <c r="V45" s="310" t="s">
        <v>555</v>
      </c>
      <c r="W45" s="192">
        <v>383</v>
      </c>
      <c r="X45" s="177" t="s">
        <v>469</v>
      </c>
      <c r="Y45" s="301" t="s">
        <v>556</v>
      </c>
      <c r="Z45" s="192">
        <f>429*0.75</f>
        <v>321.75</v>
      </c>
      <c r="AA45" s="177" t="s">
        <v>469</v>
      </c>
      <c r="AB45" s="319" t="s">
        <v>556</v>
      </c>
      <c r="AC45" s="178" t="s">
        <v>55</v>
      </c>
    </row>
    <row r="46" spans="1:29" ht="12.75" customHeight="1" x14ac:dyDescent="0.15">
      <c r="A46" s="317"/>
      <c r="B46" s="323"/>
      <c r="C46" s="182" t="s">
        <v>110</v>
      </c>
      <c r="D46" s="311"/>
      <c r="E46" s="311"/>
      <c r="F46" s="311"/>
      <c r="G46" s="311"/>
      <c r="H46" s="181">
        <v>11.6</v>
      </c>
      <c r="I46" s="182" t="s">
        <v>477</v>
      </c>
      <c r="J46" s="302"/>
      <c r="K46" s="181">
        <f>11.6*0.75</f>
        <v>8.6999999999999993</v>
      </c>
      <c r="L46" s="182" t="s">
        <v>477</v>
      </c>
      <c r="M46" s="320"/>
      <c r="N46" s="212" t="s">
        <v>494</v>
      </c>
      <c r="O46" s="247"/>
      <c r="P46" s="317"/>
      <c r="Q46" s="317"/>
      <c r="R46" s="249" t="s">
        <v>187</v>
      </c>
      <c r="S46" s="311"/>
      <c r="T46" s="311"/>
      <c r="U46" s="311"/>
      <c r="V46" s="311"/>
      <c r="W46" s="181">
        <v>12.999999999999996</v>
      </c>
      <c r="X46" s="182" t="s">
        <v>477</v>
      </c>
      <c r="Y46" s="302"/>
      <c r="Z46" s="181">
        <f>13.4*0.75</f>
        <v>10.050000000000001</v>
      </c>
      <c r="AA46" s="182" t="s">
        <v>477</v>
      </c>
      <c r="AB46" s="320"/>
      <c r="AC46" s="183" t="s">
        <v>530</v>
      </c>
    </row>
    <row r="47" spans="1:29" ht="12.75" customHeight="1" x14ac:dyDescent="0.15">
      <c r="A47" s="317"/>
      <c r="B47" s="323"/>
      <c r="C47" s="182" t="s">
        <v>86</v>
      </c>
      <c r="D47" s="311"/>
      <c r="E47" s="311"/>
      <c r="F47" s="311"/>
      <c r="G47" s="311"/>
      <c r="H47" s="181">
        <v>55</v>
      </c>
      <c r="I47" s="182" t="s">
        <v>477</v>
      </c>
      <c r="J47" s="302"/>
      <c r="K47" s="181">
        <f>55*0.75</f>
        <v>41.25</v>
      </c>
      <c r="L47" s="182" t="s">
        <v>477</v>
      </c>
      <c r="M47" s="320"/>
      <c r="N47" s="212"/>
      <c r="O47" s="247"/>
      <c r="P47" s="317"/>
      <c r="Q47" s="317"/>
      <c r="R47" s="182" t="s">
        <v>245</v>
      </c>
      <c r="S47" s="311"/>
      <c r="T47" s="311"/>
      <c r="U47" s="311"/>
      <c r="V47" s="311"/>
      <c r="W47" s="181">
        <v>12.1</v>
      </c>
      <c r="X47" s="182" t="s">
        <v>477</v>
      </c>
      <c r="Y47" s="302"/>
      <c r="Z47" s="181">
        <f>12.2*0.75</f>
        <v>9.1499999999999986</v>
      </c>
      <c r="AA47" s="182" t="s">
        <v>477</v>
      </c>
      <c r="AB47" s="320"/>
      <c r="AC47" s="183"/>
    </row>
    <row r="48" spans="1:29" ht="12.75" customHeight="1" x14ac:dyDescent="0.15">
      <c r="A48" s="318"/>
      <c r="B48" s="324"/>
      <c r="C48" s="185"/>
      <c r="D48" s="312"/>
      <c r="E48" s="312"/>
      <c r="F48" s="312"/>
      <c r="G48" s="312"/>
      <c r="H48" s="186">
        <v>1.2</v>
      </c>
      <c r="I48" s="185" t="s">
        <v>477</v>
      </c>
      <c r="J48" s="303"/>
      <c r="K48" s="186">
        <f>1.2*0.75</f>
        <v>0.89999999999999991</v>
      </c>
      <c r="L48" s="185" t="s">
        <v>477</v>
      </c>
      <c r="M48" s="321"/>
      <c r="N48" s="250"/>
      <c r="O48" s="251"/>
      <c r="P48" s="317"/>
      <c r="Q48" s="317"/>
      <c r="R48" s="182" t="s">
        <v>42</v>
      </c>
      <c r="S48" s="311"/>
      <c r="T48" s="311"/>
      <c r="U48" s="311"/>
      <c r="V48" s="311"/>
      <c r="W48" s="181">
        <v>52.3</v>
      </c>
      <c r="X48" s="182" t="s">
        <v>477</v>
      </c>
      <c r="Y48" s="302"/>
      <c r="Z48" s="181">
        <f>63.2*0.75</f>
        <v>47.400000000000006</v>
      </c>
      <c r="AA48" s="182" t="s">
        <v>477</v>
      </c>
      <c r="AB48" s="320"/>
      <c r="AC48" s="183"/>
    </row>
    <row r="49" spans="1:31" ht="12.75" customHeight="1" x14ac:dyDescent="0.15">
      <c r="A49" s="316">
        <v>10</v>
      </c>
      <c r="B49" s="322" t="s">
        <v>414</v>
      </c>
      <c r="C49" s="175" t="s">
        <v>533</v>
      </c>
      <c r="D49" s="310" t="s">
        <v>534</v>
      </c>
      <c r="E49" s="310" t="s">
        <v>535</v>
      </c>
      <c r="F49" s="310" t="s">
        <v>536</v>
      </c>
      <c r="G49" s="310" t="s">
        <v>537</v>
      </c>
      <c r="H49" s="192">
        <v>358</v>
      </c>
      <c r="I49" s="177" t="s">
        <v>469</v>
      </c>
      <c r="J49" s="301" t="s">
        <v>31</v>
      </c>
      <c r="K49" s="192">
        <v>271</v>
      </c>
      <c r="L49" s="252" t="s">
        <v>469</v>
      </c>
      <c r="M49" s="328"/>
      <c r="N49" s="221" t="s">
        <v>55</v>
      </c>
      <c r="O49" s="247"/>
      <c r="P49" s="318"/>
      <c r="Q49" s="318"/>
      <c r="R49" s="185"/>
      <c r="S49" s="312"/>
      <c r="T49" s="312"/>
      <c r="U49" s="312"/>
      <c r="V49" s="312"/>
      <c r="W49" s="186">
        <v>1.4000000000000004</v>
      </c>
      <c r="X49" s="185" t="s">
        <v>477</v>
      </c>
      <c r="Y49" s="303"/>
      <c r="Z49" s="186">
        <f>1.4*0.75</f>
        <v>1.0499999999999998</v>
      </c>
      <c r="AA49" s="185" t="s">
        <v>477</v>
      </c>
      <c r="AB49" s="321"/>
      <c r="AC49" s="187"/>
    </row>
    <row r="50" spans="1:31" ht="12.75" customHeight="1" x14ac:dyDescent="0.15">
      <c r="A50" s="317"/>
      <c r="B50" s="323"/>
      <c r="C50" s="182" t="s">
        <v>542</v>
      </c>
      <c r="D50" s="311"/>
      <c r="E50" s="311"/>
      <c r="F50" s="311"/>
      <c r="G50" s="311"/>
      <c r="H50" s="181">
        <v>16.399999999999999</v>
      </c>
      <c r="I50" s="182" t="s">
        <v>477</v>
      </c>
      <c r="J50" s="302"/>
      <c r="K50" s="181">
        <v>8.4</v>
      </c>
      <c r="L50" s="202" t="s">
        <v>477</v>
      </c>
      <c r="M50" s="329"/>
      <c r="N50" s="253" t="s">
        <v>490</v>
      </c>
      <c r="O50" s="179"/>
      <c r="P50" s="316">
        <v>27</v>
      </c>
      <c r="Q50" s="316" t="s">
        <v>423</v>
      </c>
      <c r="R50" s="249" t="s">
        <v>273</v>
      </c>
      <c r="S50" s="310" t="s">
        <v>557</v>
      </c>
      <c r="T50" s="310" t="s">
        <v>558</v>
      </c>
      <c r="U50" s="310" t="s">
        <v>559</v>
      </c>
      <c r="V50" s="310" t="s">
        <v>560</v>
      </c>
      <c r="W50" s="192">
        <v>421</v>
      </c>
      <c r="X50" s="177" t="s">
        <v>469</v>
      </c>
      <c r="Y50" s="301" t="s">
        <v>511</v>
      </c>
      <c r="Z50" s="192">
        <f>412*0.75</f>
        <v>309</v>
      </c>
      <c r="AA50" s="177" t="s">
        <v>469</v>
      </c>
      <c r="AB50" s="319" t="s">
        <v>511</v>
      </c>
      <c r="AC50" s="178" t="s">
        <v>55</v>
      </c>
    </row>
    <row r="51" spans="1:31" ht="12.75" customHeight="1" x14ac:dyDescent="0.15">
      <c r="A51" s="317"/>
      <c r="B51" s="323"/>
      <c r="C51" s="182" t="s">
        <v>545</v>
      </c>
      <c r="D51" s="311"/>
      <c r="E51" s="311"/>
      <c r="F51" s="311"/>
      <c r="G51" s="311"/>
      <c r="H51" s="181">
        <v>6.5</v>
      </c>
      <c r="I51" s="182" t="s">
        <v>477</v>
      </c>
      <c r="J51" s="302"/>
      <c r="K51" s="181">
        <v>7.4</v>
      </c>
      <c r="L51" s="202" t="s">
        <v>477</v>
      </c>
      <c r="M51" s="329"/>
      <c r="N51" s="212" t="s">
        <v>481</v>
      </c>
      <c r="O51" s="179"/>
      <c r="P51" s="317"/>
      <c r="Q51" s="317"/>
      <c r="R51" s="182" t="s">
        <v>204</v>
      </c>
      <c r="S51" s="311"/>
      <c r="T51" s="311"/>
      <c r="U51" s="311"/>
      <c r="V51" s="311"/>
      <c r="W51" s="181">
        <v>14.2</v>
      </c>
      <c r="X51" s="182" t="s">
        <v>477</v>
      </c>
      <c r="Y51" s="302"/>
      <c r="Z51" s="181">
        <f>14.3*0.75</f>
        <v>10.725000000000001</v>
      </c>
      <c r="AA51" s="182" t="s">
        <v>477</v>
      </c>
      <c r="AB51" s="320"/>
      <c r="AC51" s="183" t="s">
        <v>544</v>
      </c>
      <c r="AE51" s="254"/>
    </row>
    <row r="52" spans="1:31" ht="12.75" customHeight="1" x14ac:dyDescent="0.15">
      <c r="A52" s="317"/>
      <c r="B52" s="323"/>
      <c r="C52" s="182"/>
      <c r="D52" s="311"/>
      <c r="E52" s="311"/>
      <c r="F52" s="311"/>
      <c r="G52" s="311"/>
      <c r="H52" s="181">
        <v>54.600000000000009</v>
      </c>
      <c r="I52" s="182" t="s">
        <v>477</v>
      </c>
      <c r="J52" s="302"/>
      <c r="K52" s="181">
        <v>41.8</v>
      </c>
      <c r="L52" s="202" t="s">
        <v>477</v>
      </c>
      <c r="M52" s="329"/>
      <c r="N52" s="253"/>
      <c r="O52" s="179"/>
      <c r="P52" s="317"/>
      <c r="Q52" s="317"/>
      <c r="R52" s="182" t="s">
        <v>59</v>
      </c>
      <c r="S52" s="311"/>
      <c r="T52" s="311"/>
      <c r="U52" s="311"/>
      <c r="V52" s="311"/>
      <c r="W52" s="181">
        <v>11.2</v>
      </c>
      <c r="X52" s="182" t="s">
        <v>477</v>
      </c>
      <c r="Y52" s="302"/>
      <c r="Z52" s="181">
        <f>11.2*0.75</f>
        <v>8.3999999999999986</v>
      </c>
      <c r="AA52" s="182" t="s">
        <v>477</v>
      </c>
      <c r="AB52" s="320"/>
      <c r="AC52" s="183"/>
    </row>
    <row r="53" spans="1:31" ht="12.75" customHeight="1" x14ac:dyDescent="0.15">
      <c r="A53" s="318"/>
      <c r="B53" s="324"/>
      <c r="C53" s="185"/>
      <c r="D53" s="312"/>
      <c r="E53" s="312"/>
      <c r="F53" s="312"/>
      <c r="G53" s="312"/>
      <c r="H53" s="186">
        <v>0.8</v>
      </c>
      <c r="I53" s="185" t="s">
        <v>477</v>
      </c>
      <c r="J53" s="303"/>
      <c r="K53" s="186">
        <v>1</v>
      </c>
      <c r="L53" s="214" t="s">
        <v>477</v>
      </c>
      <c r="M53" s="330"/>
      <c r="N53" s="255"/>
      <c r="O53" s="179"/>
      <c r="P53" s="317"/>
      <c r="Q53" s="317"/>
      <c r="R53" s="182"/>
      <c r="S53" s="311"/>
      <c r="T53" s="311"/>
      <c r="U53" s="311"/>
      <c r="V53" s="311"/>
      <c r="W53" s="181">
        <v>64</v>
      </c>
      <c r="X53" s="182" t="s">
        <v>477</v>
      </c>
      <c r="Y53" s="302"/>
      <c r="Z53" s="181">
        <f>62*0.75</f>
        <v>46.5</v>
      </c>
      <c r="AA53" s="182" t="s">
        <v>477</v>
      </c>
      <c r="AB53" s="320"/>
      <c r="AC53" s="183"/>
    </row>
    <row r="54" spans="1:31" ht="12.75" customHeight="1" x14ac:dyDescent="0.15">
      <c r="A54" s="196"/>
      <c r="B54" s="195"/>
      <c r="C54" s="196"/>
      <c r="D54" s="197"/>
      <c r="E54" s="197"/>
      <c r="F54" s="197"/>
      <c r="G54" s="197"/>
      <c r="H54" s="198"/>
      <c r="I54" s="196"/>
      <c r="J54" s="199"/>
      <c r="K54" s="198"/>
      <c r="L54" s="196"/>
      <c r="M54" s="256"/>
      <c r="N54" s="257"/>
      <c r="O54" s="179"/>
      <c r="P54" s="318"/>
      <c r="Q54" s="318"/>
      <c r="R54" s="185"/>
      <c r="S54" s="312"/>
      <c r="T54" s="312"/>
      <c r="U54" s="312"/>
      <c r="V54" s="312"/>
      <c r="W54" s="186">
        <v>1.5000000000000002</v>
      </c>
      <c r="X54" s="185" t="s">
        <v>477</v>
      </c>
      <c r="Y54" s="303"/>
      <c r="Z54" s="186">
        <f>1.5*0.75</f>
        <v>1.125</v>
      </c>
      <c r="AA54" s="185" t="s">
        <v>477</v>
      </c>
      <c r="AB54" s="321"/>
      <c r="AC54" s="187"/>
    </row>
    <row r="55" spans="1:31" ht="12.75" customHeight="1" x14ac:dyDescent="0.15">
      <c r="A55" s="206"/>
      <c r="B55" s="205"/>
      <c r="C55" s="206"/>
      <c r="D55" s="207"/>
      <c r="E55" s="207"/>
      <c r="F55" s="207"/>
      <c r="G55" s="207"/>
      <c r="H55" s="208"/>
      <c r="I55" s="206"/>
      <c r="J55" s="209"/>
      <c r="K55" s="208"/>
      <c r="L55" s="206"/>
      <c r="M55" s="258"/>
      <c r="N55" s="220"/>
      <c r="O55" s="179"/>
      <c r="P55" s="317">
        <v>28</v>
      </c>
      <c r="Q55" s="316" t="s">
        <v>53</v>
      </c>
      <c r="R55" s="259" t="s">
        <v>209</v>
      </c>
      <c r="S55" s="310" t="s">
        <v>561</v>
      </c>
      <c r="T55" s="310" t="s">
        <v>562</v>
      </c>
      <c r="U55" s="310" t="s">
        <v>563</v>
      </c>
      <c r="V55" s="310" t="s">
        <v>564</v>
      </c>
      <c r="W55" s="192">
        <v>378</v>
      </c>
      <c r="X55" s="177" t="s">
        <v>469</v>
      </c>
      <c r="Y55" s="301" t="s">
        <v>470</v>
      </c>
      <c r="Z55" s="192">
        <f>378*0.75</f>
        <v>283.5</v>
      </c>
      <c r="AA55" s="177" t="s">
        <v>469</v>
      </c>
      <c r="AB55" s="319" t="s">
        <v>470</v>
      </c>
      <c r="AC55" s="178" t="s">
        <v>55</v>
      </c>
      <c r="AD55" s="188"/>
    </row>
    <row r="56" spans="1:31" ht="12.75" customHeight="1" x14ac:dyDescent="0.15">
      <c r="A56" s="316">
        <v>12</v>
      </c>
      <c r="B56" s="322" t="s">
        <v>419</v>
      </c>
      <c r="C56" s="260" t="s">
        <v>61</v>
      </c>
      <c r="D56" s="310" t="s">
        <v>565</v>
      </c>
      <c r="E56" s="310" t="s">
        <v>553</v>
      </c>
      <c r="F56" s="310" t="s">
        <v>566</v>
      </c>
      <c r="G56" s="310" t="s">
        <v>555</v>
      </c>
      <c r="H56" s="192">
        <v>429</v>
      </c>
      <c r="I56" s="177" t="s">
        <v>469</v>
      </c>
      <c r="J56" s="301" t="s">
        <v>556</v>
      </c>
      <c r="K56" s="192">
        <f>429*0.75</f>
        <v>321.75</v>
      </c>
      <c r="L56" s="252" t="s">
        <v>469</v>
      </c>
      <c r="M56" s="325" t="s">
        <v>556</v>
      </c>
      <c r="N56" s="212" t="s">
        <v>55</v>
      </c>
      <c r="O56" s="213"/>
      <c r="P56" s="317"/>
      <c r="Q56" s="317"/>
      <c r="R56" s="182" t="s">
        <v>212</v>
      </c>
      <c r="S56" s="311"/>
      <c r="T56" s="311"/>
      <c r="U56" s="311"/>
      <c r="V56" s="311"/>
      <c r="W56" s="181">
        <v>13.700000000000001</v>
      </c>
      <c r="X56" s="182" t="s">
        <v>477</v>
      </c>
      <c r="Y56" s="302"/>
      <c r="Z56" s="181">
        <f>13.7*0.75</f>
        <v>10.274999999999999</v>
      </c>
      <c r="AA56" s="182" t="s">
        <v>477</v>
      </c>
      <c r="AB56" s="320"/>
      <c r="AC56" s="183" t="s">
        <v>567</v>
      </c>
    </row>
    <row r="57" spans="1:31" ht="12.75" customHeight="1" x14ac:dyDescent="0.15">
      <c r="A57" s="317"/>
      <c r="B57" s="323"/>
      <c r="C57" s="249" t="s">
        <v>187</v>
      </c>
      <c r="D57" s="311"/>
      <c r="E57" s="311"/>
      <c r="F57" s="311"/>
      <c r="G57" s="311"/>
      <c r="H57" s="181">
        <v>13.399999999999999</v>
      </c>
      <c r="I57" s="182" t="s">
        <v>477</v>
      </c>
      <c r="J57" s="302"/>
      <c r="K57" s="181">
        <f>13.4*0.75</f>
        <v>10.050000000000001</v>
      </c>
      <c r="L57" s="202" t="s">
        <v>477</v>
      </c>
      <c r="M57" s="326"/>
      <c r="N57" s="212" t="s">
        <v>543</v>
      </c>
      <c r="O57" s="213"/>
      <c r="P57" s="317"/>
      <c r="Q57" s="317"/>
      <c r="R57" s="182" t="s">
        <v>216</v>
      </c>
      <c r="S57" s="311"/>
      <c r="T57" s="311"/>
      <c r="U57" s="311"/>
      <c r="V57" s="311"/>
      <c r="W57" s="181">
        <v>15</v>
      </c>
      <c r="X57" s="182" t="s">
        <v>477</v>
      </c>
      <c r="Y57" s="302"/>
      <c r="Z57" s="181">
        <f>15*0.75</f>
        <v>11.25</v>
      </c>
      <c r="AA57" s="182" t="s">
        <v>477</v>
      </c>
      <c r="AB57" s="320"/>
      <c r="AC57" s="183"/>
    </row>
    <row r="58" spans="1:31" ht="12.75" customHeight="1" x14ac:dyDescent="0.15">
      <c r="A58" s="317"/>
      <c r="B58" s="323"/>
      <c r="C58" s="182" t="s">
        <v>193</v>
      </c>
      <c r="D58" s="311"/>
      <c r="E58" s="311"/>
      <c r="F58" s="311"/>
      <c r="G58" s="311"/>
      <c r="H58" s="181">
        <v>12.2</v>
      </c>
      <c r="I58" s="182" t="s">
        <v>477</v>
      </c>
      <c r="J58" s="302"/>
      <c r="K58" s="181">
        <f>12.2*0.75</f>
        <v>9.1499999999999986</v>
      </c>
      <c r="L58" s="202" t="s">
        <v>477</v>
      </c>
      <c r="M58" s="326"/>
      <c r="N58" s="203" t="s">
        <v>481</v>
      </c>
      <c r="O58" s="179"/>
      <c r="P58" s="317"/>
      <c r="Q58" s="317"/>
      <c r="R58" s="182"/>
      <c r="S58" s="311"/>
      <c r="T58" s="311"/>
      <c r="U58" s="311"/>
      <c r="V58" s="311"/>
      <c r="W58" s="181">
        <v>45.699999999999996</v>
      </c>
      <c r="X58" s="182" t="s">
        <v>477</v>
      </c>
      <c r="Y58" s="302"/>
      <c r="Z58" s="181">
        <f>45.7*0.75</f>
        <v>34.275000000000006</v>
      </c>
      <c r="AA58" s="182" t="s">
        <v>477</v>
      </c>
      <c r="AB58" s="320"/>
      <c r="AC58" s="183"/>
    </row>
    <row r="59" spans="1:31" ht="12.75" customHeight="1" x14ac:dyDescent="0.15">
      <c r="A59" s="317"/>
      <c r="B59" s="323"/>
      <c r="C59" s="182" t="s">
        <v>42</v>
      </c>
      <c r="D59" s="311"/>
      <c r="E59" s="311"/>
      <c r="F59" s="311"/>
      <c r="G59" s="311"/>
      <c r="H59" s="181">
        <v>63.199999999999996</v>
      </c>
      <c r="I59" s="182" t="s">
        <v>477</v>
      </c>
      <c r="J59" s="302"/>
      <c r="K59" s="181">
        <f>63.2*0.75</f>
        <v>47.400000000000006</v>
      </c>
      <c r="L59" s="202" t="s">
        <v>477</v>
      </c>
      <c r="M59" s="326"/>
      <c r="N59" s="212"/>
      <c r="O59" s="213"/>
      <c r="P59" s="318"/>
      <c r="Q59" s="318"/>
      <c r="R59" s="185"/>
      <c r="S59" s="312"/>
      <c r="T59" s="312"/>
      <c r="U59" s="312"/>
      <c r="V59" s="312"/>
      <c r="W59" s="186">
        <v>0.9</v>
      </c>
      <c r="X59" s="185" t="s">
        <v>477</v>
      </c>
      <c r="Y59" s="303"/>
      <c r="Z59" s="186">
        <f>0.9*0.75</f>
        <v>0.67500000000000004</v>
      </c>
      <c r="AA59" s="185" t="s">
        <v>477</v>
      </c>
      <c r="AB59" s="321"/>
      <c r="AC59" s="187"/>
    </row>
    <row r="60" spans="1:31" ht="12.75" customHeight="1" x14ac:dyDescent="0.15">
      <c r="A60" s="318"/>
      <c r="B60" s="324"/>
      <c r="C60" s="185"/>
      <c r="D60" s="312"/>
      <c r="E60" s="312"/>
      <c r="F60" s="312"/>
      <c r="G60" s="312"/>
      <c r="H60" s="186">
        <v>1.4000000000000004</v>
      </c>
      <c r="I60" s="185" t="s">
        <v>477</v>
      </c>
      <c r="J60" s="303"/>
      <c r="K60" s="186">
        <f>1.4*0.75</f>
        <v>1.0499999999999998</v>
      </c>
      <c r="L60" s="214" t="s">
        <v>477</v>
      </c>
      <c r="M60" s="326"/>
      <c r="N60" s="215"/>
      <c r="O60" s="213"/>
      <c r="P60" s="304">
        <v>29</v>
      </c>
      <c r="Q60" s="316" t="s">
        <v>403</v>
      </c>
      <c r="R60" s="175" t="s">
        <v>15</v>
      </c>
      <c r="S60" s="310" t="s">
        <v>465</v>
      </c>
      <c r="T60" s="310" t="s">
        <v>466</v>
      </c>
      <c r="U60" s="310" t="s">
        <v>467</v>
      </c>
      <c r="V60" s="310" t="s">
        <v>468</v>
      </c>
      <c r="W60" s="192">
        <v>394</v>
      </c>
      <c r="X60" s="177" t="s">
        <v>469</v>
      </c>
      <c r="Y60" s="301" t="s">
        <v>470</v>
      </c>
      <c r="Z60" s="192">
        <f>394*0.75</f>
        <v>295.5</v>
      </c>
      <c r="AA60" s="177" t="s">
        <v>469</v>
      </c>
      <c r="AB60" s="319" t="s">
        <v>470</v>
      </c>
      <c r="AC60" s="178" t="s">
        <v>55</v>
      </c>
    </row>
    <row r="61" spans="1:31" ht="12.75" customHeight="1" x14ac:dyDescent="0.15">
      <c r="A61" s="316">
        <v>13</v>
      </c>
      <c r="B61" s="322" t="s">
        <v>423</v>
      </c>
      <c r="C61" s="249" t="s">
        <v>273</v>
      </c>
      <c r="D61" s="310" t="s">
        <v>557</v>
      </c>
      <c r="E61" s="310" t="s">
        <v>558</v>
      </c>
      <c r="F61" s="310" t="s">
        <v>568</v>
      </c>
      <c r="G61" s="310" t="s">
        <v>560</v>
      </c>
      <c r="H61" s="192">
        <v>412</v>
      </c>
      <c r="I61" s="177" t="s">
        <v>469</v>
      </c>
      <c r="J61" s="301" t="s">
        <v>511</v>
      </c>
      <c r="K61" s="192">
        <f>412*0.75</f>
        <v>309</v>
      </c>
      <c r="L61" s="252" t="s">
        <v>469</v>
      </c>
      <c r="M61" s="319" t="s">
        <v>511</v>
      </c>
      <c r="N61" s="221" t="s">
        <v>55</v>
      </c>
      <c r="O61" s="213"/>
      <c r="P61" s="305"/>
      <c r="Q61" s="317"/>
      <c r="R61" s="180" t="s">
        <v>476</v>
      </c>
      <c r="S61" s="311"/>
      <c r="T61" s="311"/>
      <c r="U61" s="311"/>
      <c r="V61" s="311"/>
      <c r="W61" s="181">
        <v>14.200000000000001</v>
      </c>
      <c r="X61" s="182" t="s">
        <v>477</v>
      </c>
      <c r="Y61" s="302"/>
      <c r="Z61" s="181">
        <f>14.2*0.75</f>
        <v>10.649999999999999</v>
      </c>
      <c r="AA61" s="182" t="s">
        <v>477</v>
      </c>
      <c r="AB61" s="320"/>
      <c r="AC61" s="183" t="s">
        <v>569</v>
      </c>
    </row>
    <row r="62" spans="1:31" ht="12.75" customHeight="1" x14ac:dyDescent="0.15">
      <c r="A62" s="317"/>
      <c r="B62" s="323"/>
      <c r="C62" s="182" t="s">
        <v>204</v>
      </c>
      <c r="D62" s="311"/>
      <c r="E62" s="311"/>
      <c r="F62" s="311"/>
      <c r="G62" s="311"/>
      <c r="H62" s="181">
        <v>14.299999999999999</v>
      </c>
      <c r="I62" s="182" t="s">
        <v>477</v>
      </c>
      <c r="J62" s="302"/>
      <c r="K62" s="181">
        <f>14.3*0.75</f>
        <v>10.725000000000001</v>
      </c>
      <c r="L62" s="202" t="s">
        <v>477</v>
      </c>
      <c r="M62" s="320"/>
      <c r="N62" s="212" t="s">
        <v>569</v>
      </c>
      <c r="O62" s="213"/>
      <c r="P62" s="305"/>
      <c r="Q62" s="317"/>
      <c r="R62" s="182" t="s">
        <v>34</v>
      </c>
      <c r="S62" s="311"/>
      <c r="T62" s="311"/>
      <c r="U62" s="311"/>
      <c r="V62" s="311"/>
      <c r="W62" s="181">
        <v>12.799999999999997</v>
      </c>
      <c r="X62" s="182" t="s">
        <v>477</v>
      </c>
      <c r="Y62" s="302"/>
      <c r="Z62" s="181">
        <f>12.8*0.75</f>
        <v>9.6000000000000014</v>
      </c>
      <c r="AA62" s="182" t="s">
        <v>477</v>
      </c>
      <c r="AB62" s="320"/>
      <c r="AC62" s="183"/>
    </row>
    <row r="63" spans="1:31" ht="12.75" customHeight="1" x14ac:dyDescent="0.15">
      <c r="A63" s="317"/>
      <c r="B63" s="323"/>
      <c r="C63" s="182" t="s">
        <v>72</v>
      </c>
      <c r="D63" s="311"/>
      <c r="E63" s="311"/>
      <c r="F63" s="311"/>
      <c r="G63" s="311"/>
      <c r="H63" s="181">
        <v>11.2</v>
      </c>
      <c r="I63" s="182" t="s">
        <v>477</v>
      </c>
      <c r="J63" s="302"/>
      <c r="K63" s="181">
        <f>11.2*0.75</f>
        <v>8.3999999999999986</v>
      </c>
      <c r="L63" s="202" t="s">
        <v>477</v>
      </c>
      <c r="M63" s="320"/>
      <c r="N63" s="212"/>
      <c r="O63" s="213"/>
      <c r="P63" s="305"/>
      <c r="Q63" s="317"/>
      <c r="R63" s="182" t="s">
        <v>42</v>
      </c>
      <c r="S63" s="311"/>
      <c r="T63" s="311"/>
      <c r="U63" s="311"/>
      <c r="V63" s="311"/>
      <c r="W63" s="181">
        <v>52.699999999999996</v>
      </c>
      <c r="X63" s="182" t="s">
        <v>477</v>
      </c>
      <c r="Y63" s="302"/>
      <c r="Z63" s="181">
        <f>52.7*0.75</f>
        <v>39.525000000000006</v>
      </c>
      <c r="AA63" s="182" t="s">
        <v>477</v>
      </c>
      <c r="AB63" s="320"/>
      <c r="AC63" s="183"/>
    </row>
    <row r="64" spans="1:31" ht="12.75" customHeight="1" x14ac:dyDescent="0.15">
      <c r="A64" s="317"/>
      <c r="B64" s="323"/>
      <c r="C64" s="182"/>
      <c r="D64" s="311"/>
      <c r="E64" s="311"/>
      <c r="F64" s="311"/>
      <c r="G64" s="311"/>
      <c r="H64" s="181">
        <v>62</v>
      </c>
      <c r="I64" s="182" t="s">
        <v>477</v>
      </c>
      <c r="J64" s="302"/>
      <c r="K64" s="181">
        <f>62*0.75</f>
        <v>46.5</v>
      </c>
      <c r="L64" s="202" t="s">
        <v>477</v>
      </c>
      <c r="M64" s="320"/>
      <c r="N64" s="212"/>
      <c r="O64" s="213"/>
      <c r="P64" s="306"/>
      <c r="Q64" s="318"/>
      <c r="R64" s="185" t="s">
        <v>48</v>
      </c>
      <c r="S64" s="312"/>
      <c r="T64" s="312"/>
      <c r="U64" s="312"/>
      <c r="V64" s="312"/>
      <c r="W64" s="186">
        <v>1</v>
      </c>
      <c r="X64" s="185" t="s">
        <v>477</v>
      </c>
      <c r="Y64" s="303"/>
      <c r="Z64" s="186">
        <f>1*0.75</f>
        <v>0.75</v>
      </c>
      <c r="AA64" s="185" t="s">
        <v>477</v>
      </c>
      <c r="AB64" s="321"/>
      <c r="AC64" s="187"/>
    </row>
    <row r="65" spans="1:30" ht="12.75" customHeight="1" x14ac:dyDescent="0.15">
      <c r="A65" s="318"/>
      <c r="B65" s="324"/>
      <c r="C65" s="185"/>
      <c r="D65" s="312"/>
      <c r="E65" s="312"/>
      <c r="F65" s="312"/>
      <c r="G65" s="312"/>
      <c r="H65" s="186">
        <v>1.5000000000000002</v>
      </c>
      <c r="I65" s="185" t="s">
        <v>477</v>
      </c>
      <c r="J65" s="303"/>
      <c r="K65" s="186">
        <f>1.5*0.75</f>
        <v>1.125</v>
      </c>
      <c r="L65" s="214" t="s">
        <v>477</v>
      </c>
      <c r="M65" s="321"/>
      <c r="N65" s="215"/>
      <c r="O65" s="213"/>
      <c r="P65" s="304">
        <v>30</v>
      </c>
      <c r="Q65" s="316" t="s">
        <v>406</v>
      </c>
      <c r="R65" s="177" t="s">
        <v>15</v>
      </c>
      <c r="S65" s="310" t="s">
        <v>471</v>
      </c>
      <c r="T65" s="310" t="s">
        <v>472</v>
      </c>
      <c r="U65" s="310" t="s">
        <v>482</v>
      </c>
      <c r="V65" s="310" t="s">
        <v>474</v>
      </c>
      <c r="W65" s="192">
        <v>368</v>
      </c>
      <c r="X65" s="177" t="s">
        <v>469</v>
      </c>
      <c r="Y65" s="301" t="s">
        <v>475</v>
      </c>
      <c r="Z65" s="176">
        <f>370*0.75</f>
        <v>277.5</v>
      </c>
      <c r="AA65" s="177" t="s">
        <v>469</v>
      </c>
      <c r="AB65" s="319" t="s">
        <v>475</v>
      </c>
      <c r="AC65" s="178" t="s">
        <v>55</v>
      </c>
    </row>
    <row r="66" spans="1:30" ht="12.75" customHeight="1" x14ac:dyDescent="0.15">
      <c r="A66" s="316">
        <v>14</v>
      </c>
      <c r="B66" s="322" t="s">
        <v>53</v>
      </c>
      <c r="C66" s="259" t="s">
        <v>209</v>
      </c>
      <c r="D66" s="310" t="s">
        <v>561</v>
      </c>
      <c r="E66" s="310" t="s">
        <v>562</v>
      </c>
      <c r="F66" s="310" t="s">
        <v>563</v>
      </c>
      <c r="G66" s="310" t="s">
        <v>564</v>
      </c>
      <c r="H66" s="192">
        <v>378</v>
      </c>
      <c r="I66" s="177" t="s">
        <v>469</v>
      </c>
      <c r="J66" s="301" t="s">
        <v>470</v>
      </c>
      <c r="K66" s="192">
        <f>378*0.75</f>
        <v>283.5</v>
      </c>
      <c r="L66" s="252" t="s">
        <v>469</v>
      </c>
      <c r="M66" s="325" t="s">
        <v>470</v>
      </c>
      <c r="N66" s="221" t="s">
        <v>55</v>
      </c>
      <c r="O66" s="213"/>
      <c r="P66" s="305"/>
      <c r="Q66" s="317"/>
      <c r="R66" s="184" t="s">
        <v>76</v>
      </c>
      <c r="S66" s="311"/>
      <c r="T66" s="311"/>
      <c r="U66" s="311"/>
      <c r="V66" s="311"/>
      <c r="W66" s="181">
        <v>14.799999999999999</v>
      </c>
      <c r="X66" s="182" t="s">
        <v>477</v>
      </c>
      <c r="Y66" s="302"/>
      <c r="Z66" s="181">
        <f>14.7*0.75</f>
        <v>11.024999999999999</v>
      </c>
      <c r="AA66" s="182" t="s">
        <v>477</v>
      </c>
      <c r="AB66" s="320"/>
      <c r="AC66" s="183" t="s">
        <v>492</v>
      </c>
    </row>
    <row r="67" spans="1:30" ht="12.75" customHeight="1" x14ac:dyDescent="0.15">
      <c r="A67" s="317"/>
      <c r="B67" s="323"/>
      <c r="C67" s="182" t="s">
        <v>212</v>
      </c>
      <c r="D67" s="311"/>
      <c r="E67" s="311"/>
      <c r="F67" s="311"/>
      <c r="G67" s="311"/>
      <c r="H67" s="181">
        <v>13.700000000000001</v>
      </c>
      <c r="I67" s="182" t="s">
        <v>477</v>
      </c>
      <c r="J67" s="302"/>
      <c r="K67" s="181">
        <f>13.7*0.75</f>
        <v>10.274999999999999</v>
      </c>
      <c r="L67" s="202" t="s">
        <v>477</v>
      </c>
      <c r="M67" s="326"/>
      <c r="N67" s="212" t="s">
        <v>567</v>
      </c>
      <c r="O67" s="213"/>
      <c r="P67" s="305"/>
      <c r="Q67" s="317"/>
      <c r="R67" s="182" t="s">
        <v>480</v>
      </c>
      <c r="S67" s="311"/>
      <c r="T67" s="311"/>
      <c r="U67" s="311"/>
      <c r="V67" s="311"/>
      <c r="W67" s="181">
        <v>7</v>
      </c>
      <c r="X67" s="182" t="s">
        <v>477</v>
      </c>
      <c r="Y67" s="302"/>
      <c r="Z67" s="181">
        <f>7*0.75</f>
        <v>5.25</v>
      </c>
      <c r="AA67" s="182" t="s">
        <v>477</v>
      </c>
      <c r="AB67" s="320"/>
      <c r="AC67" s="183" t="s">
        <v>481</v>
      </c>
    </row>
    <row r="68" spans="1:30" ht="12.75" customHeight="1" x14ac:dyDescent="0.15">
      <c r="A68" s="317"/>
      <c r="B68" s="323"/>
      <c r="C68" s="182" t="s">
        <v>216</v>
      </c>
      <c r="D68" s="311"/>
      <c r="E68" s="311"/>
      <c r="F68" s="311"/>
      <c r="G68" s="311"/>
      <c r="H68" s="181">
        <v>15</v>
      </c>
      <c r="I68" s="182" t="s">
        <v>477</v>
      </c>
      <c r="J68" s="302"/>
      <c r="K68" s="181">
        <f>15*0.75</f>
        <v>11.25</v>
      </c>
      <c r="L68" s="202" t="s">
        <v>477</v>
      </c>
      <c r="M68" s="326"/>
      <c r="N68" s="212"/>
      <c r="O68" s="213"/>
      <c r="P68" s="305"/>
      <c r="Q68" s="317"/>
      <c r="R68" s="182" t="s">
        <v>42</v>
      </c>
      <c r="S68" s="311"/>
      <c r="T68" s="311"/>
      <c r="U68" s="311"/>
      <c r="V68" s="311"/>
      <c r="W68" s="181">
        <v>58.8</v>
      </c>
      <c r="X68" s="182" t="s">
        <v>477</v>
      </c>
      <c r="Y68" s="302"/>
      <c r="Z68" s="181">
        <f>58.8*0.75</f>
        <v>44.099999999999994</v>
      </c>
      <c r="AA68" s="182" t="s">
        <v>477</v>
      </c>
      <c r="AB68" s="320"/>
      <c r="AC68" s="183"/>
    </row>
    <row r="69" spans="1:30" ht="12.75" customHeight="1" x14ac:dyDescent="0.15">
      <c r="A69" s="317"/>
      <c r="B69" s="323"/>
      <c r="C69" s="182"/>
      <c r="D69" s="311"/>
      <c r="E69" s="311"/>
      <c r="F69" s="311"/>
      <c r="G69" s="311"/>
      <c r="H69" s="181">
        <v>45.699999999999996</v>
      </c>
      <c r="I69" s="182" t="s">
        <v>477</v>
      </c>
      <c r="J69" s="302"/>
      <c r="K69" s="181">
        <f>45.7*0.75</f>
        <v>34.275000000000006</v>
      </c>
      <c r="L69" s="202" t="s">
        <v>477</v>
      </c>
      <c r="M69" s="326"/>
      <c r="N69" s="212"/>
      <c r="O69" s="213"/>
      <c r="P69" s="306"/>
      <c r="Q69" s="318"/>
      <c r="R69" s="185" t="s">
        <v>86</v>
      </c>
      <c r="S69" s="312"/>
      <c r="T69" s="312"/>
      <c r="U69" s="312"/>
      <c r="V69" s="312"/>
      <c r="W69" s="186">
        <v>0.8</v>
      </c>
      <c r="X69" s="185" t="s">
        <v>477</v>
      </c>
      <c r="Y69" s="303"/>
      <c r="Z69" s="186">
        <f>0.8*0.75</f>
        <v>0.60000000000000009</v>
      </c>
      <c r="AA69" s="185" t="s">
        <v>477</v>
      </c>
      <c r="AB69" s="321"/>
      <c r="AC69" s="255"/>
      <c r="AD69" s="188"/>
    </row>
    <row r="70" spans="1:30" ht="12.75" customHeight="1" x14ac:dyDescent="0.15">
      <c r="A70" s="318"/>
      <c r="B70" s="324"/>
      <c r="C70" s="185"/>
      <c r="D70" s="312"/>
      <c r="E70" s="312"/>
      <c r="F70" s="312"/>
      <c r="G70" s="312"/>
      <c r="H70" s="186">
        <v>0.9</v>
      </c>
      <c r="I70" s="185" t="s">
        <v>477</v>
      </c>
      <c r="J70" s="303"/>
      <c r="K70" s="186">
        <f>0.9*0.75</f>
        <v>0.67500000000000004</v>
      </c>
      <c r="L70" s="214" t="s">
        <v>477</v>
      </c>
      <c r="M70" s="327"/>
      <c r="N70" s="215"/>
      <c r="O70" s="213"/>
      <c r="P70" s="304">
        <v>31</v>
      </c>
      <c r="Q70" s="316" t="s">
        <v>414</v>
      </c>
      <c r="R70" s="175" t="s">
        <v>484</v>
      </c>
      <c r="S70" s="310" t="s">
        <v>485</v>
      </c>
      <c r="T70" s="310" t="s">
        <v>486</v>
      </c>
      <c r="U70" s="310" t="s">
        <v>487</v>
      </c>
      <c r="V70" s="310" t="s">
        <v>570</v>
      </c>
      <c r="W70" s="192"/>
      <c r="X70" s="177"/>
      <c r="Y70" s="301"/>
      <c r="Z70" s="192">
        <v>272</v>
      </c>
      <c r="AA70" s="177" t="s">
        <v>469</v>
      </c>
      <c r="AB70" s="261"/>
      <c r="AC70" s="245" t="s">
        <v>489</v>
      </c>
      <c r="AD70" s="262"/>
    </row>
    <row r="71" spans="1:30" ht="12.75" customHeight="1" x14ac:dyDescent="0.15">
      <c r="A71" s="304">
        <v>15</v>
      </c>
      <c r="B71" s="307" t="s">
        <v>403</v>
      </c>
      <c r="C71" s="182" t="s">
        <v>15</v>
      </c>
      <c r="D71" s="310" t="s">
        <v>465</v>
      </c>
      <c r="E71" s="310" t="s">
        <v>466</v>
      </c>
      <c r="F71" s="310" t="s">
        <v>467</v>
      </c>
      <c r="G71" s="310" t="s">
        <v>468</v>
      </c>
      <c r="H71" s="192">
        <v>394</v>
      </c>
      <c r="I71" s="177" t="s">
        <v>469</v>
      </c>
      <c r="J71" s="301" t="s">
        <v>470</v>
      </c>
      <c r="K71" s="192">
        <f>394*0.75</f>
        <v>295.5</v>
      </c>
      <c r="L71" s="177" t="s">
        <v>469</v>
      </c>
      <c r="M71" s="313" t="s">
        <v>470</v>
      </c>
      <c r="N71" s="221" t="s">
        <v>55</v>
      </c>
      <c r="O71" s="213"/>
      <c r="P71" s="305"/>
      <c r="Q71" s="317"/>
      <c r="R71" s="182" t="s">
        <v>491</v>
      </c>
      <c r="S71" s="311"/>
      <c r="T71" s="311"/>
      <c r="U71" s="311"/>
      <c r="V71" s="311"/>
      <c r="W71" s="181"/>
      <c r="X71" s="182"/>
      <c r="Y71" s="302"/>
      <c r="Z71" s="181">
        <v>7.3</v>
      </c>
      <c r="AA71" s="182" t="s">
        <v>477</v>
      </c>
      <c r="AB71" s="263"/>
      <c r="AC71" s="264" t="s">
        <v>496</v>
      </c>
      <c r="AD71" s="262"/>
    </row>
    <row r="72" spans="1:30" ht="12.75" customHeight="1" x14ac:dyDescent="0.15">
      <c r="A72" s="305"/>
      <c r="B72" s="308"/>
      <c r="C72" s="180" t="s">
        <v>476</v>
      </c>
      <c r="D72" s="311"/>
      <c r="E72" s="311"/>
      <c r="F72" s="311"/>
      <c r="G72" s="311"/>
      <c r="H72" s="181">
        <v>14.200000000000001</v>
      </c>
      <c r="I72" s="182" t="s">
        <v>477</v>
      </c>
      <c r="J72" s="302"/>
      <c r="K72" s="181">
        <f>14.2*0.75</f>
        <v>10.649999999999999</v>
      </c>
      <c r="L72" s="182" t="s">
        <v>477</v>
      </c>
      <c r="M72" s="314"/>
      <c r="N72" s="212" t="s">
        <v>478</v>
      </c>
      <c r="O72" s="213"/>
      <c r="P72" s="305"/>
      <c r="Q72" s="317"/>
      <c r="R72" s="182" t="s">
        <v>493</v>
      </c>
      <c r="S72" s="311"/>
      <c r="T72" s="311"/>
      <c r="U72" s="311"/>
      <c r="V72" s="311"/>
      <c r="W72" s="181"/>
      <c r="X72" s="182"/>
      <c r="Y72" s="302"/>
      <c r="Z72" s="181">
        <v>6.1</v>
      </c>
      <c r="AA72" s="182" t="s">
        <v>477</v>
      </c>
      <c r="AB72" s="263"/>
      <c r="AC72" s="264" t="s">
        <v>494</v>
      </c>
      <c r="AD72" s="262"/>
    </row>
    <row r="73" spans="1:30" ht="12.75" customHeight="1" x14ac:dyDescent="0.15">
      <c r="A73" s="305"/>
      <c r="B73" s="308"/>
      <c r="C73" s="182" t="s">
        <v>34</v>
      </c>
      <c r="D73" s="311"/>
      <c r="E73" s="311"/>
      <c r="F73" s="311"/>
      <c r="G73" s="311"/>
      <c r="H73" s="181">
        <v>12.799999999999997</v>
      </c>
      <c r="I73" s="182" t="s">
        <v>477</v>
      </c>
      <c r="J73" s="302"/>
      <c r="K73" s="181">
        <f>12.8*0.75</f>
        <v>9.6000000000000014</v>
      </c>
      <c r="L73" s="182" t="s">
        <v>477</v>
      </c>
      <c r="M73" s="314"/>
      <c r="N73" s="212"/>
      <c r="O73" s="213"/>
      <c r="P73" s="305"/>
      <c r="Q73" s="317"/>
      <c r="R73" s="182"/>
      <c r="S73" s="311"/>
      <c r="T73" s="311"/>
      <c r="U73" s="311"/>
      <c r="V73" s="311"/>
      <c r="W73" s="181"/>
      <c r="X73" s="182"/>
      <c r="Y73" s="302"/>
      <c r="Z73" s="181">
        <v>71.8</v>
      </c>
      <c r="AA73" s="182" t="s">
        <v>477</v>
      </c>
      <c r="AB73" s="263"/>
      <c r="AC73" s="264"/>
      <c r="AD73" s="262"/>
    </row>
    <row r="74" spans="1:30" ht="12.75" customHeight="1" x14ac:dyDescent="0.15">
      <c r="A74" s="305"/>
      <c r="B74" s="308"/>
      <c r="C74" s="182" t="s">
        <v>42</v>
      </c>
      <c r="D74" s="311"/>
      <c r="E74" s="311"/>
      <c r="F74" s="311"/>
      <c r="G74" s="311"/>
      <c r="H74" s="181">
        <v>52.699999999999996</v>
      </c>
      <c r="I74" s="182" t="s">
        <v>477</v>
      </c>
      <c r="J74" s="302"/>
      <c r="K74" s="181">
        <f>52.7*0.75</f>
        <v>39.525000000000006</v>
      </c>
      <c r="L74" s="182" t="s">
        <v>477</v>
      </c>
      <c r="M74" s="314"/>
      <c r="N74" s="212"/>
      <c r="O74" s="213"/>
      <c r="P74" s="306"/>
      <c r="Q74" s="318"/>
      <c r="R74" s="185"/>
      <c r="S74" s="312"/>
      <c r="T74" s="312"/>
      <c r="U74" s="312"/>
      <c r="V74" s="312"/>
      <c r="W74" s="186"/>
      <c r="X74" s="185"/>
      <c r="Y74" s="303"/>
      <c r="Z74" s="186">
        <v>0.5</v>
      </c>
      <c r="AA74" s="185" t="s">
        <v>477</v>
      </c>
      <c r="AB74" s="265"/>
      <c r="AC74" s="266"/>
      <c r="AD74" s="262"/>
    </row>
    <row r="75" spans="1:30" ht="12.75" customHeight="1" x14ac:dyDescent="0.15">
      <c r="A75" s="306"/>
      <c r="B75" s="309"/>
      <c r="C75" s="185" t="s">
        <v>48</v>
      </c>
      <c r="D75" s="312"/>
      <c r="E75" s="312"/>
      <c r="F75" s="312"/>
      <c r="G75" s="312"/>
      <c r="H75" s="181">
        <v>1</v>
      </c>
      <c r="I75" s="182" t="s">
        <v>477</v>
      </c>
      <c r="J75" s="303"/>
      <c r="K75" s="186">
        <f>1*0.75</f>
        <v>0.75</v>
      </c>
      <c r="L75" s="185" t="s">
        <v>477</v>
      </c>
      <c r="M75" s="315"/>
      <c r="N75" s="215"/>
      <c r="AB75" s="268"/>
      <c r="AC75" s="268"/>
    </row>
    <row r="76" spans="1:30" ht="12.75" customHeight="1" x14ac:dyDescent="0.15">
      <c r="A76" s="291" t="s">
        <v>571</v>
      </c>
      <c r="B76" s="292"/>
      <c r="C76" s="269" t="s">
        <v>572</v>
      </c>
      <c r="D76" s="295" t="s">
        <v>573</v>
      </c>
      <c r="E76" s="296"/>
      <c r="F76" s="296"/>
      <c r="G76" s="296"/>
      <c r="H76" s="296"/>
      <c r="I76" s="296"/>
      <c r="J76" s="296"/>
      <c r="K76" s="296"/>
      <c r="L76" s="297"/>
      <c r="O76" s="247"/>
      <c r="P76" s="298" t="s">
        <v>574</v>
      </c>
      <c r="Q76" s="298"/>
      <c r="R76" s="298"/>
      <c r="S76" s="298"/>
      <c r="T76" s="298"/>
      <c r="U76" s="298"/>
      <c r="V76" s="298"/>
      <c r="W76" s="298"/>
      <c r="X76" s="298"/>
      <c r="Y76" s="298"/>
      <c r="Z76" s="298"/>
      <c r="AA76" s="298"/>
      <c r="AB76" s="270"/>
      <c r="AC76" s="270"/>
    </row>
    <row r="77" spans="1:30" ht="12.75" customHeight="1" x14ac:dyDescent="0.15">
      <c r="A77" s="293"/>
      <c r="B77" s="294"/>
      <c r="C77" s="269" t="s">
        <v>575</v>
      </c>
      <c r="D77" s="271" t="s">
        <v>576</v>
      </c>
      <c r="E77" s="271" t="s">
        <v>577</v>
      </c>
      <c r="F77" s="271" t="s">
        <v>578</v>
      </c>
      <c r="G77" s="271" t="s">
        <v>579</v>
      </c>
      <c r="I77" s="172"/>
      <c r="J77" s="172"/>
      <c r="K77" s="299" t="s">
        <v>580</v>
      </c>
      <c r="L77" s="299"/>
      <c r="M77" s="272"/>
      <c r="O77" s="247"/>
      <c r="P77" s="273" t="s">
        <v>581</v>
      </c>
      <c r="Q77" s="270"/>
      <c r="R77" s="270"/>
      <c r="S77" s="270"/>
      <c r="T77" s="270"/>
      <c r="U77" s="270"/>
      <c r="V77" s="270"/>
      <c r="W77" s="270"/>
      <c r="X77" s="270"/>
      <c r="Y77" s="270"/>
      <c r="Z77" s="270"/>
      <c r="AA77" s="270"/>
      <c r="AC77" s="270"/>
    </row>
    <row r="78" spans="1:30" ht="12.75" customHeight="1" x14ac:dyDescent="0.15">
      <c r="A78" s="274" t="s">
        <v>582</v>
      </c>
      <c r="B78" s="275" t="s">
        <v>583</v>
      </c>
      <c r="C78" s="269" t="s">
        <v>584</v>
      </c>
      <c r="D78" s="276">
        <f>12209/31</f>
        <v>393.83870967741933</v>
      </c>
      <c r="E78" s="277">
        <f>456.600000000001/31</f>
        <v>14.729032258064548</v>
      </c>
      <c r="F78" s="277">
        <f>335.5/31</f>
        <v>10.82258064516129</v>
      </c>
      <c r="G78" s="277">
        <f>1771.8/31</f>
        <v>57.154838709677421</v>
      </c>
      <c r="I78" s="172"/>
      <c r="J78" s="172"/>
      <c r="K78" s="300">
        <f>46.2000000000001/31</f>
        <v>1.4903225806451645</v>
      </c>
      <c r="L78" s="300"/>
      <c r="O78" s="247"/>
      <c r="P78" s="278" t="s">
        <v>585</v>
      </c>
      <c r="Q78" s="279"/>
      <c r="R78" s="280"/>
      <c r="S78" s="280"/>
      <c r="T78" s="280"/>
      <c r="U78" s="280"/>
      <c r="V78" s="280"/>
      <c r="W78" s="280"/>
      <c r="X78" s="280"/>
      <c r="AC78" s="280"/>
    </row>
    <row r="79" spans="1:30" ht="12.75" customHeight="1" x14ac:dyDescent="0.15">
      <c r="A79" s="274" t="s">
        <v>586</v>
      </c>
      <c r="B79" s="275" t="s">
        <v>583</v>
      </c>
      <c r="C79" s="269" t="s">
        <v>587</v>
      </c>
      <c r="D79" s="276">
        <f>(12209*0.75)/31</f>
        <v>295.37903225806451</v>
      </c>
      <c r="E79" s="277">
        <f>(456.600000000001*0.75)/31</f>
        <v>11.04677419354841</v>
      </c>
      <c r="F79" s="277">
        <f>(335.5*0.75)/31</f>
        <v>8.116935483870968</v>
      </c>
      <c r="G79" s="277">
        <f>(1771.8*0.75)/31</f>
        <v>42.866129032258058</v>
      </c>
      <c r="I79" s="172"/>
      <c r="K79" s="300">
        <f>(46.2000000000001*0.75)/31</f>
        <v>1.1177419354838734</v>
      </c>
      <c r="L79" s="300"/>
      <c r="O79" s="247"/>
      <c r="P79" s="267" t="s">
        <v>588</v>
      </c>
      <c r="Q79" s="281"/>
      <c r="R79" s="282"/>
      <c r="S79" s="283"/>
      <c r="T79" s="283"/>
      <c r="U79" s="283"/>
      <c r="V79" s="283"/>
      <c r="AC79" s="172"/>
    </row>
    <row r="80" spans="1:30" ht="12.75" customHeight="1" x14ac:dyDescent="0.15">
      <c r="A80" s="284"/>
      <c r="B80" s="268"/>
      <c r="C80" s="285"/>
      <c r="D80" s="286"/>
      <c r="E80" s="272"/>
      <c r="F80" s="272"/>
      <c r="G80" s="272"/>
      <c r="I80" s="172"/>
      <c r="N80" s="172"/>
      <c r="O80" s="247"/>
      <c r="P80" s="278" t="s">
        <v>589</v>
      </c>
      <c r="Q80" s="281"/>
      <c r="R80" s="282"/>
      <c r="S80" s="283"/>
      <c r="T80" s="283"/>
      <c r="U80" s="283"/>
      <c r="V80" s="283"/>
      <c r="AC80" s="283"/>
    </row>
    <row r="81" spans="3:29" ht="12.75" customHeight="1" x14ac:dyDescent="0.15">
      <c r="M81" s="287"/>
      <c r="O81" s="247"/>
      <c r="P81" s="267" t="s">
        <v>590</v>
      </c>
      <c r="Q81" s="267"/>
      <c r="R81" s="267"/>
      <c r="S81" s="267"/>
      <c r="T81" s="267"/>
      <c r="U81" s="267"/>
      <c r="V81" s="267"/>
      <c r="AC81" s="288"/>
    </row>
    <row r="82" spans="3:29" ht="12.75" customHeight="1" x14ac:dyDescent="0.15">
      <c r="C82" s="281"/>
      <c r="D82" s="281"/>
      <c r="E82" s="281"/>
      <c r="F82" s="281"/>
      <c r="G82" s="290"/>
      <c r="H82" s="290"/>
      <c r="I82" s="290"/>
      <c r="J82" s="290"/>
      <c r="K82" s="290"/>
      <c r="M82" s="287"/>
      <c r="O82" s="247"/>
      <c r="P82" s="267" t="s">
        <v>591</v>
      </c>
      <c r="Q82" s="267"/>
      <c r="R82" s="267"/>
      <c r="S82" s="267"/>
      <c r="T82" s="267"/>
      <c r="U82" s="267"/>
      <c r="V82" s="267"/>
      <c r="AC82" s="288"/>
    </row>
    <row r="83" spans="3:29" ht="12.75" customHeight="1" x14ac:dyDescent="0.15">
      <c r="P83" s="267" t="s">
        <v>592</v>
      </c>
      <c r="T83" s="172"/>
      <c r="AC83" s="289"/>
    </row>
    <row r="84" spans="3:29" ht="12.75" customHeight="1" x14ac:dyDescent="0.15">
      <c r="O84" s="272"/>
      <c r="P84" s="267" t="s">
        <v>593</v>
      </c>
    </row>
    <row r="85" spans="3:29" ht="12.75" customHeight="1" x14ac:dyDescent="0.15"/>
    <row r="86" spans="3:29" ht="12.75" customHeight="1" x14ac:dyDescent="0.15"/>
    <row r="87" spans="3:29" ht="12.75" customHeight="1" x14ac:dyDescent="0.15"/>
    <row r="88" spans="3:29" ht="12.75" customHeight="1" x14ac:dyDescent="0.15">
      <c r="O88" s="287"/>
    </row>
    <row r="89" spans="3:29" ht="12.75" customHeight="1" x14ac:dyDescent="0.15">
      <c r="O89" s="287"/>
    </row>
    <row r="90" spans="3:29" ht="12.75" customHeight="1" x14ac:dyDescent="0.15"/>
    <row r="91" spans="3:29" ht="12.75" customHeight="1" x14ac:dyDescent="0.15"/>
    <row r="92" spans="3:29" ht="12.75" customHeight="1" x14ac:dyDescent="0.15"/>
    <row r="93" spans="3:29" ht="12.75" customHeight="1" x14ac:dyDescent="0.15"/>
  </sheetData>
  <mergeCells count="232">
    <mergeCell ref="AC2:AC6"/>
    <mergeCell ref="D3:D6"/>
    <mergeCell ref="E3:E6"/>
    <mergeCell ref="F3:F6"/>
    <mergeCell ref="H3:I6"/>
    <mergeCell ref="J3:J6"/>
    <mergeCell ref="K3:L6"/>
    <mergeCell ref="K2:M2"/>
    <mergeCell ref="N2:N6"/>
    <mergeCell ref="P2:P6"/>
    <mergeCell ref="Q2:Q6"/>
    <mergeCell ref="R2:R6"/>
    <mergeCell ref="S2:U2"/>
    <mergeCell ref="M3:M6"/>
    <mergeCell ref="S3:S6"/>
    <mergeCell ref="T3:T6"/>
    <mergeCell ref="U3:U6"/>
    <mergeCell ref="D2:F2"/>
    <mergeCell ref="G2:G6"/>
    <mergeCell ref="H2:J2"/>
    <mergeCell ref="W3:X6"/>
    <mergeCell ref="Y3:Y6"/>
    <mergeCell ref="Z3:AA6"/>
    <mergeCell ref="AB3:AB6"/>
    <mergeCell ref="A7:A11"/>
    <mergeCell ref="B7:B11"/>
    <mergeCell ref="D7:D11"/>
    <mergeCell ref="E7:E11"/>
    <mergeCell ref="F7:F11"/>
    <mergeCell ref="G7:G11"/>
    <mergeCell ref="V2:V6"/>
    <mergeCell ref="W2:Y2"/>
    <mergeCell ref="Z2:AB2"/>
    <mergeCell ref="A2:A6"/>
    <mergeCell ref="B2:B6"/>
    <mergeCell ref="C2:C6"/>
    <mergeCell ref="U7:U11"/>
    <mergeCell ref="V7:V11"/>
    <mergeCell ref="Y7:Y11"/>
    <mergeCell ref="AB7:AB11"/>
    <mergeCell ref="A12:A16"/>
    <mergeCell ref="B12:B16"/>
    <mergeCell ref="D12:D16"/>
    <mergeCell ref="E12:E16"/>
    <mergeCell ref="F12:F16"/>
    <mergeCell ref="G12:G16"/>
    <mergeCell ref="J7:J11"/>
    <mergeCell ref="M7:M11"/>
    <mergeCell ref="P7:P11"/>
    <mergeCell ref="Q7:Q11"/>
    <mergeCell ref="S7:S11"/>
    <mergeCell ref="T7:T11"/>
    <mergeCell ref="U12:U16"/>
    <mergeCell ref="V12:V16"/>
    <mergeCell ref="Y12:Y16"/>
    <mergeCell ref="AB12:AB16"/>
    <mergeCell ref="A17:A21"/>
    <mergeCell ref="B17:B21"/>
    <mergeCell ref="D17:D21"/>
    <mergeCell ref="E17:E21"/>
    <mergeCell ref="F17:F21"/>
    <mergeCell ref="G17:G21"/>
    <mergeCell ref="J12:J16"/>
    <mergeCell ref="M12:M16"/>
    <mergeCell ref="P12:P16"/>
    <mergeCell ref="Q12:Q16"/>
    <mergeCell ref="S12:S16"/>
    <mergeCell ref="T12:T16"/>
    <mergeCell ref="U19:U23"/>
    <mergeCell ref="V19:V23"/>
    <mergeCell ref="Y19:Y23"/>
    <mergeCell ref="AB19:AB23"/>
    <mergeCell ref="A24:A28"/>
    <mergeCell ref="B24:B28"/>
    <mergeCell ref="D24:D28"/>
    <mergeCell ref="E24:E28"/>
    <mergeCell ref="F24:F28"/>
    <mergeCell ref="G24:G28"/>
    <mergeCell ref="J17:J21"/>
    <mergeCell ref="M17:M21"/>
    <mergeCell ref="P19:P23"/>
    <mergeCell ref="Q19:Q23"/>
    <mergeCell ref="S19:S23"/>
    <mergeCell ref="T19:T23"/>
    <mergeCell ref="P29:P33"/>
    <mergeCell ref="Q29:Q33"/>
    <mergeCell ref="S29:S33"/>
    <mergeCell ref="T29:T33"/>
    <mergeCell ref="U29:U33"/>
    <mergeCell ref="V29:V33"/>
    <mergeCell ref="U24:U28"/>
    <mergeCell ref="V24:V28"/>
    <mergeCell ref="A29:A33"/>
    <mergeCell ref="B29:B33"/>
    <mergeCell ref="D29:D33"/>
    <mergeCell ref="E29:E33"/>
    <mergeCell ref="F29:F33"/>
    <mergeCell ref="G29:G33"/>
    <mergeCell ref="J29:J33"/>
    <mergeCell ref="M29:M33"/>
    <mergeCell ref="J24:J28"/>
    <mergeCell ref="M24:M28"/>
    <mergeCell ref="P24:P28"/>
    <mergeCell ref="Q24:Q28"/>
    <mergeCell ref="S24:S28"/>
    <mergeCell ref="T24:T28"/>
    <mergeCell ref="U38:U42"/>
    <mergeCell ref="V38:V42"/>
    <mergeCell ref="Y38:Y42"/>
    <mergeCell ref="A39:A43"/>
    <mergeCell ref="B39:B43"/>
    <mergeCell ref="D39:D43"/>
    <mergeCell ref="E39:E43"/>
    <mergeCell ref="F39:F43"/>
    <mergeCell ref="G39:G43"/>
    <mergeCell ref="J39:J43"/>
    <mergeCell ref="J34:J38"/>
    <mergeCell ref="M34:M38"/>
    <mergeCell ref="P38:P42"/>
    <mergeCell ref="Q38:Q42"/>
    <mergeCell ref="S38:S42"/>
    <mergeCell ref="T38:T42"/>
    <mergeCell ref="M39:M43"/>
    <mergeCell ref="A34:A38"/>
    <mergeCell ref="B34:B38"/>
    <mergeCell ref="D34:D38"/>
    <mergeCell ref="E34:E38"/>
    <mergeCell ref="F34:F38"/>
    <mergeCell ref="G34:G38"/>
    <mergeCell ref="Q45:Q49"/>
    <mergeCell ref="S45:S49"/>
    <mergeCell ref="T45:T49"/>
    <mergeCell ref="J49:J53"/>
    <mergeCell ref="M49:M53"/>
    <mergeCell ref="P50:P54"/>
    <mergeCell ref="Q50:Q54"/>
    <mergeCell ref="A44:A48"/>
    <mergeCell ref="B44:B48"/>
    <mergeCell ref="D44:D48"/>
    <mergeCell ref="E44:E48"/>
    <mergeCell ref="F44:F48"/>
    <mergeCell ref="G44:G48"/>
    <mergeCell ref="A49:A53"/>
    <mergeCell ref="B49:B53"/>
    <mergeCell ref="D49:D53"/>
    <mergeCell ref="E49:E53"/>
    <mergeCell ref="F49:F53"/>
    <mergeCell ref="G49:G53"/>
    <mergeCell ref="J44:J48"/>
    <mergeCell ref="M44:M48"/>
    <mergeCell ref="P45:P49"/>
    <mergeCell ref="S50:S54"/>
    <mergeCell ref="T50:T54"/>
    <mergeCell ref="U50:U54"/>
    <mergeCell ref="V50:V54"/>
    <mergeCell ref="Y50:Y54"/>
    <mergeCell ref="AB50:AB54"/>
    <mergeCell ref="U45:U49"/>
    <mergeCell ref="V45:V49"/>
    <mergeCell ref="Y45:Y49"/>
    <mergeCell ref="AB45:AB49"/>
    <mergeCell ref="Y55:Y59"/>
    <mergeCell ref="AB55:AB59"/>
    <mergeCell ref="A56:A60"/>
    <mergeCell ref="B56:B60"/>
    <mergeCell ref="D56:D60"/>
    <mergeCell ref="E56:E60"/>
    <mergeCell ref="F56:F60"/>
    <mergeCell ref="G56:G60"/>
    <mergeCell ref="J56:J60"/>
    <mergeCell ref="M56:M60"/>
    <mergeCell ref="P55:P59"/>
    <mergeCell ref="Q55:Q59"/>
    <mergeCell ref="S55:S59"/>
    <mergeCell ref="T55:T59"/>
    <mergeCell ref="U55:U59"/>
    <mergeCell ref="V55:V59"/>
    <mergeCell ref="Y60:Y64"/>
    <mergeCell ref="AB60:AB64"/>
    <mergeCell ref="A61:A65"/>
    <mergeCell ref="B61:B65"/>
    <mergeCell ref="D61:D65"/>
    <mergeCell ref="E61:E65"/>
    <mergeCell ref="F61:F65"/>
    <mergeCell ref="G61:G65"/>
    <mergeCell ref="J61:J65"/>
    <mergeCell ref="M61:M65"/>
    <mergeCell ref="P60:P64"/>
    <mergeCell ref="Q60:Q64"/>
    <mergeCell ref="S60:S64"/>
    <mergeCell ref="T60:T64"/>
    <mergeCell ref="U60:U64"/>
    <mergeCell ref="V60:V64"/>
    <mergeCell ref="Y65:Y69"/>
    <mergeCell ref="AB65:AB69"/>
    <mergeCell ref="A66:A70"/>
    <mergeCell ref="B66:B70"/>
    <mergeCell ref="D66:D70"/>
    <mergeCell ref="E66:E70"/>
    <mergeCell ref="F66:F70"/>
    <mergeCell ref="G66:G70"/>
    <mergeCell ref="J66:J70"/>
    <mergeCell ref="M66:M70"/>
    <mergeCell ref="P65:P69"/>
    <mergeCell ref="Q65:Q69"/>
    <mergeCell ref="S65:S69"/>
    <mergeCell ref="T65:T69"/>
    <mergeCell ref="U65:U69"/>
    <mergeCell ref="V65:V69"/>
    <mergeCell ref="G82:I82"/>
    <mergeCell ref="J82:K82"/>
    <mergeCell ref="A76:B77"/>
    <mergeCell ref="D76:L76"/>
    <mergeCell ref="P76:AA76"/>
    <mergeCell ref="K77:L77"/>
    <mergeCell ref="K78:L78"/>
    <mergeCell ref="K79:L79"/>
    <mergeCell ref="Y70:Y74"/>
    <mergeCell ref="A71:A75"/>
    <mergeCell ref="B71:B75"/>
    <mergeCell ref="D71:D75"/>
    <mergeCell ref="E71:E75"/>
    <mergeCell ref="F71:F75"/>
    <mergeCell ref="G71:G75"/>
    <mergeCell ref="J71:J75"/>
    <mergeCell ref="M71:M75"/>
    <mergeCell ref="P70:P74"/>
    <mergeCell ref="Q70:Q74"/>
    <mergeCell ref="S70:S74"/>
    <mergeCell ref="T70:T74"/>
    <mergeCell ref="U70:U74"/>
    <mergeCell ref="V70:V74"/>
  </mergeCells>
  <phoneticPr fontId="24"/>
  <printOptions horizontalCentered="1" verticalCentered="1"/>
  <pageMargins left="0.39370078740157483" right="0.39370078740157483" top="0.39370078740157483" bottom="0.39370078740157483" header="0.39370078740157483" footer="0.39370078740157483"/>
  <pageSetup paperSize="12" scale="5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59"/>
  <sheetViews>
    <sheetView showZeros="0" topLeftCell="B1"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140</v>
      </c>
      <c r="B3" s="482"/>
      <c r="C3" s="482"/>
      <c r="D3" s="139"/>
      <c r="E3" s="483" t="s">
        <v>340</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347</v>
      </c>
      <c r="C7" s="126" t="s">
        <v>304</v>
      </c>
      <c r="D7" s="125"/>
      <c r="E7" s="38"/>
      <c r="F7" s="38"/>
      <c r="G7" s="122"/>
      <c r="H7" s="124" t="s">
        <v>308</v>
      </c>
      <c r="I7" s="123" t="s">
        <v>347</v>
      </c>
      <c r="J7" s="122" t="s">
        <v>304</v>
      </c>
      <c r="K7" s="121" t="s">
        <v>306</v>
      </c>
      <c r="L7" s="123" t="s">
        <v>346</v>
      </c>
      <c r="M7" s="122" t="s">
        <v>304</v>
      </c>
      <c r="N7" s="121">
        <v>30</v>
      </c>
      <c r="O7" s="120"/>
    </row>
    <row r="8" spans="1:21" ht="24.95" customHeight="1" x14ac:dyDescent="0.15">
      <c r="A8" s="477"/>
      <c r="B8" s="104"/>
      <c r="C8" s="108" t="s">
        <v>144</v>
      </c>
      <c r="D8" s="107" t="s">
        <v>66</v>
      </c>
      <c r="E8" s="50" t="s">
        <v>145</v>
      </c>
      <c r="F8" s="50"/>
      <c r="G8" s="104"/>
      <c r="H8" s="106">
        <v>3</v>
      </c>
      <c r="I8" s="105"/>
      <c r="J8" s="104" t="s">
        <v>144</v>
      </c>
      <c r="K8" s="103">
        <v>3</v>
      </c>
      <c r="L8" s="105"/>
      <c r="M8" s="104" t="s">
        <v>144</v>
      </c>
      <c r="N8" s="103">
        <v>2</v>
      </c>
      <c r="O8" s="102" t="s">
        <v>66</v>
      </c>
    </row>
    <row r="9" spans="1:21" ht="24.95" customHeight="1" x14ac:dyDescent="0.15">
      <c r="A9" s="477"/>
      <c r="B9" s="110"/>
      <c r="C9" s="114"/>
      <c r="D9" s="113"/>
      <c r="E9" s="44"/>
      <c r="F9" s="44"/>
      <c r="G9" s="110"/>
      <c r="H9" s="112"/>
      <c r="I9" s="111"/>
      <c r="J9" s="110"/>
      <c r="K9" s="109"/>
      <c r="L9" s="111"/>
      <c r="M9" s="110"/>
      <c r="N9" s="109"/>
      <c r="O9" s="116"/>
    </row>
    <row r="10" spans="1:21" ht="24.95" customHeight="1" x14ac:dyDescent="0.15">
      <c r="A10" s="477"/>
      <c r="B10" s="104" t="s">
        <v>345</v>
      </c>
      <c r="C10" s="108" t="s">
        <v>24</v>
      </c>
      <c r="D10" s="107"/>
      <c r="E10" s="50"/>
      <c r="F10" s="50"/>
      <c r="G10" s="104"/>
      <c r="H10" s="106">
        <v>15</v>
      </c>
      <c r="I10" s="105" t="s">
        <v>345</v>
      </c>
      <c r="J10" s="119" t="s">
        <v>138</v>
      </c>
      <c r="K10" s="103">
        <v>15</v>
      </c>
      <c r="L10" s="105" t="s">
        <v>344</v>
      </c>
      <c r="M10" s="104" t="s">
        <v>84</v>
      </c>
      <c r="N10" s="103">
        <v>10</v>
      </c>
      <c r="O10" s="102"/>
    </row>
    <row r="11" spans="1:21" ht="24.95" customHeight="1" x14ac:dyDescent="0.15">
      <c r="A11" s="477"/>
      <c r="B11" s="104"/>
      <c r="C11" s="108" t="s">
        <v>84</v>
      </c>
      <c r="D11" s="107"/>
      <c r="E11" s="50"/>
      <c r="F11" s="50"/>
      <c r="G11" s="104"/>
      <c r="H11" s="106">
        <v>15</v>
      </c>
      <c r="I11" s="105"/>
      <c r="J11" s="104" t="s">
        <v>84</v>
      </c>
      <c r="K11" s="103">
        <v>15</v>
      </c>
      <c r="L11" s="105"/>
      <c r="M11" s="104" t="s">
        <v>38</v>
      </c>
      <c r="N11" s="103">
        <v>5</v>
      </c>
      <c r="O11" s="102"/>
    </row>
    <row r="12" spans="1:21" ht="24.95" customHeight="1" x14ac:dyDescent="0.15">
      <c r="A12" s="477"/>
      <c r="B12" s="104"/>
      <c r="C12" s="108" t="s">
        <v>38</v>
      </c>
      <c r="D12" s="107"/>
      <c r="E12" s="50"/>
      <c r="F12" s="50"/>
      <c r="G12" s="104"/>
      <c r="H12" s="106">
        <v>10</v>
      </c>
      <c r="I12" s="105"/>
      <c r="J12" s="104" t="s">
        <v>38</v>
      </c>
      <c r="K12" s="103">
        <v>5</v>
      </c>
      <c r="L12" s="111"/>
      <c r="M12" s="110"/>
      <c r="N12" s="109"/>
      <c r="O12" s="116"/>
    </row>
    <row r="13" spans="1:21" ht="24.95" customHeight="1" x14ac:dyDescent="0.15">
      <c r="A13" s="477"/>
      <c r="B13" s="104"/>
      <c r="C13" s="108" t="s">
        <v>26</v>
      </c>
      <c r="D13" s="107"/>
      <c r="E13" s="50"/>
      <c r="F13" s="50"/>
      <c r="G13" s="104"/>
      <c r="H13" s="106">
        <v>10</v>
      </c>
      <c r="I13" s="105"/>
      <c r="J13" s="104" t="s">
        <v>26</v>
      </c>
      <c r="K13" s="103">
        <v>5</v>
      </c>
      <c r="L13" s="105" t="s">
        <v>343</v>
      </c>
      <c r="M13" s="104" t="s">
        <v>26</v>
      </c>
      <c r="N13" s="103">
        <v>5</v>
      </c>
      <c r="O13" s="102"/>
    </row>
    <row r="14" spans="1:21" ht="24.95" customHeight="1" x14ac:dyDescent="0.15">
      <c r="A14" s="477"/>
      <c r="B14" s="104"/>
      <c r="C14" s="108" t="s">
        <v>100</v>
      </c>
      <c r="D14" s="107"/>
      <c r="E14" s="50"/>
      <c r="F14" s="50"/>
      <c r="G14" s="104"/>
      <c r="H14" s="106">
        <v>5</v>
      </c>
      <c r="I14" s="105"/>
      <c r="J14" s="104" t="s">
        <v>100</v>
      </c>
      <c r="K14" s="103">
        <v>5</v>
      </c>
      <c r="L14" s="105"/>
      <c r="M14" s="104" t="s">
        <v>100</v>
      </c>
      <c r="N14" s="103">
        <v>5</v>
      </c>
      <c r="O14" s="102"/>
    </row>
    <row r="15" spans="1:21" ht="24.95" customHeight="1" x14ac:dyDescent="0.15">
      <c r="A15" s="477"/>
      <c r="B15" s="104"/>
      <c r="C15" s="108"/>
      <c r="D15" s="107"/>
      <c r="E15" s="50"/>
      <c r="F15" s="50"/>
      <c r="G15" s="104" t="s">
        <v>46</v>
      </c>
      <c r="H15" s="106" t="s">
        <v>299</v>
      </c>
      <c r="I15" s="105"/>
      <c r="J15" s="104"/>
      <c r="K15" s="103"/>
      <c r="L15" s="111"/>
      <c r="M15" s="110"/>
      <c r="N15" s="109"/>
      <c r="O15" s="116"/>
    </row>
    <row r="16" spans="1:21" ht="24.95" customHeight="1" x14ac:dyDescent="0.15">
      <c r="A16" s="477"/>
      <c r="B16" s="104"/>
      <c r="C16" s="108"/>
      <c r="D16" s="107"/>
      <c r="E16" s="50"/>
      <c r="F16" s="50"/>
      <c r="G16" s="104" t="s">
        <v>39</v>
      </c>
      <c r="H16" s="106" t="s">
        <v>298</v>
      </c>
      <c r="I16" s="105"/>
      <c r="J16" s="104"/>
      <c r="K16" s="103"/>
      <c r="L16" s="105" t="s">
        <v>342</v>
      </c>
      <c r="M16" s="104" t="s">
        <v>150</v>
      </c>
      <c r="N16" s="103">
        <v>10</v>
      </c>
      <c r="O16" s="102"/>
    </row>
    <row r="17" spans="1:15" ht="24.95" customHeight="1" x14ac:dyDescent="0.15">
      <c r="A17" s="477"/>
      <c r="B17" s="104"/>
      <c r="C17" s="108"/>
      <c r="D17" s="107"/>
      <c r="E17" s="50"/>
      <c r="F17" s="50" t="s">
        <v>31</v>
      </c>
      <c r="G17" s="104" t="s">
        <v>30</v>
      </c>
      <c r="H17" s="106" t="s">
        <v>298</v>
      </c>
      <c r="I17" s="105"/>
      <c r="J17" s="104"/>
      <c r="K17" s="103"/>
      <c r="L17" s="111"/>
      <c r="M17" s="110"/>
      <c r="N17" s="109"/>
      <c r="O17" s="116"/>
    </row>
    <row r="18" spans="1:15" ht="24.95" customHeight="1" x14ac:dyDescent="0.15">
      <c r="A18" s="477"/>
      <c r="B18" s="110"/>
      <c r="C18" s="114"/>
      <c r="D18" s="113"/>
      <c r="E18" s="44"/>
      <c r="F18" s="44"/>
      <c r="G18" s="110"/>
      <c r="H18" s="112"/>
      <c r="I18" s="111"/>
      <c r="J18" s="110"/>
      <c r="K18" s="109"/>
      <c r="L18" s="105" t="s">
        <v>72</v>
      </c>
      <c r="M18" s="104" t="s">
        <v>74</v>
      </c>
      <c r="N18" s="146">
        <v>0.1</v>
      </c>
      <c r="O18" s="102"/>
    </row>
    <row r="19" spans="1:15" ht="24.95" customHeight="1" x14ac:dyDescent="0.15">
      <c r="A19" s="477"/>
      <c r="B19" s="104" t="s">
        <v>42</v>
      </c>
      <c r="C19" s="108" t="s">
        <v>150</v>
      </c>
      <c r="D19" s="107"/>
      <c r="E19" s="50"/>
      <c r="F19" s="115"/>
      <c r="G19" s="104"/>
      <c r="H19" s="106">
        <v>10</v>
      </c>
      <c r="I19" s="105" t="s">
        <v>42</v>
      </c>
      <c r="J19" s="104" t="s">
        <v>150</v>
      </c>
      <c r="K19" s="103">
        <v>10</v>
      </c>
      <c r="L19" s="105"/>
      <c r="M19" s="104"/>
      <c r="N19" s="103"/>
      <c r="O19" s="102"/>
    </row>
    <row r="20" spans="1:15" ht="24.95" customHeight="1" x14ac:dyDescent="0.15">
      <c r="A20" s="477"/>
      <c r="B20" s="104"/>
      <c r="C20" s="108"/>
      <c r="D20" s="107"/>
      <c r="E20" s="50"/>
      <c r="F20" s="50"/>
      <c r="G20" s="104" t="s">
        <v>46</v>
      </c>
      <c r="H20" s="106" t="s">
        <v>299</v>
      </c>
      <c r="I20" s="105"/>
      <c r="J20" s="104"/>
      <c r="K20" s="103"/>
      <c r="L20" s="105"/>
      <c r="M20" s="104"/>
      <c r="N20" s="103"/>
      <c r="O20" s="102"/>
    </row>
    <row r="21" spans="1:15" ht="24.95" customHeight="1" x14ac:dyDescent="0.15">
      <c r="A21" s="477"/>
      <c r="B21" s="104"/>
      <c r="C21" s="108"/>
      <c r="D21" s="107"/>
      <c r="E21" s="50"/>
      <c r="F21" s="50"/>
      <c r="G21" s="104" t="s">
        <v>47</v>
      </c>
      <c r="H21" s="106" t="s">
        <v>298</v>
      </c>
      <c r="I21" s="105"/>
      <c r="J21" s="104"/>
      <c r="K21" s="103"/>
      <c r="L21" s="105"/>
      <c r="M21" s="104"/>
      <c r="N21" s="103"/>
      <c r="O21" s="102"/>
    </row>
    <row r="22" spans="1:15" ht="24.95" customHeight="1" x14ac:dyDescent="0.15">
      <c r="A22" s="477"/>
      <c r="B22" s="110"/>
      <c r="C22" s="114"/>
      <c r="D22" s="113"/>
      <c r="E22" s="44"/>
      <c r="F22" s="44"/>
      <c r="G22" s="110"/>
      <c r="H22" s="112"/>
      <c r="I22" s="111"/>
      <c r="J22" s="110"/>
      <c r="K22" s="109"/>
      <c r="L22" s="105"/>
      <c r="M22" s="104"/>
      <c r="N22" s="103"/>
      <c r="O22" s="102"/>
    </row>
    <row r="23" spans="1:15" ht="24.95" customHeight="1" x14ac:dyDescent="0.15">
      <c r="A23" s="477"/>
      <c r="B23" s="104" t="s">
        <v>72</v>
      </c>
      <c r="C23" s="108" t="s">
        <v>74</v>
      </c>
      <c r="D23" s="107"/>
      <c r="E23" s="50"/>
      <c r="F23" s="50"/>
      <c r="G23" s="104"/>
      <c r="H23" s="118">
        <v>0.13</v>
      </c>
      <c r="I23" s="105" t="s">
        <v>72</v>
      </c>
      <c r="J23" s="104" t="s">
        <v>74</v>
      </c>
      <c r="K23" s="117">
        <v>0.13</v>
      </c>
      <c r="L23" s="105"/>
      <c r="M23" s="104"/>
      <c r="N23" s="103"/>
      <c r="O23" s="102"/>
    </row>
    <row r="24" spans="1:15" ht="24.95" customHeight="1" thickBot="1" x14ac:dyDescent="0.2">
      <c r="A24" s="478"/>
      <c r="B24" s="97"/>
      <c r="C24" s="101"/>
      <c r="D24" s="100"/>
      <c r="E24" s="56"/>
      <c r="F24" s="56"/>
      <c r="G24" s="97"/>
      <c r="H24" s="99"/>
      <c r="I24" s="98"/>
      <c r="J24" s="97"/>
      <c r="K24" s="96"/>
      <c r="L24" s="98"/>
      <c r="M24" s="97"/>
      <c r="N24" s="96"/>
      <c r="O24" s="95"/>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3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20" ht="36.75" customHeight="1" x14ac:dyDescent="0.15">
      <c r="A1" s="1" t="s">
        <v>13</v>
      </c>
      <c r="B1" s="1"/>
      <c r="C1" s="2"/>
      <c r="D1" s="3"/>
      <c r="E1" s="2"/>
      <c r="F1" s="2"/>
      <c r="G1" s="2"/>
      <c r="H1" s="460"/>
      <c r="I1" s="460"/>
      <c r="J1" s="461"/>
      <c r="K1" s="461"/>
      <c r="L1" s="461"/>
      <c r="M1" s="461"/>
      <c r="N1" s="461"/>
      <c r="O1" s="2"/>
      <c r="P1" s="2"/>
      <c r="Q1" s="4"/>
      <c r="R1" s="4"/>
      <c r="S1" s="3"/>
    </row>
    <row r="2" spans="1:20" ht="36.75" customHeight="1" x14ac:dyDescent="0.15">
      <c r="A2" s="460" t="s">
        <v>0</v>
      </c>
      <c r="B2" s="460"/>
      <c r="C2" s="461"/>
      <c r="D2" s="461"/>
      <c r="E2" s="461"/>
      <c r="F2" s="461"/>
      <c r="G2" s="461"/>
      <c r="H2" s="461"/>
      <c r="I2" s="461"/>
      <c r="J2" s="461"/>
      <c r="K2" s="461"/>
      <c r="L2" s="461"/>
      <c r="M2" s="461"/>
      <c r="N2" s="461"/>
      <c r="O2" s="461"/>
      <c r="P2" s="461"/>
      <c r="Q2" s="461"/>
      <c r="R2" s="461"/>
      <c r="S2" s="3"/>
    </row>
    <row r="3" spans="1:20" ht="22.5" customHeight="1" x14ac:dyDescent="0.15">
      <c r="A3" s="5"/>
      <c r="B3" s="503" t="s">
        <v>266</v>
      </c>
      <c r="C3" s="503"/>
      <c r="D3" s="3"/>
      <c r="E3" s="6"/>
      <c r="F3" s="2"/>
      <c r="G3" s="2"/>
      <c r="H3" s="2"/>
      <c r="I3" s="3"/>
      <c r="J3" s="2"/>
      <c r="K3" s="7"/>
      <c r="L3" s="7"/>
      <c r="M3" s="8"/>
      <c r="N3" s="2"/>
      <c r="O3" s="86" t="s">
        <v>267</v>
      </c>
      <c r="P3"/>
      <c r="Q3"/>
      <c r="R3"/>
      <c r="S3"/>
      <c r="T3"/>
    </row>
    <row r="4" spans="1:20" ht="22.5" customHeight="1" x14ac:dyDescent="0.15">
      <c r="A4" s="5"/>
      <c r="B4" s="503"/>
      <c r="C4" s="503"/>
      <c r="D4" s="10"/>
      <c r="E4" s="6"/>
      <c r="F4" s="2"/>
      <c r="G4" s="2"/>
      <c r="H4" s="2"/>
      <c r="I4" s="10"/>
      <c r="J4" s="2"/>
      <c r="K4" s="7"/>
      <c r="L4" s="7"/>
      <c r="M4" s="8"/>
      <c r="N4" s="2"/>
      <c r="O4"/>
      <c r="P4"/>
      <c r="Q4"/>
      <c r="R4"/>
      <c r="S4"/>
      <c r="T4"/>
    </row>
    <row r="5" spans="1:20" ht="27.75" customHeight="1" thickBot="1" x14ac:dyDescent="0.3">
      <c r="A5" s="462" t="s">
        <v>155</v>
      </c>
      <c r="B5" s="463"/>
      <c r="C5" s="463"/>
      <c r="D5" s="463"/>
      <c r="E5" s="463"/>
      <c r="F5" s="463"/>
      <c r="G5" s="2"/>
      <c r="H5" s="2"/>
      <c r="I5" s="13"/>
      <c r="J5" s="2"/>
      <c r="K5" s="7"/>
      <c r="L5" s="7"/>
      <c r="M5" s="11"/>
      <c r="N5" s="2"/>
      <c r="O5" s="14"/>
      <c r="P5" s="13"/>
      <c r="Q5" s="15"/>
      <c r="R5" s="15"/>
      <c r="S5" s="12"/>
    </row>
    <row r="6" spans="1:20" s="84" customFormat="1" ht="42" customHeight="1" thickBot="1" x14ac:dyDescent="0.2">
      <c r="A6" s="16"/>
      <c r="B6" s="17" t="s">
        <v>1</v>
      </c>
      <c r="C6" s="18" t="s">
        <v>2</v>
      </c>
      <c r="D6" s="19" t="s">
        <v>3</v>
      </c>
      <c r="E6" s="35" t="s">
        <v>7</v>
      </c>
      <c r="F6" s="20" t="s">
        <v>5</v>
      </c>
      <c r="G6" s="18" t="s">
        <v>6</v>
      </c>
      <c r="H6" s="17" t="s">
        <v>2</v>
      </c>
      <c r="I6" s="19" t="s">
        <v>3</v>
      </c>
      <c r="J6" s="36" t="s">
        <v>4</v>
      </c>
      <c r="K6" s="20" t="s">
        <v>5</v>
      </c>
      <c r="L6" s="20" t="s">
        <v>6</v>
      </c>
      <c r="M6" s="22" t="s">
        <v>8</v>
      </c>
      <c r="N6" s="23" t="s">
        <v>9</v>
      </c>
      <c r="O6" s="20" t="s">
        <v>10</v>
      </c>
      <c r="P6" s="24" t="s">
        <v>3</v>
      </c>
      <c r="Q6" s="21" t="s">
        <v>12</v>
      </c>
      <c r="R6" s="25" t="s">
        <v>11</v>
      </c>
      <c r="S6" s="26"/>
    </row>
    <row r="7" spans="1:20" ht="18.75" customHeight="1" x14ac:dyDescent="0.15">
      <c r="A7" s="464" t="s">
        <v>54</v>
      </c>
      <c r="B7" s="63" t="s">
        <v>156</v>
      </c>
      <c r="C7" s="37" t="s">
        <v>163</v>
      </c>
      <c r="D7" s="38" t="s">
        <v>269</v>
      </c>
      <c r="E7" s="39">
        <v>40</v>
      </c>
      <c r="F7" s="40" t="s">
        <v>25</v>
      </c>
      <c r="G7" s="67"/>
      <c r="H7" s="71" t="s">
        <v>163</v>
      </c>
      <c r="I7" s="38" t="s">
        <v>269</v>
      </c>
      <c r="J7" s="40">
        <f>ROUNDUP(E7*0.75,2)</f>
        <v>30</v>
      </c>
      <c r="K7" s="40" t="s">
        <v>25</v>
      </c>
      <c r="L7" s="40"/>
      <c r="M7" s="75" t="e">
        <f>#REF!</f>
        <v>#REF!</v>
      </c>
      <c r="N7" s="63" t="s">
        <v>157</v>
      </c>
      <c r="O7" s="41" t="s">
        <v>46</v>
      </c>
      <c r="P7" s="38"/>
      <c r="Q7" s="42">
        <v>100</v>
      </c>
      <c r="R7" s="88">
        <f t="shared" ref="R7:R12" si="0">ROUNDUP(Q7*0.75,2)</f>
        <v>75</v>
      </c>
    </row>
    <row r="8" spans="1:20" ht="18.75" customHeight="1" x14ac:dyDescent="0.15">
      <c r="A8" s="465"/>
      <c r="B8" s="65"/>
      <c r="C8" s="49" t="s">
        <v>19</v>
      </c>
      <c r="D8" s="50" t="s">
        <v>20</v>
      </c>
      <c r="E8" s="80">
        <v>0.25</v>
      </c>
      <c r="F8" s="52" t="s">
        <v>21</v>
      </c>
      <c r="G8" s="69"/>
      <c r="H8" s="73" t="s">
        <v>19</v>
      </c>
      <c r="I8" s="50" t="s">
        <v>20</v>
      </c>
      <c r="J8" s="52">
        <f>ROUNDUP(E8*0.75,2)</f>
        <v>0.19</v>
      </c>
      <c r="K8" s="52" t="s">
        <v>21</v>
      </c>
      <c r="L8" s="52"/>
      <c r="M8" s="77" t="e">
        <f>#REF!</f>
        <v>#REF!</v>
      </c>
      <c r="N8" s="65" t="s">
        <v>158</v>
      </c>
      <c r="O8" s="53" t="s">
        <v>70</v>
      </c>
      <c r="P8" s="50"/>
      <c r="Q8" s="54">
        <v>1</v>
      </c>
      <c r="R8" s="90">
        <f t="shared" si="0"/>
        <v>0.75</v>
      </c>
    </row>
    <row r="9" spans="1:20" ht="18.75" customHeight="1" x14ac:dyDescent="0.15">
      <c r="A9" s="465"/>
      <c r="B9" s="65"/>
      <c r="C9" s="49" t="s">
        <v>108</v>
      </c>
      <c r="D9" s="50"/>
      <c r="E9" s="51">
        <v>10</v>
      </c>
      <c r="F9" s="52" t="s">
        <v>25</v>
      </c>
      <c r="G9" s="69"/>
      <c r="H9" s="73" t="s">
        <v>108</v>
      </c>
      <c r="I9" s="50"/>
      <c r="J9" s="52">
        <f>ROUNDUP(E9*0.75,2)</f>
        <v>7.5</v>
      </c>
      <c r="K9" s="52" t="s">
        <v>25</v>
      </c>
      <c r="L9" s="52"/>
      <c r="M9" s="77" t="e">
        <f>#REF!</f>
        <v>#REF!</v>
      </c>
      <c r="N9" s="65" t="s">
        <v>159</v>
      </c>
      <c r="O9" s="53" t="s">
        <v>32</v>
      </c>
      <c r="P9" s="50"/>
      <c r="Q9" s="54">
        <v>0.3</v>
      </c>
      <c r="R9" s="90">
        <f t="shared" si="0"/>
        <v>0.23</v>
      </c>
    </row>
    <row r="10" spans="1:20" ht="18.75" customHeight="1" x14ac:dyDescent="0.15">
      <c r="A10" s="465"/>
      <c r="B10" s="65"/>
      <c r="C10" s="49" t="s">
        <v>164</v>
      </c>
      <c r="D10" s="50"/>
      <c r="E10" s="61">
        <v>0.5</v>
      </c>
      <c r="F10" s="52" t="s">
        <v>88</v>
      </c>
      <c r="G10" s="69"/>
      <c r="H10" s="73" t="s">
        <v>164</v>
      </c>
      <c r="I10" s="50"/>
      <c r="J10" s="52">
        <f>ROUNDUP(E10*0.75,2)</f>
        <v>0.38</v>
      </c>
      <c r="K10" s="52" t="s">
        <v>88</v>
      </c>
      <c r="L10" s="52"/>
      <c r="M10" s="77" t="e">
        <f>#REF!</f>
        <v>#REF!</v>
      </c>
      <c r="N10" s="65" t="s">
        <v>160</v>
      </c>
      <c r="O10" s="53" t="s">
        <v>30</v>
      </c>
      <c r="P10" s="50" t="s">
        <v>31</v>
      </c>
      <c r="Q10" s="54">
        <v>1</v>
      </c>
      <c r="R10" s="90">
        <f t="shared" si="0"/>
        <v>0.75</v>
      </c>
    </row>
    <row r="11" spans="1:20" ht="18.75" customHeight="1" x14ac:dyDescent="0.15">
      <c r="A11" s="465"/>
      <c r="B11" s="65"/>
      <c r="C11" s="49" t="s">
        <v>96</v>
      </c>
      <c r="D11" s="50"/>
      <c r="E11" s="51">
        <v>10</v>
      </c>
      <c r="F11" s="52" t="s">
        <v>25</v>
      </c>
      <c r="G11" s="69"/>
      <c r="H11" s="73" t="s">
        <v>96</v>
      </c>
      <c r="I11" s="50"/>
      <c r="J11" s="52">
        <f>ROUNDUP(E11*0.75,2)</f>
        <v>7.5</v>
      </c>
      <c r="K11" s="52" t="s">
        <v>25</v>
      </c>
      <c r="L11" s="52"/>
      <c r="M11" s="77" t="e">
        <f>ROUND(#REF!+(#REF!*3/100),2)</f>
        <v>#REF!</v>
      </c>
      <c r="N11" s="65" t="s">
        <v>161</v>
      </c>
      <c r="O11" s="53" t="s">
        <v>39</v>
      </c>
      <c r="P11" s="50"/>
      <c r="Q11" s="54">
        <v>0.5</v>
      </c>
      <c r="R11" s="90">
        <f t="shared" si="0"/>
        <v>0.38</v>
      </c>
    </row>
    <row r="12" spans="1:20" ht="18.75" customHeight="1" x14ac:dyDescent="0.15">
      <c r="A12" s="465"/>
      <c r="B12" s="65"/>
      <c r="C12" s="49"/>
      <c r="D12" s="50"/>
      <c r="E12" s="51"/>
      <c r="F12" s="52"/>
      <c r="G12" s="69"/>
      <c r="H12" s="73"/>
      <c r="I12" s="50"/>
      <c r="J12" s="52"/>
      <c r="K12" s="52"/>
      <c r="L12" s="52"/>
      <c r="M12" s="77"/>
      <c r="N12" s="65" t="s">
        <v>162</v>
      </c>
      <c r="O12" s="53" t="s">
        <v>41</v>
      </c>
      <c r="P12" s="50"/>
      <c r="Q12" s="54">
        <v>1</v>
      </c>
      <c r="R12" s="90">
        <f t="shared" si="0"/>
        <v>0.75</v>
      </c>
    </row>
    <row r="13" spans="1:20" ht="18.75" customHeight="1" x14ac:dyDescent="0.15">
      <c r="A13" s="465"/>
      <c r="B13" s="65"/>
      <c r="C13" s="49"/>
      <c r="D13" s="50"/>
      <c r="E13" s="51"/>
      <c r="F13" s="52"/>
      <c r="G13" s="69"/>
      <c r="H13" s="73"/>
      <c r="I13" s="50"/>
      <c r="J13" s="52"/>
      <c r="K13" s="52"/>
      <c r="L13" s="52"/>
      <c r="M13" s="77"/>
      <c r="N13" s="65" t="s">
        <v>43</v>
      </c>
      <c r="O13" s="53"/>
      <c r="P13" s="50"/>
      <c r="Q13" s="54"/>
      <c r="R13" s="90"/>
    </row>
    <row r="14" spans="1:20" ht="18.75" customHeight="1" x14ac:dyDescent="0.15">
      <c r="A14" s="465"/>
      <c r="B14" s="65"/>
      <c r="C14" s="49"/>
      <c r="D14" s="50"/>
      <c r="E14" s="51"/>
      <c r="F14" s="52"/>
      <c r="G14" s="69"/>
      <c r="H14" s="73"/>
      <c r="I14" s="50"/>
      <c r="J14" s="52"/>
      <c r="K14" s="52"/>
      <c r="L14" s="52"/>
      <c r="M14" s="77"/>
      <c r="N14" s="65"/>
      <c r="O14" s="53"/>
      <c r="P14" s="50"/>
      <c r="Q14" s="54"/>
      <c r="R14" s="90"/>
    </row>
    <row r="15" spans="1:20" ht="18.75" customHeight="1" x14ac:dyDescent="0.15">
      <c r="A15" s="465"/>
      <c r="B15" s="64"/>
      <c r="C15" s="43"/>
      <c r="D15" s="44"/>
      <c r="E15" s="45"/>
      <c r="F15" s="46"/>
      <c r="G15" s="68"/>
      <c r="H15" s="72"/>
      <c r="I15" s="44"/>
      <c r="J15" s="46"/>
      <c r="K15" s="46"/>
      <c r="L15" s="46"/>
      <c r="M15" s="76"/>
      <c r="N15" s="64"/>
      <c r="O15" s="47"/>
      <c r="P15" s="44"/>
      <c r="Q15" s="48"/>
      <c r="R15" s="89"/>
    </row>
    <row r="16" spans="1:20" ht="18.75" customHeight="1" x14ac:dyDescent="0.15">
      <c r="A16" s="465"/>
      <c r="B16" s="65" t="s">
        <v>165</v>
      </c>
      <c r="C16" s="49" t="s">
        <v>93</v>
      </c>
      <c r="D16" s="50"/>
      <c r="E16" s="80">
        <v>0.25</v>
      </c>
      <c r="F16" s="52" t="s">
        <v>94</v>
      </c>
      <c r="G16" s="69"/>
      <c r="H16" s="73" t="s">
        <v>93</v>
      </c>
      <c r="I16" s="50"/>
      <c r="J16" s="52">
        <f>ROUNDUP(E16*0.75,2)</f>
        <v>0.19</v>
      </c>
      <c r="K16" s="52" t="s">
        <v>94</v>
      </c>
      <c r="L16" s="52"/>
      <c r="M16" s="77" t="e">
        <f>#REF!</f>
        <v>#REF!</v>
      </c>
      <c r="N16" s="65" t="s">
        <v>166</v>
      </c>
      <c r="O16" s="53" t="s">
        <v>41</v>
      </c>
      <c r="P16" s="50"/>
      <c r="Q16" s="54">
        <v>1.5</v>
      </c>
      <c r="R16" s="90">
        <f t="shared" ref="R16:R22" si="1">ROUNDUP(Q16*0.75,2)</f>
        <v>1.1300000000000001</v>
      </c>
    </row>
    <row r="17" spans="1:18" ht="18.75" customHeight="1" x14ac:dyDescent="0.15">
      <c r="A17" s="465"/>
      <c r="B17" s="65"/>
      <c r="C17" s="49" t="s">
        <v>114</v>
      </c>
      <c r="D17" s="50"/>
      <c r="E17" s="51">
        <v>10</v>
      </c>
      <c r="F17" s="52" t="s">
        <v>25</v>
      </c>
      <c r="G17" s="69"/>
      <c r="H17" s="73" t="s">
        <v>114</v>
      </c>
      <c r="I17" s="50"/>
      <c r="J17" s="52">
        <f>ROUNDUP(E17*0.75,2)</f>
        <v>7.5</v>
      </c>
      <c r="K17" s="52" t="s">
        <v>25</v>
      </c>
      <c r="L17" s="52"/>
      <c r="M17" s="77" t="e">
        <f>#REF!</f>
        <v>#REF!</v>
      </c>
      <c r="N17" s="65" t="s">
        <v>167</v>
      </c>
      <c r="O17" s="53" t="s">
        <v>69</v>
      </c>
      <c r="P17" s="50"/>
      <c r="Q17" s="54">
        <v>0.5</v>
      </c>
      <c r="R17" s="90">
        <f t="shared" si="1"/>
        <v>0.38</v>
      </c>
    </row>
    <row r="18" spans="1:18" ht="18.75" customHeight="1" x14ac:dyDescent="0.15">
      <c r="A18" s="465"/>
      <c r="B18" s="65"/>
      <c r="C18" s="49" t="s">
        <v>26</v>
      </c>
      <c r="D18" s="50"/>
      <c r="E18" s="51">
        <v>30</v>
      </c>
      <c r="F18" s="52" t="s">
        <v>25</v>
      </c>
      <c r="G18" s="69"/>
      <c r="H18" s="73" t="s">
        <v>26</v>
      </c>
      <c r="I18" s="50"/>
      <c r="J18" s="52">
        <f>ROUNDUP(E18*0.75,2)</f>
        <v>22.5</v>
      </c>
      <c r="K18" s="52" t="s">
        <v>25</v>
      </c>
      <c r="L18" s="52"/>
      <c r="M18" s="77" t="e">
        <f>ROUND(#REF!+(#REF!*6/100),2)</f>
        <v>#REF!</v>
      </c>
      <c r="N18" s="65" t="s">
        <v>168</v>
      </c>
      <c r="O18" s="53" t="s">
        <v>46</v>
      </c>
      <c r="P18" s="50"/>
      <c r="Q18" s="54">
        <v>20</v>
      </c>
      <c r="R18" s="90">
        <f t="shared" si="1"/>
        <v>15</v>
      </c>
    </row>
    <row r="19" spans="1:18" ht="18.75" customHeight="1" x14ac:dyDescent="0.15">
      <c r="A19" s="465"/>
      <c r="B19" s="65"/>
      <c r="C19" s="49" t="s">
        <v>38</v>
      </c>
      <c r="D19" s="50"/>
      <c r="E19" s="51">
        <v>10</v>
      </c>
      <c r="F19" s="52" t="s">
        <v>25</v>
      </c>
      <c r="G19" s="69"/>
      <c r="H19" s="73" t="s">
        <v>38</v>
      </c>
      <c r="I19" s="50"/>
      <c r="J19" s="52">
        <f>ROUNDUP(E19*0.75,2)</f>
        <v>7.5</v>
      </c>
      <c r="K19" s="52" t="s">
        <v>25</v>
      </c>
      <c r="L19" s="52"/>
      <c r="M19" s="77" t="e">
        <f>ROUND(#REF!+(#REF!*10/100),2)</f>
        <v>#REF!</v>
      </c>
      <c r="N19" s="65" t="s">
        <v>169</v>
      </c>
      <c r="O19" s="53" t="s">
        <v>32</v>
      </c>
      <c r="P19" s="50"/>
      <c r="Q19" s="54">
        <v>0.1</v>
      </c>
      <c r="R19" s="90">
        <f t="shared" si="1"/>
        <v>0.08</v>
      </c>
    </row>
    <row r="20" spans="1:18" ht="18.75" customHeight="1" x14ac:dyDescent="0.15">
      <c r="A20" s="465"/>
      <c r="B20" s="65"/>
      <c r="C20" s="49"/>
      <c r="D20" s="50"/>
      <c r="E20" s="51"/>
      <c r="F20" s="52"/>
      <c r="G20" s="69"/>
      <c r="H20" s="73"/>
      <c r="I20" s="50"/>
      <c r="J20" s="52"/>
      <c r="K20" s="52"/>
      <c r="L20" s="52"/>
      <c r="M20" s="77"/>
      <c r="N20" s="82" t="s">
        <v>281</v>
      </c>
      <c r="O20" s="53" t="s">
        <v>70</v>
      </c>
      <c r="P20" s="50"/>
      <c r="Q20" s="54">
        <v>2</v>
      </c>
      <c r="R20" s="90">
        <f t="shared" si="1"/>
        <v>1.5</v>
      </c>
    </row>
    <row r="21" spans="1:18" ht="18.75" customHeight="1" x14ac:dyDescent="0.15">
      <c r="A21" s="465"/>
      <c r="B21" s="65"/>
      <c r="C21" s="49"/>
      <c r="D21" s="50"/>
      <c r="E21" s="51"/>
      <c r="F21" s="52"/>
      <c r="G21" s="69"/>
      <c r="H21" s="73"/>
      <c r="I21" s="50"/>
      <c r="J21" s="52"/>
      <c r="K21" s="52"/>
      <c r="L21" s="52"/>
      <c r="M21" s="77"/>
      <c r="N21" s="65" t="s">
        <v>43</v>
      </c>
      <c r="O21" s="53" t="s">
        <v>30</v>
      </c>
      <c r="P21" s="50" t="s">
        <v>31</v>
      </c>
      <c r="Q21" s="54">
        <v>0.5</v>
      </c>
      <c r="R21" s="90">
        <f t="shared" si="1"/>
        <v>0.38</v>
      </c>
    </row>
    <row r="22" spans="1:18" ht="18.75" customHeight="1" x14ac:dyDescent="0.15">
      <c r="A22" s="465"/>
      <c r="B22" s="65"/>
      <c r="C22" s="49"/>
      <c r="D22" s="50"/>
      <c r="E22" s="51"/>
      <c r="F22" s="52"/>
      <c r="G22" s="69"/>
      <c r="H22" s="73"/>
      <c r="I22" s="50"/>
      <c r="J22" s="52"/>
      <c r="K22" s="52"/>
      <c r="L22" s="52"/>
      <c r="M22" s="77"/>
      <c r="N22" s="65"/>
      <c r="O22" s="53" t="s">
        <v>58</v>
      </c>
      <c r="P22" s="50"/>
      <c r="Q22" s="54">
        <v>1</v>
      </c>
      <c r="R22" s="90">
        <f t="shared" si="1"/>
        <v>0.75</v>
      </c>
    </row>
    <row r="23" spans="1:18" ht="18.75" customHeight="1" x14ac:dyDescent="0.15">
      <c r="A23" s="465"/>
      <c r="B23" s="64"/>
      <c r="C23" s="43"/>
      <c r="D23" s="44"/>
      <c r="E23" s="45"/>
      <c r="F23" s="46"/>
      <c r="G23" s="68"/>
      <c r="H23" s="72"/>
      <c r="I23" s="44"/>
      <c r="J23" s="46"/>
      <c r="K23" s="46"/>
      <c r="L23" s="46"/>
      <c r="M23" s="76"/>
      <c r="N23" s="64"/>
      <c r="O23" s="47"/>
      <c r="P23" s="44"/>
      <c r="Q23" s="48"/>
      <c r="R23" s="89"/>
    </row>
    <row r="24" spans="1:18" ht="18.75" customHeight="1" x14ac:dyDescent="0.15">
      <c r="A24" s="465"/>
      <c r="B24" s="65" t="s">
        <v>271</v>
      </c>
      <c r="C24" s="49" t="s">
        <v>95</v>
      </c>
      <c r="D24" s="50"/>
      <c r="E24" s="51">
        <v>30</v>
      </c>
      <c r="F24" s="52" t="s">
        <v>25</v>
      </c>
      <c r="G24" s="69"/>
      <c r="H24" s="73" t="s">
        <v>95</v>
      </c>
      <c r="I24" s="50"/>
      <c r="J24" s="52">
        <f>ROUNDUP(E24*0.75,2)</f>
        <v>22.5</v>
      </c>
      <c r="K24" s="52" t="s">
        <v>25</v>
      </c>
      <c r="L24" s="52"/>
      <c r="M24" s="77" t="e">
        <f>ROUND(#REF!+(#REF!*2/100),2)</f>
        <v>#REF!</v>
      </c>
      <c r="N24" s="65" t="s">
        <v>170</v>
      </c>
      <c r="O24" s="53" t="s">
        <v>39</v>
      </c>
      <c r="P24" s="50"/>
      <c r="Q24" s="54">
        <v>0.3</v>
      </c>
      <c r="R24" s="90">
        <f>ROUNDUP(Q24*0.75,2)</f>
        <v>0.23</v>
      </c>
    </row>
    <row r="25" spans="1:18" ht="18.75" customHeight="1" x14ac:dyDescent="0.15">
      <c r="A25" s="465"/>
      <c r="B25" s="65" t="s">
        <v>261</v>
      </c>
      <c r="C25" s="49" t="s">
        <v>99</v>
      </c>
      <c r="D25" s="50"/>
      <c r="E25" s="51">
        <v>0.5</v>
      </c>
      <c r="F25" s="52" t="s">
        <v>25</v>
      </c>
      <c r="G25" s="69"/>
      <c r="H25" s="73" t="s">
        <v>99</v>
      </c>
      <c r="I25" s="50"/>
      <c r="J25" s="52">
        <f>ROUNDUP(E25*0.75,2)</f>
        <v>0.38</v>
      </c>
      <c r="K25" s="52" t="s">
        <v>25</v>
      </c>
      <c r="L25" s="52"/>
      <c r="M25" s="77" t="e">
        <f>#REF!</f>
        <v>#REF!</v>
      </c>
      <c r="N25" s="65" t="s">
        <v>115</v>
      </c>
      <c r="O25" s="53" t="s">
        <v>30</v>
      </c>
      <c r="P25" s="50" t="s">
        <v>31</v>
      </c>
      <c r="Q25" s="54">
        <v>0.3</v>
      </c>
      <c r="R25" s="90">
        <f>ROUNDUP(Q25*0.75,2)</f>
        <v>0.23</v>
      </c>
    </row>
    <row r="26" spans="1:18" ht="18.75" customHeight="1" x14ac:dyDescent="0.15">
      <c r="A26" s="465"/>
      <c r="B26" s="65"/>
      <c r="C26" s="49"/>
      <c r="D26" s="50"/>
      <c r="E26" s="51"/>
      <c r="F26" s="52"/>
      <c r="G26" s="69"/>
      <c r="H26" s="73"/>
      <c r="I26" s="50"/>
      <c r="J26" s="52"/>
      <c r="K26" s="52"/>
      <c r="L26" s="52"/>
      <c r="M26" s="77"/>
      <c r="N26" s="65" t="s">
        <v>18</v>
      </c>
      <c r="O26" s="53" t="s">
        <v>116</v>
      </c>
      <c r="P26" s="50" t="s">
        <v>117</v>
      </c>
      <c r="Q26" s="54">
        <v>4</v>
      </c>
      <c r="R26" s="90">
        <f>ROUNDUP(Q26*0.75,2)</f>
        <v>3</v>
      </c>
    </row>
    <row r="27" spans="1:18" ht="18.75" customHeight="1" x14ac:dyDescent="0.15">
      <c r="A27" s="465"/>
      <c r="B27" s="64"/>
      <c r="C27" s="43"/>
      <c r="D27" s="44"/>
      <c r="E27" s="45"/>
      <c r="F27" s="46"/>
      <c r="G27" s="68"/>
      <c r="H27" s="72"/>
      <c r="I27" s="44"/>
      <c r="J27" s="46"/>
      <c r="K27" s="46"/>
      <c r="L27" s="46"/>
      <c r="M27" s="76"/>
      <c r="N27" s="64"/>
      <c r="O27" s="47"/>
      <c r="P27" s="44"/>
      <c r="Q27" s="48"/>
      <c r="R27" s="89"/>
    </row>
    <row r="28" spans="1:18" ht="18.75" customHeight="1" x14ac:dyDescent="0.15">
      <c r="A28" s="465"/>
      <c r="B28" s="65" t="s">
        <v>48</v>
      </c>
      <c r="C28" s="49" t="s">
        <v>52</v>
      </c>
      <c r="D28" s="50" t="s">
        <v>23</v>
      </c>
      <c r="E28" s="51">
        <v>40</v>
      </c>
      <c r="F28" s="52" t="s">
        <v>25</v>
      </c>
      <c r="G28" s="69"/>
      <c r="H28" s="73" t="s">
        <v>52</v>
      </c>
      <c r="I28" s="50" t="s">
        <v>23</v>
      </c>
      <c r="J28" s="52">
        <f>ROUNDUP(E28*0.75,2)</f>
        <v>30</v>
      </c>
      <c r="K28" s="52" t="s">
        <v>25</v>
      </c>
      <c r="L28" s="52"/>
      <c r="M28" s="77" t="e">
        <f>#REF!</f>
        <v>#REF!</v>
      </c>
      <c r="N28" s="65" t="s">
        <v>49</v>
      </c>
      <c r="O28" s="53" t="s">
        <v>39</v>
      </c>
      <c r="P28" s="50"/>
      <c r="Q28" s="54">
        <v>1</v>
      </c>
      <c r="R28" s="90">
        <f>ROUNDUP(Q28*0.75,2)</f>
        <v>0.75</v>
      </c>
    </row>
    <row r="29" spans="1:18" ht="18.75" customHeight="1" x14ac:dyDescent="0.15">
      <c r="A29" s="465"/>
      <c r="B29" s="65"/>
      <c r="C29" s="49"/>
      <c r="D29" s="50"/>
      <c r="E29" s="51"/>
      <c r="F29" s="52"/>
      <c r="G29" s="69"/>
      <c r="H29" s="73"/>
      <c r="I29" s="50"/>
      <c r="J29" s="52"/>
      <c r="K29" s="52"/>
      <c r="L29" s="52"/>
      <c r="M29" s="77"/>
      <c r="N29" s="65" t="s">
        <v>50</v>
      </c>
      <c r="O29" s="53" t="s">
        <v>53</v>
      </c>
      <c r="P29" s="50"/>
      <c r="Q29" s="54">
        <v>3</v>
      </c>
      <c r="R29" s="90">
        <f>ROUNDUP(Q29*0.75,2)</f>
        <v>2.25</v>
      </c>
    </row>
    <row r="30" spans="1:18" ht="18.75" customHeight="1" x14ac:dyDescent="0.15">
      <c r="A30" s="465"/>
      <c r="B30" s="65"/>
      <c r="C30" s="49"/>
      <c r="D30" s="50"/>
      <c r="E30" s="51"/>
      <c r="F30" s="52"/>
      <c r="G30" s="69"/>
      <c r="H30" s="73"/>
      <c r="I30" s="50"/>
      <c r="J30" s="52"/>
      <c r="K30" s="52"/>
      <c r="L30" s="52"/>
      <c r="M30" s="77"/>
      <c r="N30" s="65" t="s">
        <v>51</v>
      </c>
      <c r="O30" s="53"/>
      <c r="P30" s="50"/>
      <c r="Q30" s="54"/>
      <c r="R30" s="90"/>
    </row>
    <row r="31" spans="1:18" ht="18.75" customHeight="1" x14ac:dyDescent="0.15">
      <c r="A31" s="465"/>
      <c r="B31" s="65"/>
      <c r="C31" s="49"/>
      <c r="D31" s="50"/>
      <c r="E31" s="51"/>
      <c r="F31" s="52"/>
      <c r="G31" s="69"/>
      <c r="H31" s="73"/>
      <c r="I31" s="50"/>
      <c r="J31" s="52"/>
      <c r="K31" s="52"/>
      <c r="L31" s="52"/>
      <c r="M31" s="77"/>
      <c r="N31" s="65" t="s">
        <v>18</v>
      </c>
      <c r="O31" s="53"/>
      <c r="P31" s="50"/>
      <c r="Q31" s="54"/>
      <c r="R31" s="90"/>
    </row>
    <row r="32" spans="1:18" ht="18.75" customHeight="1" thickBot="1" x14ac:dyDescent="0.2">
      <c r="A32" s="466"/>
      <c r="B32" s="66"/>
      <c r="C32" s="55"/>
      <c r="D32" s="56"/>
      <c r="E32" s="57"/>
      <c r="F32" s="58"/>
      <c r="G32" s="70"/>
      <c r="H32" s="74"/>
      <c r="I32" s="56"/>
      <c r="J32" s="58"/>
      <c r="K32" s="58"/>
      <c r="L32" s="58"/>
      <c r="M32" s="78"/>
      <c r="N32" s="66"/>
      <c r="O32" s="59"/>
      <c r="P32" s="56"/>
      <c r="Q32" s="60"/>
      <c r="R32" s="92"/>
    </row>
    <row r="33" spans="15:18" ht="18.75" customHeight="1" x14ac:dyDescent="0.15">
      <c r="O33" s="3"/>
      <c r="Q33" s="27"/>
      <c r="R33" s="27"/>
    </row>
  </sheetData>
  <mergeCells count="5">
    <mergeCell ref="H1:N1"/>
    <mergeCell ref="A2:R2"/>
    <mergeCell ref="B3:C4"/>
    <mergeCell ref="A5:F5"/>
    <mergeCell ref="A7:A32"/>
  </mergeCells>
  <phoneticPr fontId="17"/>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155</v>
      </c>
      <c r="B3" s="482"/>
      <c r="C3" s="482"/>
      <c r="D3" s="139"/>
      <c r="E3" s="483" t="s">
        <v>340</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355</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 customHeight="1" x14ac:dyDescent="0.15">
      <c r="A7" s="476" t="s">
        <v>54</v>
      </c>
      <c r="B7" s="122" t="s">
        <v>354</v>
      </c>
      <c r="C7" s="126" t="s">
        <v>163</v>
      </c>
      <c r="D7" s="125"/>
      <c r="E7" s="38" t="s">
        <v>269</v>
      </c>
      <c r="F7" s="38"/>
      <c r="G7" s="122"/>
      <c r="H7" s="124">
        <v>20</v>
      </c>
      <c r="I7" s="123" t="s">
        <v>354</v>
      </c>
      <c r="J7" s="122" t="s">
        <v>163</v>
      </c>
      <c r="K7" s="121">
        <v>10</v>
      </c>
      <c r="L7" s="123" t="s">
        <v>353</v>
      </c>
      <c r="M7" s="122" t="s">
        <v>163</v>
      </c>
      <c r="N7" s="121">
        <v>10</v>
      </c>
      <c r="O7" s="120"/>
    </row>
    <row r="8" spans="1:21" ht="24" customHeight="1" x14ac:dyDescent="0.15">
      <c r="A8" s="477"/>
      <c r="B8" s="104"/>
      <c r="C8" s="108" t="s">
        <v>19</v>
      </c>
      <c r="D8" s="107"/>
      <c r="E8" s="50" t="s">
        <v>20</v>
      </c>
      <c r="F8" s="50"/>
      <c r="G8" s="104"/>
      <c r="H8" s="118">
        <v>0.13</v>
      </c>
      <c r="I8" s="105"/>
      <c r="J8" s="104" t="s">
        <v>300</v>
      </c>
      <c r="K8" s="117">
        <v>0.13</v>
      </c>
      <c r="L8" s="111"/>
      <c r="M8" s="110"/>
      <c r="N8" s="109"/>
      <c r="O8" s="116"/>
    </row>
    <row r="9" spans="1:21" ht="24" customHeight="1" x14ac:dyDescent="0.15">
      <c r="A9" s="477"/>
      <c r="B9" s="104"/>
      <c r="C9" s="108" t="s">
        <v>96</v>
      </c>
      <c r="D9" s="107"/>
      <c r="E9" s="50"/>
      <c r="F9" s="50"/>
      <c r="G9" s="104"/>
      <c r="H9" s="106">
        <v>10</v>
      </c>
      <c r="I9" s="105"/>
      <c r="J9" s="104" t="s">
        <v>96</v>
      </c>
      <c r="K9" s="103">
        <v>10</v>
      </c>
      <c r="L9" s="105" t="s">
        <v>352</v>
      </c>
      <c r="M9" s="104" t="s">
        <v>93</v>
      </c>
      <c r="N9" s="146">
        <v>0.1</v>
      </c>
      <c r="O9" s="102"/>
    </row>
    <row r="10" spans="1:21" ht="24" customHeight="1" x14ac:dyDescent="0.15">
      <c r="A10" s="477"/>
      <c r="B10" s="104"/>
      <c r="C10" s="108"/>
      <c r="D10" s="107"/>
      <c r="E10" s="50"/>
      <c r="F10" s="50"/>
      <c r="G10" s="104" t="s">
        <v>46</v>
      </c>
      <c r="H10" s="106" t="s">
        <v>299</v>
      </c>
      <c r="I10" s="105"/>
      <c r="J10" s="104"/>
      <c r="K10" s="103"/>
      <c r="L10" s="105"/>
      <c r="M10" s="104" t="s">
        <v>96</v>
      </c>
      <c r="N10" s="103">
        <v>10</v>
      </c>
      <c r="O10" s="102"/>
    </row>
    <row r="11" spans="1:21" ht="24" customHeight="1" x14ac:dyDescent="0.15">
      <c r="A11" s="477"/>
      <c r="B11" s="104"/>
      <c r="C11" s="108"/>
      <c r="D11" s="107"/>
      <c r="E11" s="50"/>
      <c r="F11" s="50" t="s">
        <v>31</v>
      </c>
      <c r="G11" s="104" t="s">
        <v>30</v>
      </c>
      <c r="H11" s="106" t="s">
        <v>298</v>
      </c>
      <c r="I11" s="105"/>
      <c r="J11" s="104"/>
      <c r="K11" s="103"/>
      <c r="L11" s="111"/>
      <c r="M11" s="110"/>
      <c r="N11" s="109"/>
      <c r="O11" s="116"/>
    </row>
    <row r="12" spans="1:21" ht="24" customHeight="1" x14ac:dyDescent="0.15">
      <c r="A12" s="477"/>
      <c r="B12" s="104"/>
      <c r="C12" s="108"/>
      <c r="D12" s="107"/>
      <c r="E12" s="50"/>
      <c r="F12" s="50"/>
      <c r="G12" s="104" t="s">
        <v>39</v>
      </c>
      <c r="H12" s="106" t="s">
        <v>298</v>
      </c>
      <c r="I12" s="105"/>
      <c r="J12" s="104"/>
      <c r="K12" s="103"/>
      <c r="L12" s="105" t="s">
        <v>351</v>
      </c>
      <c r="M12" s="104" t="s">
        <v>26</v>
      </c>
      <c r="N12" s="103">
        <v>10</v>
      </c>
      <c r="O12" s="102"/>
    </row>
    <row r="13" spans="1:21" ht="24" customHeight="1" x14ac:dyDescent="0.15">
      <c r="A13" s="477"/>
      <c r="B13" s="110"/>
      <c r="C13" s="114"/>
      <c r="D13" s="113"/>
      <c r="E13" s="44"/>
      <c r="F13" s="44"/>
      <c r="G13" s="110"/>
      <c r="H13" s="112"/>
      <c r="I13" s="111"/>
      <c r="J13" s="110"/>
      <c r="K13" s="109"/>
      <c r="L13" s="105"/>
      <c r="M13" s="104" t="s">
        <v>38</v>
      </c>
      <c r="N13" s="103">
        <v>10</v>
      </c>
      <c r="O13" s="102"/>
    </row>
    <row r="14" spans="1:21" ht="24" customHeight="1" x14ac:dyDescent="0.15">
      <c r="A14" s="477"/>
      <c r="B14" s="104" t="s">
        <v>350</v>
      </c>
      <c r="C14" s="108" t="s">
        <v>93</v>
      </c>
      <c r="D14" s="107"/>
      <c r="E14" s="50"/>
      <c r="F14" s="50"/>
      <c r="G14" s="104"/>
      <c r="H14" s="147">
        <v>0.1</v>
      </c>
      <c r="I14" s="105" t="s">
        <v>349</v>
      </c>
      <c r="J14" s="104" t="s">
        <v>93</v>
      </c>
      <c r="K14" s="146">
        <v>0.1</v>
      </c>
      <c r="L14" s="111"/>
      <c r="M14" s="110"/>
      <c r="N14" s="109"/>
      <c r="O14" s="116"/>
    </row>
    <row r="15" spans="1:21" ht="24" customHeight="1" x14ac:dyDescent="0.15">
      <c r="A15" s="477"/>
      <c r="B15" s="104"/>
      <c r="C15" s="108" t="s">
        <v>114</v>
      </c>
      <c r="D15" s="107"/>
      <c r="E15" s="50"/>
      <c r="F15" s="50"/>
      <c r="G15" s="104"/>
      <c r="H15" s="106">
        <v>5</v>
      </c>
      <c r="I15" s="105"/>
      <c r="J15" s="119" t="s">
        <v>220</v>
      </c>
      <c r="K15" s="103">
        <v>5</v>
      </c>
      <c r="L15" s="105" t="s">
        <v>48</v>
      </c>
      <c r="M15" s="104" t="s">
        <v>52</v>
      </c>
      <c r="N15" s="103">
        <v>10</v>
      </c>
      <c r="O15" s="102"/>
    </row>
    <row r="16" spans="1:21" ht="24" customHeight="1" x14ac:dyDescent="0.15">
      <c r="A16" s="477"/>
      <c r="B16" s="104"/>
      <c r="C16" s="108" t="s">
        <v>26</v>
      </c>
      <c r="D16" s="107"/>
      <c r="E16" s="50"/>
      <c r="F16" s="50"/>
      <c r="G16" s="104"/>
      <c r="H16" s="106">
        <v>20</v>
      </c>
      <c r="I16" s="105"/>
      <c r="J16" s="104" t="s">
        <v>26</v>
      </c>
      <c r="K16" s="103">
        <v>15</v>
      </c>
      <c r="L16" s="105"/>
      <c r="M16" s="104"/>
      <c r="N16" s="103"/>
      <c r="O16" s="102"/>
    </row>
    <row r="17" spans="1:15" ht="24" customHeight="1" x14ac:dyDescent="0.15">
      <c r="A17" s="477"/>
      <c r="B17" s="104"/>
      <c r="C17" s="108" t="s">
        <v>38</v>
      </c>
      <c r="D17" s="107"/>
      <c r="E17" s="50"/>
      <c r="F17" s="50"/>
      <c r="G17" s="104"/>
      <c r="H17" s="106">
        <v>10</v>
      </c>
      <c r="I17" s="105"/>
      <c r="J17" s="104" t="s">
        <v>38</v>
      </c>
      <c r="K17" s="103">
        <v>10</v>
      </c>
      <c r="L17" s="105"/>
      <c r="M17" s="104"/>
      <c r="N17" s="103"/>
      <c r="O17" s="102"/>
    </row>
    <row r="18" spans="1:15" ht="24" customHeight="1" x14ac:dyDescent="0.15">
      <c r="A18" s="477"/>
      <c r="B18" s="104"/>
      <c r="C18" s="108"/>
      <c r="D18" s="107"/>
      <c r="E18" s="50"/>
      <c r="F18" s="50"/>
      <c r="G18" s="104" t="s">
        <v>46</v>
      </c>
      <c r="H18" s="106" t="s">
        <v>299</v>
      </c>
      <c r="I18" s="105"/>
      <c r="J18" s="104"/>
      <c r="K18" s="103"/>
      <c r="L18" s="105"/>
      <c r="M18" s="104"/>
      <c r="N18" s="103"/>
      <c r="O18" s="102"/>
    </row>
    <row r="19" spans="1:15" ht="24" customHeight="1" x14ac:dyDescent="0.15">
      <c r="A19" s="477"/>
      <c r="B19" s="104"/>
      <c r="C19" s="108"/>
      <c r="D19" s="107"/>
      <c r="E19" s="50"/>
      <c r="F19" s="115" t="s">
        <v>31</v>
      </c>
      <c r="G19" s="104" t="s">
        <v>30</v>
      </c>
      <c r="H19" s="106" t="s">
        <v>298</v>
      </c>
      <c r="I19" s="105"/>
      <c r="J19" s="104"/>
      <c r="K19" s="103"/>
      <c r="L19" s="105"/>
      <c r="M19" s="104"/>
      <c r="N19" s="103"/>
      <c r="O19" s="102"/>
    </row>
    <row r="20" spans="1:15" ht="24" customHeight="1" x14ac:dyDescent="0.15">
      <c r="A20" s="477"/>
      <c r="B20" s="104"/>
      <c r="C20" s="108"/>
      <c r="D20" s="107"/>
      <c r="E20" s="50"/>
      <c r="F20" s="50"/>
      <c r="G20" s="104" t="s">
        <v>39</v>
      </c>
      <c r="H20" s="106" t="s">
        <v>298</v>
      </c>
      <c r="I20" s="105"/>
      <c r="J20" s="104"/>
      <c r="K20" s="103"/>
      <c r="L20" s="105"/>
      <c r="M20" s="104"/>
      <c r="N20" s="103"/>
      <c r="O20" s="102"/>
    </row>
    <row r="21" spans="1:15" ht="24" customHeight="1" x14ac:dyDescent="0.15">
      <c r="A21" s="477"/>
      <c r="B21" s="104"/>
      <c r="C21" s="108"/>
      <c r="D21" s="107"/>
      <c r="E21" s="50"/>
      <c r="F21" s="50"/>
      <c r="G21" s="104" t="s">
        <v>58</v>
      </c>
      <c r="H21" s="106" t="s">
        <v>298</v>
      </c>
      <c r="I21" s="105"/>
      <c r="J21" s="104"/>
      <c r="K21" s="103"/>
      <c r="L21" s="105"/>
      <c r="M21" s="104"/>
      <c r="N21" s="103"/>
      <c r="O21" s="102"/>
    </row>
    <row r="22" spans="1:15" ht="24" customHeight="1" x14ac:dyDescent="0.15">
      <c r="A22" s="477"/>
      <c r="B22" s="110"/>
      <c r="C22" s="114"/>
      <c r="D22" s="113"/>
      <c r="E22" s="44"/>
      <c r="F22" s="44"/>
      <c r="G22" s="110"/>
      <c r="H22" s="112"/>
      <c r="I22" s="111"/>
      <c r="J22" s="110"/>
      <c r="K22" s="109"/>
      <c r="L22" s="105"/>
      <c r="M22" s="104"/>
      <c r="N22" s="103"/>
      <c r="O22" s="102"/>
    </row>
    <row r="23" spans="1:15" ht="24" customHeight="1" x14ac:dyDescent="0.15">
      <c r="A23" s="477"/>
      <c r="B23" s="104" t="s">
        <v>348</v>
      </c>
      <c r="C23" s="108" t="s">
        <v>95</v>
      </c>
      <c r="D23" s="107"/>
      <c r="E23" s="50"/>
      <c r="F23" s="50"/>
      <c r="G23" s="104"/>
      <c r="H23" s="106">
        <v>10</v>
      </c>
      <c r="I23" s="105" t="s">
        <v>348</v>
      </c>
      <c r="J23" s="104" t="s">
        <v>95</v>
      </c>
      <c r="K23" s="103">
        <v>5</v>
      </c>
      <c r="L23" s="105"/>
      <c r="M23" s="104"/>
      <c r="N23" s="103"/>
      <c r="O23" s="102"/>
    </row>
    <row r="24" spans="1:15" ht="24" customHeight="1" x14ac:dyDescent="0.15">
      <c r="A24" s="477"/>
      <c r="B24" s="104"/>
      <c r="C24" s="108" t="s">
        <v>99</v>
      </c>
      <c r="D24" s="107"/>
      <c r="E24" s="50"/>
      <c r="F24" s="50"/>
      <c r="G24" s="104"/>
      <c r="H24" s="106">
        <v>0.5</v>
      </c>
      <c r="I24" s="105"/>
      <c r="J24" s="104" t="s">
        <v>99</v>
      </c>
      <c r="K24" s="103">
        <v>0.5</v>
      </c>
      <c r="L24" s="105"/>
      <c r="M24" s="104"/>
      <c r="N24" s="103"/>
      <c r="O24" s="102"/>
    </row>
    <row r="25" spans="1:15" ht="24" customHeight="1" x14ac:dyDescent="0.15">
      <c r="A25" s="477"/>
      <c r="B25" s="110"/>
      <c r="C25" s="114"/>
      <c r="D25" s="113"/>
      <c r="E25" s="44"/>
      <c r="F25" s="44"/>
      <c r="G25" s="110"/>
      <c r="H25" s="112"/>
      <c r="I25" s="111"/>
      <c r="J25" s="110"/>
      <c r="K25" s="109"/>
      <c r="L25" s="105"/>
      <c r="M25" s="104"/>
      <c r="N25" s="103"/>
      <c r="O25" s="102"/>
    </row>
    <row r="26" spans="1:15" ht="24" customHeight="1" x14ac:dyDescent="0.15">
      <c r="A26" s="477"/>
      <c r="B26" s="104" t="s">
        <v>48</v>
      </c>
      <c r="C26" s="108" t="s">
        <v>52</v>
      </c>
      <c r="D26" s="107"/>
      <c r="E26" s="50" t="s">
        <v>23</v>
      </c>
      <c r="F26" s="50"/>
      <c r="G26" s="104"/>
      <c r="H26" s="106">
        <v>30</v>
      </c>
      <c r="I26" s="105" t="s">
        <v>48</v>
      </c>
      <c r="J26" s="104" t="s">
        <v>52</v>
      </c>
      <c r="K26" s="103">
        <v>20</v>
      </c>
      <c r="L26" s="105"/>
      <c r="M26" s="104"/>
      <c r="N26" s="103"/>
      <c r="O26" s="102"/>
    </row>
    <row r="27" spans="1:15" ht="24" customHeight="1" x14ac:dyDescent="0.15">
      <c r="A27" s="477"/>
      <c r="B27" s="104"/>
      <c r="C27" s="108"/>
      <c r="D27" s="107"/>
      <c r="E27" s="50"/>
      <c r="F27" s="50"/>
      <c r="G27" s="104" t="s">
        <v>39</v>
      </c>
      <c r="H27" s="106" t="s">
        <v>298</v>
      </c>
      <c r="I27" s="105"/>
      <c r="J27" s="104"/>
      <c r="K27" s="103"/>
      <c r="L27" s="105"/>
      <c r="M27" s="104"/>
      <c r="N27" s="103"/>
      <c r="O27" s="102"/>
    </row>
    <row r="28" spans="1:15" ht="24" customHeight="1" thickBot="1" x14ac:dyDescent="0.2">
      <c r="A28" s="478"/>
      <c r="B28" s="97"/>
      <c r="C28" s="101"/>
      <c r="D28" s="100"/>
      <c r="E28" s="56"/>
      <c r="F28" s="56"/>
      <c r="G28" s="97"/>
      <c r="H28" s="99"/>
      <c r="I28" s="98"/>
      <c r="J28" s="97"/>
      <c r="K28" s="96"/>
      <c r="L28" s="98"/>
      <c r="M28" s="97"/>
      <c r="N28" s="96"/>
      <c r="O28" s="95"/>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171</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172</v>
      </c>
      <c r="C7" s="49" t="s">
        <v>65</v>
      </c>
      <c r="D7" s="50"/>
      <c r="E7" s="51">
        <v>1</v>
      </c>
      <c r="F7" s="52" t="s">
        <v>67</v>
      </c>
      <c r="G7" s="69" t="s">
        <v>66</v>
      </c>
      <c r="H7" s="73" t="s">
        <v>65</v>
      </c>
      <c r="I7" s="50"/>
      <c r="J7" s="52">
        <f>ROUNDUP(E7*0.75,2)</f>
        <v>0.75</v>
      </c>
      <c r="K7" s="52" t="s">
        <v>67</v>
      </c>
      <c r="L7" s="52" t="s">
        <v>66</v>
      </c>
      <c r="M7" s="77" t="e">
        <f>#REF!</f>
        <v>#REF!</v>
      </c>
      <c r="N7" s="65" t="s">
        <v>173</v>
      </c>
      <c r="O7" s="53" t="s">
        <v>69</v>
      </c>
      <c r="P7" s="50"/>
      <c r="Q7" s="54">
        <v>0.5</v>
      </c>
      <c r="R7" s="90">
        <f t="shared" ref="R7:R12" si="0">ROUNDUP(Q7*0.75,2)</f>
        <v>0.38</v>
      </c>
    </row>
    <row r="8" spans="1:19" ht="24.95" customHeight="1" x14ac:dyDescent="0.15">
      <c r="A8" s="465"/>
      <c r="B8" s="65"/>
      <c r="C8" s="49" t="s">
        <v>38</v>
      </c>
      <c r="D8" s="50"/>
      <c r="E8" s="51">
        <v>10</v>
      </c>
      <c r="F8" s="52" t="s">
        <v>25</v>
      </c>
      <c r="G8" s="69"/>
      <c r="H8" s="73" t="s">
        <v>38</v>
      </c>
      <c r="I8" s="50"/>
      <c r="J8" s="52">
        <f>ROUNDUP(E8*0.75,2)</f>
        <v>7.5</v>
      </c>
      <c r="K8" s="52" t="s">
        <v>25</v>
      </c>
      <c r="L8" s="52"/>
      <c r="M8" s="77" t="e">
        <f>ROUND(#REF!+(#REF!*10/100),2)</f>
        <v>#REF!</v>
      </c>
      <c r="N8" s="65" t="s">
        <v>174</v>
      </c>
      <c r="O8" s="53" t="s">
        <v>46</v>
      </c>
      <c r="P8" s="50"/>
      <c r="Q8" s="54">
        <v>30</v>
      </c>
      <c r="R8" s="90">
        <f t="shared" si="0"/>
        <v>22.5</v>
      </c>
    </row>
    <row r="9" spans="1:19" ht="24.95" customHeight="1" x14ac:dyDescent="0.15">
      <c r="A9" s="465"/>
      <c r="B9" s="65"/>
      <c r="C9" s="49" t="s">
        <v>139</v>
      </c>
      <c r="D9" s="50"/>
      <c r="E9" s="51">
        <v>2</v>
      </c>
      <c r="F9" s="52" t="s">
        <v>25</v>
      </c>
      <c r="G9" s="69"/>
      <c r="H9" s="73" t="s">
        <v>139</v>
      </c>
      <c r="I9" s="50"/>
      <c r="J9" s="52">
        <f>ROUNDUP(E9*0.75,2)</f>
        <v>1.5</v>
      </c>
      <c r="K9" s="52" t="s">
        <v>25</v>
      </c>
      <c r="L9" s="52"/>
      <c r="M9" s="77" t="e">
        <f>#REF!</f>
        <v>#REF!</v>
      </c>
      <c r="N9" s="65" t="s">
        <v>175</v>
      </c>
      <c r="O9" s="53" t="s">
        <v>39</v>
      </c>
      <c r="P9" s="50"/>
      <c r="Q9" s="54">
        <v>1.5</v>
      </c>
      <c r="R9" s="90">
        <f t="shared" si="0"/>
        <v>1.1300000000000001</v>
      </c>
    </row>
    <row r="10" spans="1:19" ht="24.95" customHeight="1" x14ac:dyDescent="0.15">
      <c r="A10" s="465"/>
      <c r="B10" s="65"/>
      <c r="C10" s="49" t="s">
        <v>150</v>
      </c>
      <c r="D10" s="50"/>
      <c r="E10" s="51">
        <v>20</v>
      </c>
      <c r="F10" s="52" t="s">
        <v>25</v>
      </c>
      <c r="G10" s="69"/>
      <c r="H10" s="73" t="s">
        <v>150</v>
      </c>
      <c r="I10" s="50"/>
      <c r="J10" s="52">
        <f>ROUNDUP(E10*0.75,2)</f>
        <v>15</v>
      </c>
      <c r="K10" s="52" t="s">
        <v>25</v>
      </c>
      <c r="L10" s="52"/>
      <c r="M10" s="77" t="e">
        <f>ROUND(#REF!+(#REF!*15/100),2)</f>
        <v>#REF!</v>
      </c>
      <c r="N10" s="65" t="s">
        <v>176</v>
      </c>
      <c r="O10" s="53" t="s">
        <v>69</v>
      </c>
      <c r="P10" s="50"/>
      <c r="Q10" s="54">
        <v>1</v>
      </c>
      <c r="R10" s="90">
        <f t="shared" si="0"/>
        <v>0.75</v>
      </c>
    </row>
    <row r="11" spans="1:19" ht="24.95" customHeight="1" x14ac:dyDescent="0.15">
      <c r="A11" s="465"/>
      <c r="B11" s="65"/>
      <c r="C11" s="49"/>
      <c r="D11" s="50"/>
      <c r="E11" s="51"/>
      <c r="F11" s="52"/>
      <c r="G11" s="69"/>
      <c r="H11" s="73"/>
      <c r="I11" s="50"/>
      <c r="J11" s="52"/>
      <c r="K11" s="52"/>
      <c r="L11" s="52"/>
      <c r="M11" s="77"/>
      <c r="N11" s="65" t="s">
        <v>18</v>
      </c>
      <c r="O11" s="53" t="s">
        <v>47</v>
      </c>
      <c r="P11" s="50"/>
      <c r="Q11" s="54">
        <v>1.5</v>
      </c>
      <c r="R11" s="90">
        <f t="shared" si="0"/>
        <v>1.1300000000000001</v>
      </c>
    </row>
    <row r="12" spans="1:19" ht="24.95" customHeight="1" x14ac:dyDescent="0.15">
      <c r="A12" s="465"/>
      <c r="B12" s="65"/>
      <c r="C12" s="49"/>
      <c r="D12" s="50"/>
      <c r="E12" s="51"/>
      <c r="F12" s="52"/>
      <c r="G12" s="69"/>
      <c r="H12" s="73"/>
      <c r="I12" s="50"/>
      <c r="J12" s="52"/>
      <c r="K12" s="52"/>
      <c r="L12" s="52"/>
      <c r="M12" s="77"/>
      <c r="N12" s="65"/>
      <c r="O12" s="53" t="s">
        <v>70</v>
      </c>
      <c r="P12" s="50"/>
      <c r="Q12" s="54">
        <v>1</v>
      </c>
      <c r="R12" s="90">
        <f t="shared" si="0"/>
        <v>0.75</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177</v>
      </c>
      <c r="C14" s="49" t="s">
        <v>19</v>
      </c>
      <c r="D14" s="50" t="s">
        <v>20</v>
      </c>
      <c r="E14" s="61">
        <v>0.5</v>
      </c>
      <c r="F14" s="52" t="s">
        <v>21</v>
      </c>
      <c r="G14" s="69"/>
      <c r="H14" s="73" t="s">
        <v>19</v>
      </c>
      <c r="I14" s="50" t="s">
        <v>20</v>
      </c>
      <c r="J14" s="52">
        <f>ROUNDUP(E14*0.75,2)</f>
        <v>0.38</v>
      </c>
      <c r="K14" s="52" t="s">
        <v>21</v>
      </c>
      <c r="L14" s="52"/>
      <c r="M14" s="77" t="e">
        <f>#REF!</f>
        <v>#REF!</v>
      </c>
      <c r="N14" s="65" t="s">
        <v>178</v>
      </c>
      <c r="O14" s="53" t="s">
        <v>97</v>
      </c>
      <c r="P14" s="50"/>
      <c r="Q14" s="54">
        <v>1.5</v>
      </c>
      <c r="R14" s="90">
        <f>ROUNDUP(Q14*0.75,2)</f>
        <v>1.1300000000000001</v>
      </c>
    </row>
    <row r="15" spans="1:19" ht="24.95" customHeight="1" x14ac:dyDescent="0.15">
      <c r="A15" s="465"/>
      <c r="B15" s="65"/>
      <c r="C15" s="49" t="s">
        <v>44</v>
      </c>
      <c r="D15" s="50"/>
      <c r="E15" s="51">
        <v>20</v>
      </c>
      <c r="F15" s="52" t="s">
        <v>25</v>
      </c>
      <c r="G15" s="69"/>
      <c r="H15" s="73" t="s">
        <v>44</v>
      </c>
      <c r="I15" s="50"/>
      <c r="J15" s="52">
        <f>ROUNDUP(E15*0.75,2)</f>
        <v>15</v>
      </c>
      <c r="K15" s="52" t="s">
        <v>25</v>
      </c>
      <c r="L15" s="52"/>
      <c r="M15" s="77" t="e">
        <f>ROUND(#REF!+(#REF!*10/100),2)</f>
        <v>#REF!</v>
      </c>
      <c r="N15" s="65" t="s">
        <v>152</v>
      </c>
      <c r="O15" s="53" t="s">
        <v>97</v>
      </c>
      <c r="P15" s="50"/>
      <c r="Q15" s="54">
        <v>1.5</v>
      </c>
      <c r="R15" s="90">
        <f>ROUNDUP(Q15*0.75,2)</f>
        <v>1.1300000000000001</v>
      </c>
    </row>
    <row r="16" spans="1:19" ht="24.95" customHeight="1" x14ac:dyDescent="0.15">
      <c r="A16" s="465"/>
      <c r="B16" s="65"/>
      <c r="C16" s="49" t="s">
        <v>29</v>
      </c>
      <c r="D16" s="50"/>
      <c r="E16" s="51">
        <v>5</v>
      </c>
      <c r="F16" s="52" t="s">
        <v>25</v>
      </c>
      <c r="G16" s="69"/>
      <c r="H16" s="73" t="s">
        <v>29</v>
      </c>
      <c r="I16" s="50"/>
      <c r="J16" s="52">
        <f>ROUNDUP(E16*0.75,2)</f>
        <v>3.75</v>
      </c>
      <c r="K16" s="52" t="s">
        <v>25</v>
      </c>
      <c r="L16" s="52"/>
      <c r="M16" s="77" t="e">
        <f>ROUND(#REF!+(#REF!*10/100),2)</f>
        <v>#REF!</v>
      </c>
      <c r="N16" s="82" t="s">
        <v>293</v>
      </c>
      <c r="O16" s="53" t="s">
        <v>30</v>
      </c>
      <c r="P16" s="50" t="s">
        <v>31</v>
      </c>
      <c r="Q16" s="54">
        <v>0.3</v>
      </c>
      <c r="R16" s="90">
        <f>ROUNDUP(Q16*0.75,2)</f>
        <v>0.23</v>
      </c>
    </row>
    <row r="17" spans="1:18" ht="24.95" customHeight="1" x14ac:dyDescent="0.15">
      <c r="A17" s="465"/>
      <c r="B17" s="65"/>
      <c r="C17" s="49" t="s">
        <v>92</v>
      </c>
      <c r="D17" s="50"/>
      <c r="E17" s="51">
        <v>5</v>
      </c>
      <c r="F17" s="52" t="s">
        <v>25</v>
      </c>
      <c r="G17" s="69"/>
      <c r="H17" s="73" t="s">
        <v>92</v>
      </c>
      <c r="I17" s="50"/>
      <c r="J17" s="52">
        <f>ROUNDUP(E17*0.75,2)</f>
        <v>3.75</v>
      </c>
      <c r="K17" s="52" t="s">
        <v>25</v>
      </c>
      <c r="L17" s="52"/>
      <c r="M17" s="77" t="e">
        <f>ROUND(#REF!+(#REF!*15/100),2)</f>
        <v>#REF!</v>
      </c>
      <c r="N17" s="91" t="s">
        <v>268</v>
      </c>
      <c r="O17" s="53" t="s">
        <v>32</v>
      </c>
      <c r="P17" s="50"/>
      <c r="Q17" s="54">
        <v>0.1</v>
      </c>
      <c r="R17" s="90">
        <f>ROUNDUP(Q17*0.75,2)</f>
        <v>0.08</v>
      </c>
    </row>
    <row r="18" spans="1:18" ht="24.95" customHeight="1" x14ac:dyDescent="0.15">
      <c r="A18" s="465"/>
      <c r="B18" s="65"/>
      <c r="C18" s="49"/>
      <c r="D18" s="50"/>
      <c r="E18" s="51"/>
      <c r="F18" s="52"/>
      <c r="G18" s="69"/>
      <c r="H18" s="73"/>
      <c r="I18" s="50"/>
      <c r="J18" s="52"/>
      <c r="K18" s="52"/>
      <c r="L18" s="52"/>
      <c r="M18" s="77"/>
      <c r="N18" s="65" t="s">
        <v>18</v>
      </c>
      <c r="O18" s="53" t="s">
        <v>33</v>
      </c>
      <c r="P18" s="50"/>
      <c r="Q18" s="54">
        <v>0.01</v>
      </c>
      <c r="R18" s="90">
        <f>ROUNDUP(Q18*0.75,2)</f>
        <v>0.01</v>
      </c>
    </row>
    <row r="19" spans="1:18" ht="24.95" customHeight="1" x14ac:dyDescent="0.15">
      <c r="A19" s="465"/>
      <c r="B19" s="64"/>
      <c r="C19" s="43"/>
      <c r="D19" s="44"/>
      <c r="E19" s="45"/>
      <c r="F19" s="46"/>
      <c r="G19" s="68"/>
      <c r="H19" s="72"/>
      <c r="I19" s="44"/>
      <c r="J19" s="46"/>
      <c r="K19" s="46"/>
      <c r="L19" s="46"/>
      <c r="M19" s="76"/>
      <c r="N19" s="64"/>
      <c r="O19" s="47"/>
      <c r="P19" s="44"/>
      <c r="Q19" s="48"/>
      <c r="R19" s="89"/>
    </row>
    <row r="20" spans="1:18" ht="24.95" customHeight="1" x14ac:dyDescent="0.15">
      <c r="A20" s="465"/>
      <c r="B20" s="65" t="s">
        <v>102</v>
      </c>
      <c r="C20" s="49" t="s">
        <v>37</v>
      </c>
      <c r="D20" s="50"/>
      <c r="E20" s="51">
        <v>20</v>
      </c>
      <c r="F20" s="52" t="s">
        <v>25</v>
      </c>
      <c r="G20" s="69"/>
      <c r="H20" s="73" t="s">
        <v>37</v>
      </c>
      <c r="I20" s="50"/>
      <c r="J20" s="52">
        <f>ROUNDUP(E20*0.75,2)</f>
        <v>15</v>
      </c>
      <c r="K20" s="52" t="s">
        <v>25</v>
      </c>
      <c r="L20" s="52"/>
      <c r="M20" s="77" t="e">
        <f>ROUND(#REF!+(#REF!*15/100),2)</f>
        <v>#REF!</v>
      </c>
      <c r="N20" s="65" t="s">
        <v>43</v>
      </c>
      <c r="O20" s="53" t="s">
        <v>46</v>
      </c>
      <c r="P20" s="50"/>
      <c r="Q20" s="54">
        <v>100</v>
      </c>
      <c r="R20" s="90">
        <f>ROUNDUP(Q20*0.75,2)</f>
        <v>75</v>
      </c>
    </row>
    <row r="21" spans="1:18" ht="24.95" customHeight="1" x14ac:dyDescent="0.15">
      <c r="A21" s="465"/>
      <c r="B21" s="65"/>
      <c r="C21" s="49" t="s">
        <v>85</v>
      </c>
      <c r="D21" s="50" t="s">
        <v>31</v>
      </c>
      <c r="E21" s="79">
        <v>0.1</v>
      </c>
      <c r="F21" s="52" t="s">
        <v>64</v>
      </c>
      <c r="G21" s="69"/>
      <c r="H21" s="73" t="s">
        <v>85</v>
      </c>
      <c r="I21" s="50" t="s">
        <v>31</v>
      </c>
      <c r="J21" s="52">
        <f>ROUNDUP(E21*0.75,2)</f>
        <v>0.08</v>
      </c>
      <c r="K21" s="52" t="s">
        <v>64</v>
      </c>
      <c r="L21" s="52"/>
      <c r="M21" s="77" t="e">
        <f>#REF!</f>
        <v>#REF!</v>
      </c>
      <c r="N21" s="65"/>
      <c r="O21" s="53" t="s">
        <v>32</v>
      </c>
      <c r="P21" s="50"/>
      <c r="Q21" s="54">
        <v>0.1</v>
      </c>
      <c r="R21" s="90">
        <f>ROUNDUP(Q21*0.75,2)</f>
        <v>0.08</v>
      </c>
    </row>
    <row r="22" spans="1:18" ht="24.95" customHeight="1" x14ac:dyDescent="0.15">
      <c r="A22" s="465"/>
      <c r="B22" s="65"/>
      <c r="C22" s="49"/>
      <c r="D22" s="50"/>
      <c r="E22" s="51"/>
      <c r="F22" s="52"/>
      <c r="G22" s="69"/>
      <c r="H22" s="73"/>
      <c r="I22" s="50"/>
      <c r="J22" s="52"/>
      <c r="K22" s="52"/>
      <c r="L22" s="52"/>
      <c r="M22" s="77"/>
      <c r="N22" s="65"/>
      <c r="O22" s="53" t="s">
        <v>30</v>
      </c>
      <c r="P22" s="50" t="s">
        <v>31</v>
      </c>
      <c r="Q22" s="54">
        <v>0.5</v>
      </c>
      <c r="R22" s="90">
        <f>ROUNDUP(Q22*0.75,2)</f>
        <v>0.38</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24.95" customHeight="1" x14ac:dyDescent="0.15">
      <c r="A24" s="465"/>
      <c r="B24" s="65" t="s">
        <v>72</v>
      </c>
      <c r="C24" s="49" t="s">
        <v>74</v>
      </c>
      <c r="D24" s="50"/>
      <c r="E24" s="62">
        <v>0.16666666666666666</v>
      </c>
      <c r="F24" s="52" t="s">
        <v>21</v>
      </c>
      <c r="G24" s="69"/>
      <c r="H24" s="73" t="s">
        <v>74</v>
      </c>
      <c r="I24" s="50"/>
      <c r="J24" s="52">
        <f>ROUNDUP(E24*0.75,2)</f>
        <v>0.13</v>
      </c>
      <c r="K24" s="52" t="s">
        <v>21</v>
      </c>
      <c r="L24" s="52"/>
      <c r="M24" s="77" t="e">
        <f>#REF!</f>
        <v>#REF!</v>
      </c>
      <c r="N24" s="65" t="s">
        <v>73</v>
      </c>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19"/>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171</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359</v>
      </c>
      <c r="C9" s="108" t="s">
        <v>65</v>
      </c>
      <c r="D9" s="107" t="s">
        <v>66</v>
      </c>
      <c r="E9" s="50"/>
      <c r="F9" s="50"/>
      <c r="G9" s="104"/>
      <c r="H9" s="145">
        <v>0.7</v>
      </c>
      <c r="I9" s="105" t="s">
        <v>359</v>
      </c>
      <c r="J9" s="104" t="s">
        <v>65</v>
      </c>
      <c r="K9" s="144">
        <v>0.3</v>
      </c>
      <c r="L9" s="105" t="s">
        <v>358</v>
      </c>
      <c r="M9" s="104" t="s">
        <v>65</v>
      </c>
      <c r="N9" s="140">
        <v>0.2</v>
      </c>
      <c r="O9" s="102" t="s">
        <v>66</v>
      </c>
    </row>
    <row r="10" spans="1:21" ht="24.95" customHeight="1" x14ac:dyDescent="0.15">
      <c r="A10" s="477"/>
      <c r="B10" s="104"/>
      <c r="C10" s="108" t="s">
        <v>150</v>
      </c>
      <c r="D10" s="107"/>
      <c r="E10" s="50"/>
      <c r="F10" s="50"/>
      <c r="G10" s="104"/>
      <c r="H10" s="106">
        <v>20</v>
      </c>
      <c r="I10" s="105"/>
      <c r="J10" s="104" t="s">
        <v>150</v>
      </c>
      <c r="K10" s="103">
        <v>10</v>
      </c>
      <c r="L10" s="105"/>
      <c r="M10" s="104" t="s">
        <v>150</v>
      </c>
      <c r="N10" s="103">
        <v>10</v>
      </c>
      <c r="O10" s="102"/>
    </row>
    <row r="11" spans="1:21" ht="24.95" customHeight="1" x14ac:dyDescent="0.15">
      <c r="A11" s="477"/>
      <c r="B11" s="104"/>
      <c r="C11" s="108" t="s">
        <v>38</v>
      </c>
      <c r="D11" s="107"/>
      <c r="E11" s="50"/>
      <c r="F11" s="50"/>
      <c r="G11" s="104"/>
      <c r="H11" s="106">
        <v>5</v>
      </c>
      <c r="I11" s="105"/>
      <c r="J11" s="104" t="s">
        <v>38</v>
      </c>
      <c r="K11" s="103">
        <v>5</v>
      </c>
      <c r="L11" s="105"/>
      <c r="M11" s="104" t="s">
        <v>38</v>
      </c>
      <c r="N11" s="103">
        <v>5</v>
      </c>
      <c r="O11" s="102"/>
    </row>
    <row r="12" spans="1:21" ht="24.95" customHeight="1" x14ac:dyDescent="0.15">
      <c r="A12" s="477"/>
      <c r="B12" s="104"/>
      <c r="C12" s="108"/>
      <c r="D12" s="107"/>
      <c r="E12" s="50"/>
      <c r="F12" s="50"/>
      <c r="G12" s="104" t="s">
        <v>46</v>
      </c>
      <c r="H12" s="106" t="s">
        <v>299</v>
      </c>
      <c r="I12" s="105"/>
      <c r="J12" s="104"/>
      <c r="K12" s="103"/>
      <c r="L12" s="111"/>
      <c r="M12" s="110"/>
      <c r="N12" s="109"/>
      <c r="O12" s="116"/>
    </row>
    <row r="13" spans="1:21" ht="24.95" customHeight="1" x14ac:dyDescent="0.15">
      <c r="A13" s="477"/>
      <c r="B13" s="104"/>
      <c r="C13" s="108"/>
      <c r="D13" s="107"/>
      <c r="E13" s="50"/>
      <c r="F13" s="50"/>
      <c r="G13" s="104" t="s">
        <v>47</v>
      </c>
      <c r="H13" s="106" t="s">
        <v>298</v>
      </c>
      <c r="I13" s="105"/>
      <c r="J13" s="104"/>
      <c r="K13" s="103"/>
      <c r="L13" s="105" t="s">
        <v>357</v>
      </c>
      <c r="M13" s="104" t="s">
        <v>37</v>
      </c>
      <c r="N13" s="103">
        <v>10</v>
      </c>
      <c r="O13" s="102"/>
    </row>
    <row r="14" spans="1:21" ht="24.95" customHeight="1" x14ac:dyDescent="0.15">
      <c r="A14" s="477"/>
      <c r="B14" s="110"/>
      <c r="C14" s="114"/>
      <c r="D14" s="113"/>
      <c r="E14" s="44"/>
      <c r="F14" s="44"/>
      <c r="G14" s="110"/>
      <c r="H14" s="112"/>
      <c r="I14" s="111"/>
      <c r="J14" s="110"/>
      <c r="K14" s="109"/>
      <c r="L14" s="111"/>
      <c r="M14" s="110"/>
      <c r="N14" s="109"/>
      <c r="O14" s="116"/>
    </row>
    <row r="15" spans="1:21" ht="24.95" customHeight="1" x14ac:dyDescent="0.15">
      <c r="A15" s="477"/>
      <c r="B15" s="104" t="s">
        <v>356</v>
      </c>
      <c r="C15" s="108" t="s">
        <v>44</v>
      </c>
      <c r="D15" s="107"/>
      <c r="E15" s="50"/>
      <c r="F15" s="50"/>
      <c r="G15" s="104"/>
      <c r="H15" s="106">
        <v>10</v>
      </c>
      <c r="I15" s="105" t="s">
        <v>356</v>
      </c>
      <c r="J15" s="104" t="s">
        <v>44</v>
      </c>
      <c r="K15" s="103">
        <v>5</v>
      </c>
      <c r="L15" s="105" t="s">
        <v>72</v>
      </c>
      <c r="M15" s="104" t="s">
        <v>74</v>
      </c>
      <c r="N15" s="146">
        <v>0.1</v>
      </c>
      <c r="O15" s="102"/>
    </row>
    <row r="16" spans="1:21" ht="24.95" customHeight="1" x14ac:dyDescent="0.15">
      <c r="A16" s="477"/>
      <c r="B16" s="104"/>
      <c r="C16" s="108" t="s">
        <v>29</v>
      </c>
      <c r="D16" s="107"/>
      <c r="E16" s="50"/>
      <c r="F16" s="50"/>
      <c r="G16" s="104"/>
      <c r="H16" s="106">
        <v>5</v>
      </c>
      <c r="I16" s="105"/>
      <c r="J16" s="104" t="s">
        <v>29</v>
      </c>
      <c r="K16" s="103">
        <v>5</v>
      </c>
      <c r="L16" s="105"/>
      <c r="M16" s="104"/>
      <c r="N16" s="103"/>
      <c r="O16" s="102"/>
    </row>
    <row r="17" spans="1:15" ht="24.95" customHeight="1" x14ac:dyDescent="0.15">
      <c r="A17" s="477"/>
      <c r="B17" s="104"/>
      <c r="C17" s="108" t="s">
        <v>92</v>
      </c>
      <c r="D17" s="107"/>
      <c r="E17" s="50"/>
      <c r="F17" s="50"/>
      <c r="G17" s="104"/>
      <c r="H17" s="106">
        <v>5</v>
      </c>
      <c r="I17" s="105"/>
      <c r="J17" s="104" t="s">
        <v>92</v>
      </c>
      <c r="K17" s="103">
        <v>5</v>
      </c>
      <c r="L17" s="105"/>
      <c r="M17" s="104"/>
      <c r="N17" s="103"/>
      <c r="O17" s="102"/>
    </row>
    <row r="18" spans="1:15" ht="24.95" customHeight="1" x14ac:dyDescent="0.15">
      <c r="A18" s="477"/>
      <c r="B18" s="104"/>
      <c r="C18" s="108" t="s">
        <v>19</v>
      </c>
      <c r="D18" s="107"/>
      <c r="E18" s="50" t="s">
        <v>20</v>
      </c>
      <c r="F18" s="50"/>
      <c r="G18" s="104"/>
      <c r="H18" s="118">
        <v>0.13</v>
      </c>
      <c r="I18" s="105"/>
      <c r="J18" s="104" t="s">
        <v>300</v>
      </c>
      <c r="K18" s="117">
        <v>0.13</v>
      </c>
      <c r="L18" s="105"/>
      <c r="M18" s="104"/>
      <c r="N18" s="103"/>
      <c r="O18" s="102"/>
    </row>
    <row r="19" spans="1:15" ht="24.95" customHeight="1" x14ac:dyDescent="0.15">
      <c r="A19" s="477"/>
      <c r="B19" s="104"/>
      <c r="C19" s="108"/>
      <c r="D19" s="107"/>
      <c r="E19" s="50"/>
      <c r="F19" s="115"/>
      <c r="G19" s="104" t="s">
        <v>46</v>
      </c>
      <c r="H19" s="106" t="s">
        <v>299</v>
      </c>
      <c r="I19" s="105"/>
      <c r="J19" s="104"/>
      <c r="K19" s="103"/>
      <c r="L19" s="105"/>
      <c r="M19" s="104"/>
      <c r="N19" s="103"/>
      <c r="O19" s="102"/>
    </row>
    <row r="20" spans="1:15" ht="24.95" customHeight="1" x14ac:dyDescent="0.15">
      <c r="A20" s="477"/>
      <c r="B20" s="110"/>
      <c r="C20" s="114"/>
      <c r="D20" s="113"/>
      <c r="E20" s="44"/>
      <c r="F20" s="44"/>
      <c r="G20" s="110"/>
      <c r="H20" s="112"/>
      <c r="I20" s="111"/>
      <c r="J20" s="110"/>
      <c r="K20" s="109"/>
      <c r="L20" s="105"/>
      <c r="M20" s="104"/>
      <c r="N20" s="103"/>
      <c r="O20" s="102"/>
    </row>
    <row r="21" spans="1:15" ht="24.95" customHeight="1" x14ac:dyDescent="0.15">
      <c r="A21" s="477"/>
      <c r="B21" s="104" t="s">
        <v>102</v>
      </c>
      <c r="C21" s="108" t="s">
        <v>37</v>
      </c>
      <c r="D21" s="107"/>
      <c r="E21" s="50"/>
      <c r="F21" s="50"/>
      <c r="G21" s="104"/>
      <c r="H21" s="106">
        <v>10</v>
      </c>
      <c r="I21" s="105" t="s">
        <v>102</v>
      </c>
      <c r="J21" s="104" t="s">
        <v>37</v>
      </c>
      <c r="K21" s="103">
        <v>10</v>
      </c>
      <c r="L21" s="105"/>
      <c r="M21" s="104"/>
      <c r="N21" s="103"/>
      <c r="O21" s="102"/>
    </row>
    <row r="22" spans="1:15" ht="24.95" customHeight="1" x14ac:dyDescent="0.15">
      <c r="A22" s="477"/>
      <c r="B22" s="104"/>
      <c r="C22" s="108" t="s">
        <v>85</v>
      </c>
      <c r="D22" s="107"/>
      <c r="E22" s="50" t="s">
        <v>31</v>
      </c>
      <c r="F22" s="50"/>
      <c r="G22" s="104"/>
      <c r="H22" s="143">
        <v>0.05</v>
      </c>
      <c r="I22" s="105"/>
      <c r="J22" s="104" t="s">
        <v>85</v>
      </c>
      <c r="K22" s="142">
        <v>0.05</v>
      </c>
      <c r="L22" s="105"/>
      <c r="M22" s="104"/>
      <c r="N22" s="103"/>
      <c r="O22" s="102"/>
    </row>
    <row r="23" spans="1:15" ht="24.95" customHeight="1" x14ac:dyDescent="0.15">
      <c r="A23" s="477"/>
      <c r="B23" s="104"/>
      <c r="C23" s="108"/>
      <c r="D23" s="107"/>
      <c r="E23" s="50"/>
      <c r="F23" s="50"/>
      <c r="G23" s="104" t="s">
        <v>46</v>
      </c>
      <c r="H23" s="106" t="s">
        <v>299</v>
      </c>
      <c r="I23" s="105"/>
      <c r="J23" s="104"/>
      <c r="K23" s="103"/>
      <c r="L23" s="105"/>
      <c r="M23" s="104"/>
      <c r="N23" s="103"/>
      <c r="O23" s="102"/>
    </row>
    <row r="24" spans="1:15" ht="24.95" customHeight="1" x14ac:dyDescent="0.15">
      <c r="A24" s="477"/>
      <c r="B24" s="104"/>
      <c r="C24" s="108"/>
      <c r="D24" s="107"/>
      <c r="E24" s="50"/>
      <c r="F24" s="50" t="s">
        <v>31</v>
      </c>
      <c r="G24" s="104" t="s">
        <v>30</v>
      </c>
      <c r="H24" s="106" t="s">
        <v>298</v>
      </c>
      <c r="I24" s="105"/>
      <c r="J24" s="104"/>
      <c r="K24" s="103"/>
      <c r="L24" s="105"/>
      <c r="M24" s="104"/>
      <c r="N24" s="103"/>
      <c r="O24" s="102"/>
    </row>
    <row r="25" spans="1:15" ht="24.95" customHeight="1" x14ac:dyDescent="0.15">
      <c r="A25" s="477"/>
      <c r="B25" s="110"/>
      <c r="C25" s="114"/>
      <c r="D25" s="113"/>
      <c r="E25" s="44"/>
      <c r="F25" s="44"/>
      <c r="G25" s="110"/>
      <c r="H25" s="112"/>
      <c r="I25" s="111"/>
      <c r="J25" s="110"/>
      <c r="K25" s="109"/>
      <c r="L25" s="105"/>
      <c r="M25" s="104"/>
      <c r="N25" s="103"/>
      <c r="O25" s="102"/>
    </row>
    <row r="26" spans="1:15" ht="24.95" customHeight="1" x14ac:dyDescent="0.15">
      <c r="A26" s="477"/>
      <c r="B26" s="104" t="s">
        <v>72</v>
      </c>
      <c r="C26" s="108" t="s">
        <v>74</v>
      </c>
      <c r="D26" s="107"/>
      <c r="E26" s="50"/>
      <c r="F26" s="50"/>
      <c r="G26" s="104"/>
      <c r="H26" s="118">
        <v>0.13</v>
      </c>
      <c r="I26" s="105" t="s">
        <v>72</v>
      </c>
      <c r="J26" s="104" t="s">
        <v>74</v>
      </c>
      <c r="K26" s="117">
        <v>0.13</v>
      </c>
      <c r="L26" s="105"/>
      <c r="M26" s="104"/>
      <c r="N26" s="103"/>
      <c r="O26" s="102"/>
    </row>
    <row r="27" spans="1:15" ht="24.95" customHeight="1" thickBot="1" x14ac:dyDescent="0.2">
      <c r="A27" s="478"/>
      <c r="B27" s="97"/>
      <c r="C27" s="101"/>
      <c r="D27" s="100"/>
      <c r="E27" s="56"/>
      <c r="F27" s="56"/>
      <c r="G27" s="97"/>
      <c r="H27" s="99"/>
      <c r="I27" s="98"/>
      <c r="J27" s="97"/>
      <c r="K27" s="96"/>
      <c r="L27" s="98"/>
      <c r="M27" s="97"/>
      <c r="N27" s="96"/>
      <c r="O27" s="95"/>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sheetData>
  <mergeCells count="14">
    <mergeCell ref="O4:O6"/>
    <mergeCell ref="I5:K5"/>
    <mergeCell ref="L5:N5"/>
    <mergeCell ref="A7:A27"/>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179</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289</v>
      </c>
      <c r="C5" s="37" t="s">
        <v>24</v>
      </c>
      <c r="D5" s="38"/>
      <c r="E5" s="39">
        <v>10</v>
      </c>
      <c r="F5" s="40" t="s">
        <v>25</v>
      </c>
      <c r="G5" s="67"/>
      <c r="H5" s="71" t="s">
        <v>24</v>
      </c>
      <c r="I5" s="38"/>
      <c r="J5" s="40">
        <f>ROUNDUP(E5*0.75,2)</f>
        <v>7.5</v>
      </c>
      <c r="K5" s="40" t="s">
        <v>25</v>
      </c>
      <c r="L5" s="40"/>
      <c r="M5" s="75" t="e">
        <f>#REF!</f>
        <v>#REF!</v>
      </c>
      <c r="N5" s="63" t="s">
        <v>105</v>
      </c>
      <c r="O5" s="41" t="s">
        <v>15</v>
      </c>
      <c r="P5" s="38"/>
      <c r="Q5" s="42">
        <v>110</v>
      </c>
      <c r="R5" s="88">
        <f t="shared" ref="R5:R12" si="0">ROUNDUP(Q5*0.75,2)</f>
        <v>82.5</v>
      </c>
    </row>
    <row r="6" spans="1:19" ht="24.95" customHeight="1" x14ac:dyDescent="0.15">
      <c r="A6" s="465"/>
      <c r="B6" s="65" t="s">
        <v>290</v>
      </c>
      <c r="C6" s="49" t="s">
        <v>26</v>
      </c>
      <c r="D6" s="50"/>
      <c r="E6" s="51">
        <v>20</v>
      </c>
      <c r="F6" s="52" t="s">
        <v>25</v>
      </c>
      <c r="G6" s="69"/>
      <c r="H6" s="73" t="s">
        <v>26</v>
      </c>
      <c r="I6" s="50"/>
      <c r="J6" s="52">
        <f>ROUNDUP(E6*0.75,2)</f>
        <v>15</v>
      </c>
      <c r="K6" s="52" t="s">
        <v>25</v>
      </c>
      <c r="L6" s="52"/>
      <c r="M6" s="77" t="e">
        <f>ROUND(#REF!+(#REF!*6/100),2)</f>
        <v>#REF!</v>
      </c>
      <c r="N6" s="65" t="s">
        <v>180</v>
      </c>
      <c r="O6" s="53" t="s">
        <v>22</v>
      </c>
      <c r="P6" s="50" t="s">
        <v>23</v>
      </c>
      <c r="Q6" s="54">
        <v>1</v>
      </c>
      <c r="R6" s="90">
        <f t="shared" si="0"/>
        <v>0.75</v>
      </c>
    </row>
    <row r="7" spans="1:19" ht="24.95" customHeight="1" x14ac:dyDescent="0.15">
      <c r="A7" s="465"/>
      <c r="B7" s="65"/>
      <c r="C7" s="49" t="s">
        <v>19</v>
      </c>
      <c r="D7" s="50" t="s">
        <v>20</v>
      </c>
      <c r="E7" s="51">
        <v>1</v>
      </c>
      <c r="F7" s="52" t="s">
        <v>21</v>
      </c>
      <c r="G7" s="69"/>
      <c r="H7" s="73" t="s">
        <v>19</v>
      </c>
      <c r="I7" s="50" t="s">
        <v>20</v>
      </c>
      <c r="J7" s="52">
        <f>ROUNDUP(E7*0.75,2)</f>
        <v>0.75</v>
      </c>
      <c r="K7" s="52" t="s">
        <v>21</v>
      </c>
      <c r="L7" s="52"/>
      <c r="M7" s="77" t="e">
        <f>#REF!</f>
        <v>#REF!</v>
      </c>
      <c r="N7" s="65" t="s">
        <v>181</v>
      </c>
      <c r="O7" s="53" t="s">
        <v>32</v>
      </c>
      <c r="P7" s="50"/>
      <c r="Q7" s="54">
        <v>0.05</v>
      </c>
      <c r="R7" s="90">
        <f t="shared" si="0"/>
        <v>0.04</v>
      </c>
    </row>
    <row r="8" spans="1:19" ht="24.95" customHeight="1" x14ac:dyDescent="0.15">
      <c r="A8" s="465"/>
      <c r="B8" s="65"/>
      <c r="C8" s="49" t="s">
        <v>107</v>
      </c>
      <c r="D8" s="50"/>
      <c r="E8" s="51">
        <v>5</v>
      </c>
      <c r="F8" s="52" t="s">
        <v>25</v>
      </c>
      <c r="G8" s="69"/>
      <c r="H8" s="73" t="s">
        <v>107</v>
      </c>
      <c r="I8" s="50"/>
      <c r="J8" s="52">
        <f>ROUNDUP(E8*0.75,2)</f>
        <v>3.75</v>
      </c>
      <c r="K8" s="52" t="s">
        <v>25</v>
      </c>
      <c r="L8" s="52"/>
      <c r="M8" s="77" t="e">
        <f>#REF!</f>
        <v>#REF!</v>
      </c>
      <c r="N8" s="65" t="s">
        <v>182</v>
      </c>
      <c r="O8" s="53" t="s">
        <v>68</v>
      </c>
      <c r="P8" s="50"/>
      <c r="Q8" s="54">
        <v>8</v>
      </c>
      <c r="R8" s="90">
        <f t="shared" si="0"/>
        <v>6</v>
      </c>
    </row>
    <row r="9" spans="1:19" ht="24.95" customHeight="1" x14ac:dyDescent="0.15">
      <c r="A9" s="465"/>
      <c r="B9" s="65"/>
      <c r="C9" s="49"/>
      <c r="D9" s="50"/>
      <c r="E9" s="51"/>
      <c r="F9" s="52"/>
      <c r="G9" s="69"/>
      <c r="H9" s="73"/>
      <c r="I9" s="50"/>
      <c r="J9" s="52"/>
      <c r="K9" s="52"/>
      <c r="L9" s="52"/>
      <c r="M9" s="77"/>
      <c r="N9" s="65" t="s">
        <v>183</v>
      </c>
      <c r="O9" s="53" t="s">
        <v>32</v>
      </c>
      <c r="P9" s="50"/>
      <c r="Q9" s="54">
        <v>0.05</v>
      </c>
      <c r="R9" s="90">
        <f t="shared" si="0"/>
        <v>0.04</v>
      </c>
    </row>
    <row r="10" spans="1:19" ht="24.95" customHeight="1" x14ac:dyDescent="0.15">
      <c r="A10" s="465"/>
      <c r="B10" s="65"/>
      <c r="C10" s="49"/>
      <c r="D10" s="50"/>
      <c r="E10" s="51"/>
      <c r="F10" s="52"/>
      <c r="G10" s="69"/>
      <c r="H10" s="73"/>
      <c r="I10" s="50"/>
      <c r="J10" s="52"/>
      <c r="K10" s="52"/>
      <c r="L10" s="52"/>
      <c r="M10" s="77"/>
      <c r="N10" s="65" t="s">
        <v>184</v>
      </c>
      <c r="O10" s="53" t="s">
        <v>33</v>
      </c>
      <c r="P10" s="50"/>
      <c r="Q10" s="54">
        <v>0.01</v>
      </c>
      <c r="R10" s="90">
        <f t="shared" si="0"/>
        <v>0.01</v>
      </c>
    </row>
    <row r="11" spans="1:19" ht="24.95" customHeight="1" x14ac:dyDescent="0.15">
      <c r="A11" s="465"/>
      <c r="B11" s="65"/>
      <c r="C11" s="49"/>
      <c r="D11" s="50"/>
      <c r="E11" s="51"/>
      <c r="F11" s="52"/>
      <c r="G11" s="69"/>
      <c r="H11" s="73"/>
      <c r="I11" s="50"/>
      <c r="J11" s="52"/>
      <c r="K11" s="52"/>
      <c r="L11" s="52"/>
      <c r="M11" s="77"/>
      <c r="N11" s="65" t="s">
        <v>106</v>
      </c>
      <c r="O11" s="53" t="s">
        <v>41</v>
      </c>
      <c r="P11" s="50"/>
      <c r="Q11" s="54">
        <v>1</v>
      </c>
      <c r="R11" s="90">
        <f t="shared" si="0"/>
        <v>0.75</v>
      </c>
    </row>
    <row r="12" spans="1:19" ht="24.95" customHeight="1" x14ac:dyDescent="0.15">
      <c r="A12" s="465"/>
      <c r="B12" s="65"/>
      <c r="C12" s="49"/>
      <c r="D12" s="50"/>
      <c r="E12" s="51"/>
      <c r="F12" s="52"/>
      <c r="G12" s="69"/>
      <c r="H12" s="73"/>
      <c r="I12" s="50"/>
      <c r="J12" s="52"/>
      <c r="K12" s="52"/>
      <c r="L12" s="52"/>
      <c r="M12" s="77"/>
      <c r="N12" s="65" t="s">
        <v>18</v>
      </c>
      <c r="O12" s="53" t="s">
        <v>68</v>
      </c>
      <c r="P12" s="50"/>
      <c r="Q12" s="54">
        <v>3</v>
      </c>
      <c r="R12" s="90">
        <f t="shared" si="0"/>
        <v>2.25</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291</v>
      </c>
      <c r="C14" s="49" t="s">
        <v>27</v>
      </c>
      <c r="D14" s="50"/>
      <c r="E14" s="51">
        <v>30</v>
      </c>
      <c r="F14" s="52" t="s">
        <v>25</v>
      </c>
      <c r="G14" s="69" t="s">
        <v>28</v>
      </c>
      <c r="H14" s="73" t="s">
        <v>27</v>
      </c>
      <c r="I14" s="50"/>
      <c r="J14" s="52">
        <f>ROUNDUP(E14*0.75,2)</f>
        <v>22.5</v>
      </c>
      <c r="K14" s="52" t="s">
        <v>25</v>
      </c>
      <c r="L14" s="52" t="s">
        <v>28</v>
      </c>
      <c r="M14" s="77" t="e">
        <f>#REF!</f>
        <v>#REF!</v>
      </c>
      <c r="N14" s="82" t="s">
        <v>284</v>
      </c>
      <c r="O14" s="53" t="s">
        <v>39</v>
      </c>
      <c r="P14" s="50"/>
      <c r="Q14" s="54">
        <v>1</v>
      </c>
      <c r="R14" s="90">
        <f>ROUNDUP(Q14*0.75,2)</f>
        <v>0.75</v>
      </c>
    </row>
    <row r="15" spans="1:19" ht="24.95" customHeight="1" x14ac:dyDescent="0.15">
      <c r="A15" s="465"/>
      <c r="B15" s="65" t="s">
        <v>292</v>
      </c>
      <c r="C15" s="49" t="s">
        <v>96</v>
      </c>
      <c r="D15" s="50"/>
      <c r="E15" s="51">
        <v>10</v>
      </c>
      <c r="F15" s="52" t="s">
        <v>25</v>
      </c>
      <c r="G15" s="69"/>
      <c r="H15" s="73" t="s">
        <v>96</v>
      </c>
      <c r="I15" s="50"/>
      <c r="J15" s="52">
        <f>ROUNDUP(E15*0.75,2)</f>
        <v>7.5</v>
      </c>
      <c r="K15" s="52" t="s">
        <v>25</v>
      </c>
      <c r="L15" s="52"/>
      <c r="M15" s="77" t="e">
        <f>ROUND(#REF!+(#REF!*3/100),2)</f>
        <v>#REF!</v>
      </c>
      <c r="N15" s="91" t="s">
        <v>285</v>
      </c>
      <c r="O15" s="53" t="s">
        <v>32</v>
      </c>
      <c r="P15" s="50"/>
      <c r="Q15" s="54">
        <v>0.1</v>
      </c>
      <c r="R15" s="90">
        <f>ROUNDUP(Q15*0.75,2)</f>
        <v>0.08</v>
      </c>
    </row>
    <row r="16" spans="1:19" ht="24.95" customHeight="1" x14ac:dyDescent="0.15">
      <c r="A16" s="465"/>
      <c r="B16" s="65"/>
      <c r="C16" s="49" t="s">
        <v>108</v>
      </c>
      <c r="D16" s="50"/>
      <c r="E16" s="51">
        <v>10</v>
      </c>
      <c r="F16" s="52" t="s">
        <v>25</v>
      </c>
      <c r="G16" s="69"/>
      <c r="H16" s="73" t="s">
        <v>108</v>
      </c>
      <c r="I16" s="50"/>
      <c r="J16" s="52">
        <f>ROUNDUP(E16*0.75,2)</f>
        <v>7.5</v>
      </c>
      <c r="K16" s="52" t="s">
        <v>25</v>
      </c>
      <c r="L16" s="52"/>
      <c r="M16" s="77" t="e">
        <f>#REF!</f>
        <v>#REF!</v>
      </c>
      <c r="N16" s="65" t="s">
        <v>185</v>
      </c>
      <c r="O16" s="53" t="s">
        <v>40</v>
      </c>
      <c r="P16" s="50"/>
      <c r="Q16" s="54">
        <v>2</v>
      </c>
      <c r="R16" s="90">
        <f>ROUNDUP(Q16*0.75,2)</f>
        <v>1.5</v>
      </c>
    </row>
    <row r="17" spans="1:18" ht="24.95" customHeight="1" x14ac:dyDescent="0.15">
      <c r="A17" s="465"/>
      <c r="B17" s="65"/>
      <c r="C17" s="49"/>
      <c r="D17" s="50"/>
      <c r="E17" s="51"/>
      <c r="F17" s="52"/>
      <c r="G17" s="69"/>
      <c r="H17" s="73"/>
      <c r="I17" s="50"/>
      <c r="J17" s="52"/>
      <c r="K17" s="52"/>
      <c r="L17" s="52"/>
      <c r="M17" s="77"/>
      <c r="N17" s="65" t="s">
        <v>43</v>
      </c>
      <c r="O17" s="53" t="s">
        <v>41</v>
      </c>
      <c r="P17" s="50"/>
      <c r="Q17" s="54">
        <v>2</v>
      </c>
      <c r="R17" s="90">
        <f>ROUNDUP(Q17*0.75,2)</f>
        <v>1.5</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110</v>
      </c>
      <c r="C19" s="49" t="s">
        <v>38</v>
      </c>
      <c r="D19" s="50"/>
      <c r="E19" s="51">
        <v>10</v>
      </c>
      <c r="F19" s="52" t="s">
        <v>25</v>
      </c>
      <c r="G19" s="69"/>
      <c r="H19" s="73" t="s">
        <v>38</v>
      </c>
      <c r="I19" s="50"/>
      <c r="J19" s="52">
        <f>ROUNDUP(E19*0.75,2)</f>
        <v>7.5</v>
      </c>
      <c r="K19" s="52" t="s">
        <v>25</v>
      </c>
      <c r="L19" s="52"/>
      <c r="M19" s="77" t="e">
        <f>ROUND(#REF!+(#REF!*10/100),2)</f>
        <v>#REF!</v>
      </c>
      <c r="N19" s="65" t="s">
        <v>43</v>
      </c>
      <c r="O19" s="53" t="s">
        <v>53</v>
      </c>
      <c r="P19" s="50"/>
      <c r="Q19" s="54">
        <v>100</v>
      </c>
      <c r="R19" s="90">
        <f>ROUNDUP(Q19*0.75,2)</f>
        <v>75</v>
      </c>
    </row>
    <row r="20" spans="1:18" ht="24.95" customHeight="1" x14ac:dyDescent="0.15">
      <c r="A20" s="465"/>
      <c r="B20" s="65"/>
      <c r="C20" s="49" t="s">
        <v>99</v>
      </c>
      <c r="D20" s="50"/>
      <c r="E20" s="51">
        <v>0.5</v>
      </c>
      <c r="F20" s="52" t="s">
        <v>25</v>
      </c>
      <c r="G20" s="69"/>
      <c r="H20" s="73" t="s">
        <v>99</v>
      </c>
      <c r="I20" s="50"/>
      <c r="J20" s="52">
        <f>ROUNDUP(E20*0.75,2)</f>
        <v>0.38</v>
      </c>
      <c r="K20" s="52" t="s">
        <v>25</v>
      </c>
      <c r="L20" s="52"/>
      <c r="M20" s="77" t="e">
        <f>#REF!</f>
        <v>#REF!</v>
      </c>
      <c r="N20" s="65"/>
      <c r="O20" s="53" t="s">
        <v>112</v>
      </c>
      <c r="P20" s="50" t="s">
        <v>113</v>
      </c>
      <c r="Q20" s="54">
        <v>0.5</v>
      </c>
      <c r="R20" s="90">
        <f>ROUNDUP(Q20*0.75,2)</f>
        <v>0.38</v>
      </c>
    </row>
    <row r="21" spans="1:18" ht="24.95" customHeight="1" x14ac:dyDescent="0.15">
      <c r="A21" s="465"/>
      <c r="B21" s="65"/>
      <c r="C21" s="49"/>
      <c r="D21" s="50"/>
      <c r="E21" s="51"/>
      <c r="F21" s="52"/>
      <c r="G21" s="69"/>
      <c r="H21" s="73"/>
      <c r="I21" s="50"/>
      <c r="J21" s="52"/>
      <c r="K21" s="52"/>
      <c r="L21" s="52"/>
      <c r="M21" s="77"/>
      <c r="N21" s="65"/>
      <c r="O21" s="53" t="s">
        <v>32</v>
      </c>
      <c r="P21" s="50"/>
      <c r="Q21" s="54">
        <v>0.1</v>
      </c>
      <c r="R21" s="90">
        <f>ROUNDUP(Q21*0.75,2)</f>
        <v>0.08</v>
      </c>
    </row>
    <row r="22" spans="1:18" ht="24.95" customHeight="1" x14ac:dyDescent="0.15">
      <c r="A22" s="465"/>
      <c r="B22" s="64"/>
      <c r="C22" s="43"/>
      <c r="D22" s="44"/>
      <c r="E22" s="45"/>
      <c r="F22" s="46"/>
      <c r="G22" s="68"/>
      <c r="H22" s="72"/>
      <c r="I22" s="44"/>
      <c r="J22" s="46"/>
      <c r="K22" s="46"/>
      <c r="L22" s="46"/>
      <c r="M22" s="76"/>
      <c r="N22" s="64"/>
      <c r="O22" s="47"/>
      <c r="P22" s="44"/>
      <c r="Q22" s="48"/>
      <c r="R22" s="89"/>
    </row>
    <row r="23" spans="1:18" ht="24.95" customHeight="1" x14ac:dyDescent="0.15">
      <c r="A23" s="465"/>
      <c r="B23" s="65" t="s">
        <v>86</v>
      </c>
      <c r="C23" s="49" t="s">
        <v>87</v>
      </c>
      <c r="D23" s="50"/>
      <c r="E23" s="80">
        <v>0.25</v>
      </c>
      <c r="F23" s="52" t="s">
        <v>88</v>
      </c>
      <c r="G23" s="69"/>
      <c r="H23" s="73" t="s">
        <v>87</v>
      </c>
      <c r="I23" s="50"/>
      <c r="J23" s="52">
        <f>ROUNDUP(E23*0.75,2)</f>
        <v>0.19</v>
      </c>
      <c r="K23" s="52" t="s">
        <v>88</v>
      </c>
      <c r="L23" s="52"/>
      <c r="M23" s="77" t="e">
        <f>#REF!</f>
        <v>#REF!</v>
      </c>
      <c r="N23" s="65" t="s">
        <v>73</v>
      </c>
      <c r="O23" s="53"/>
      <c r="P23" s="50"/>
      <c r="Q23" s="54"/>
      <c r="R23" s="90"/>
    </row>
    <row r="24" spans="1:18" ht="24.95" customHeight="1" thickBot="1" x14ac:dyDescent="0.2">
      <c r="A24" s="466"/>
      <c r="B24" s="66"/>
      <c r="C24" s="55"/>
      <c r="D24" s="56"/>
      <c r="E24" s="57"/>
      <c r="F24" s="58"/>
      <c r="G24" s="70"/>
      <c r="H24" s="74"/>
      <c r="I24" s="56"/>
      <c r="J24" s="58"/>
      <c r="K24" s="58"/>
      <c r="L24" s="58"/>
      <c r="M24" s="78"/>
      <c r="N24" s="66"/>
      <c r="O24" s="59"/>
      <c r="P24" s="56"/>
      <c r="Q24" s="60"/>
      <c r="R24" s="92"/>
    </row>
    <row r="25" spans="1:18" ht="24.95" customHeight="1" x14ac:dyDescent="0.15"/>
  </sheetData>
  <mergeCells count="4">
    <mergeCell ref="H1:N1"/>
    <mergeCell ref="A2:R2"/>
    <mergeCell ref="A3:F3"/>
    <mergeCell ref="A5:A24"/>
  </mergeCells>
  <phoneticPr fontId="19"/>
  <printOptions horizontalCentered="1" verticalCentered="1"/>
  <pageMargins left="0.39370078740157483" right="0.39370078740157483" top="0.39370078740157483" bottom="0.39370078740157483" header="0.39370078740157483" footer="0.39370078740157483"/>
  <pageSetup paperSize="12"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179</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303</v>
      </c>
      <c r="C9" s="108" t="s">
        <v>24</v>
      </c>
      <c r="D9" s="107"/>
      <c r="E9" s="50"/>
      <c r="F9" s="50"/>
      <c r="G9" s="104"/>
      <c r="H9" s="106">
        <v>10</v>
      </c>
      <c r="I9" s="105" t="s">
        <v>303</v>
      </c>
      <c r="J9" s="119" t="s">
        <v>138</v>
      </c>
      <c r="K9" s="103">
        <v>5</v>
      </c>
      <c r="L9" s="105" t="s">
        <v>351</v>
      </c>
      <c r="M9" s="104" t="s">
        <v>26</v>
      </c>
      <c r="N9" s="103">
        <v>10</v>
      </c>
      <c r="O9" s="102"/>
    </row>
    <row r="10" spans="1:21" ht="24.95" customHeight="1" x14ac:dyDescent="0.15">
      <c r="A10" s="477"/>
      <c r="B10" s="104"/>
      <c r="C10" s="108" t="s">
        <v>26</v>
      </c>
      <c r="D10" s="107"/>
      <c r="E10" s="50"/>
      <c r="F10" s="50"/>
      <c r="G10" s="104"/>
      <c r="H10" s="106">
        <v>20</v>
      </c>
      <c r="I10" s="105"/>
      <c r="J10" s="104" t="s">
        <v>26</v>
      </c>
      <c r="K10" s="103">
        <v>15</v>
      </c>
      <c r="L10" s="105"/>
      <c r="M10" s="104" t="s">
        <v>38</v>
      </c>
      <c r="N10" s="103">
        <v>5</v>
      </c>
      <c r="O10" s="102"/>
    </row>
    <row r="11" spans="1:21" ht="24.95" customHeight="1" x14ac:dyDescent="0.15">
      <c r="A11" s="477"/>
      <c r="B11" s="104"/>
      <c r="C11" s="108" t="s">
        <v>19</v>
      </c>
      <c r="D11" s="107"/>
      <c r="E11" s="50" t="s">
        <v>20</v>
      </c>
      <c r="F11" s="50"/>
      <c r="G11" s="104"/>
      <c r="H11" s="118">
        <v>0.13</v>
      </c>
      <c r="I11" s="105"/>
      <c r="J11" s="104" t="s">
        <v>300</v>
      </c>
      <c r="K11" s="117">
        <v>0.13</v>
      </c>
      <c r="L11" s="111"/>
      <c r="M11" s="110"/>
      <c r="N11" s="109"/>
      <c r="O11" s="116"/>
    </row>
    <row r="12" spans="1:21" ht="24.95" customHeight="1" x14ac:dyDescent="0.15">
      <c r="A12" s="477"/>
      <c r="B12" s="104"/>
      <c r="C12" s="108"/>
      <c r="D12" s="107"/>
      <c r="E12" s="50"/>
      <c r="F12" s="50"/>
      <c r="G12" s="104" t="s">
        <v>46</v>
      </c>
      <c r="H12" s="106" t="s">
        <v>299</v>
      </c>
      <c r="I12" s="105"/>
      <c r="J12" s="104"/>
      <c r="K12" s="103"/>
      <c r="L12" s="105" t="s">
        <v>361</v>
      </c>
      <c r="M12" s="104" t="s">
        <v>27</v>
      </c>
      <c r="N12" s="103">
        <v>10</v>
      </c>
      <c r="O12" s="102" t="s">
        <v>28</v>
      </c>
    </row>
    <row r="13" spans="1:21" ht="24.95" customHeight="1" x14ac:dyDescent="0.15">
      <c r="A13" s="477"/>
      <c r="B13" s="104"/>
      <c r="C13" s="108"/>
      <c r="D13" s="107"/>
      <c r="E13" s="50"/>
      <c r="F13" s="50"/>
      <c r="G13" s="104" t="s">
        <v>39</v>
      </c>
      <c r="H13" s="106" t="s">
        <v>298</v>
      </c>
      <c r="I13" s="105"/>
      <c r="J13" s="104"/>
      <c r="K13" s="103"/>
      <c r="L13" s="105"/>
      <c r="M13" s="104" t="s">
        <v>96</v>
      </c>
      <c r="N13" s="103">
        <v>5</v>
      </c>
      <c r="O13" s="102"/>
    </row>
    <row r="14" spans="1:21" ht="24.95" customHeight="1" x14ac:dyDescent="0.15">
      <c r="A14" s="477"/>
      <c r="B14" s="104"/>
      <c r="C14" s="108"/>
      <c r="D14" s="107"/>
      <c r="E14" s="50"/>
      <c r="F14" s="50" t="s">
        <v>31</v>
      </c>
      <c r="G14" s="104" t="s">
        <v>30</v>
      </c>
      <c r="H14" s="106" t="s">
        <v>298</v>
      </c>
      <c r="I14" s="105"/>
      <c r="J14" s="104"/>
      <c r="K14" s="103"/>
      <c r="L14" s="111"/>
      <c r="M14" s="110"/>
      <c r="N14" s="109"/>
      <c r="O14" s="116"/>
    </row>
    <row r="15" spans="1:21" ht="24.95" customHeight="1" x14ac:dyDescent="0.15">
      <c r="A15" s="477"/>
      <c r="B15" s="110"/>
      <c r="C15" s="114"/>
      <c r="D15" s="113"/>
      <c r="E15" s="44"/>
      <c r="F15" s="44"/>
      <c r="G15" s="110"/>
      <c r="H15" s="112"/>
      <c r="I15" s="111"/>
      <c r="J15" s="110"/>
      <c r="K15" s="109"/>
      <c r="L15" s="105" t="s">
        <v>324</v>
      </c>
      <c r="M15" s="104" t="s">
        <v>87</v>
      </c>
      <c r="N15" s="117">
        <v>0.13</v>
      </c>
      <c r="O15" s="102"/>
    </row>
    <row r="16" spans="1:21" ht="24.95" customHeight="1" x14ac:dyDescent="0.15">
      <c r="A16" s="477"/>
      <c r="B16" s="104" t="s">
        <v>360</v>
      </c>
      <c r="C16" s="108" t="s">
        <v>27</v>
      </c>
      <c r="D16" s="107" t="s">
        <v>28</v>
      </c>
      <c r="E16" s="50"/>
      <c r="F16" s="50"/>
      <c r="G16" s="104"/>
      <c r="H16" s="106">
        <v>10</v>
      </c>
      <c r="I16" s="105" t="s">
        <v>360</v>
      </c>
      <c r="J16" s="104" t="s">
        <v>27</v>
      </c>
      <c r="K16" s="103">
        <v>10</v>
      </c>
      <c r="L16" s="105"/>
      <c r="M16" s="104"/>
      <c r="N16" s="103"/>
      <c r="O16" s="102"/>
    </row>
    <row r="17" spans="1:15" ht="24.95" customHeight="1" x14ac:dyDescent="0.15">
      <c r="A17" s="477"/>
      <c r="B17" s="104"/>
      <c r="C17" s="108" t="s">
        <v>96</v>
      </c>
      <c r="D17" s="107"/>
      <c r="E17" s="50"/>
      <c r="F17" s="50"/>
      <c r="G17" s="104"/>
      <c r="H17" s="106">
        <v>10</v>
      </c>
      <c r="I17" s="105"/>
      <c r="J17" s="104" t="s">
        <v>96</v>
      </c>
      <c r="K17" s="103">
        <v>10</v>
      </c>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110</v>
      </c>
      <c r="C19" s="108" t="s">
        <v>38</v>
      </c>
      <c r="D19" s="107"/>
      <c r="E19" s="50"/>
      <c r="F19" s="115"/>
      <c r="G19" s="104"/>
      <c r="H19" s="106">
        <v>10</v>
      </c>
      <c r="I19" s="105" t="s">
        <v>110</v>
      </c>
      <c r="J19" s="104" t="s">
        <v>38</v>
      </c>
      <c r="K19" s="103">
        <v>5</v>
      </c>
      <c r="L19" s="105"/>
      <c r="M19" s="104"/>
      <c r="N19" s="103"/>
      <c r="O19" s="102"/>
    </row>
    <row r="20" spans="1:15" ht="24.95" customHeight="1" x14ac:dyDescent="0.15">
      <c r="A20" s="477"/>
      <c r="B20" s="104"/>
      <c r="C20" s="108" t="s">
        <v>99</v>
      </c>
      <c r="D20" s="107"/>
      <c r="E20" s="50"/>
      <c r="F20" s="50"/>
      <c r="G20" s="104"/>
      <c r="H20" s="106">
        <v>0.5</v>
      </c>
      <c r="I20" s="105"/>
      <c r="J20" s="104" t="s">
        <v>99</v>
      </c>
      <c r="K20" s="103">
        <v>0.5</v>
      </c>
      <c r="L20" s="105"/>
      <c r="M20" s="104"/>
      <c r="N20" s="103"/>
      <c r="O20" s="102"/>
    </row>
    <row r="21" spans="1:15" ht="24.95" customHeight="1" x14ac:dyDescent="0.15">
      <c r="A21" s="477"/>
      <c r="B21" s="104"/>
      <c r="C21" s="108"/>
      <c r="D21" s="107"/>
      <c r="E21" s="50"/>
      <c r="F21" s="50"/>
      <c r="G21" s="104" t="s">
        <v>53</v>
      </c>
      <c r="H21" s="106" t="s">
        <v>299</v>
      </c>
      <c r="I21" s="105"/>
      <c r="J21" s="104"/>
      <c r="K21" s="103"/>
      <c r="L21" s="105"/>
      <c r="M21" s="104"/>
      <c r="N21" s="103"/>
      <c r="O21" s="102"/>
    </row>
    <row r="22" spans="1:15" ht="24.95" customHeight="1" x14ac:dyDescent="0.15">
      <c r="A22" s="477"/>
      <c r="B22" s="110"/>
      <c r="C22" s="114"/>
      <c r="D22" s="113"/>
      <c r="E22" s="44"/>
      <c r="F22" s="44"/>
      <c r="G22" s="110"/>
      <c r="H22" s="112"/>
      <c r="I22" s="111"/>
      <c r="J22" s="110"/>
      <c r="K22" s="109"/>
      <c r="L22" s="105"/>
      <c r="M22" s="104"/>
      <c r="N22" s="103"/>
      <c r="O22" s="102"/>
    </row>
    <row r="23" spans="1:15" ht="24.95" customHeight="1" x14ac:dyDescent="0.15">
      <c r="A23" s="477"/>
      <c r="B23" s="104" t="s">
        <v>86</v>
      </c>
      <c r="C23" s="108" t="s">
        <v>87</v>
      </c>
      <c r="D23" s="107"/>
      <c r="E23" s="50"/>
      <c r="F23" s="50"/>
      <c r="G23" s="104"/>
      <c r="H23" s="141">
        <v>0.17</v>
      </c>
      <c r="I23" s="105" t="s">
        <v>86</v>
      </c>
      <c r="J23" s="104" t="s">
        <v>87</v>
      </c>
      <c r="K23" s="140">
        <v>0.17</v>
      </c>
      <c r="L23" s="105"/>
      <c r="M23" s="104"/>
      <c r="N23" s="103"/>
      <c r="O23" s="102"/>
    </row>
    <row r="24" spans="1:15" ht="24.95" customHeight="1" thickBot="1" x14ac:dyDescent="0.2">
      <c r="A24" s="478"/>
      <c r="B24" s="97"/>
      <c r="C24" s="101"/>
      <c r="D24" s="100"/>
      <c r="E24" s="56"/>
      <c r="F24" s="56"/>
      <c r="G24" s="97"/>
      <c r="H24" s="99"/>
      <c r="I24" s="98"/>
      <c r="J24" s="97"/>
      <c r="K24" s="96"/>
      <c r="L24" s="98"/>
      <c r="M24" s="97"/>
      <c r="N24" s="96"/>
      <c r="O24" s="95"/>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row r="62" spans="2:14" ht="14.25" x14ac:dyDescent="0.15">
      <c r="B62" s="94"/>
      <c r="C62" s="94"/>
      <c r="D62" s="94"/>
      <c r="G62" s="94"/>
      <c r="H62" s="93"/>
      <c r="I62" s="94"/>
      <c r="J62" s="94"/>
      <c r="K62" s="93"/>
      <c r="L62" s="94"/>
      <c r="M62" s="94"/>
      <c r="N62" s="93"/>
    </row>
  </sheetData>
  <mergeCells count="14">
    <mergeCell ref="O4:O6"/>
    <mergeCell ref="I5:K5"/>
    <mergeCell ref="L5:N5"/>
    <mergeCell ref="A7:A24"/>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186</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61</v>
      </c>
      <c r="C5" s="37" t="s">
        <v>62</v>
      </c>
      <c r="D5" s="38" t="s">
        <v>63</v>
      </c>
      <c r="E5" s="81">
        <v>0.5</v>
      </c>
      <c r="F5" s="40" t="s">
        <v>64</v>
      </c>
      <c r="G5" s="67"/>
      <c r="H5" s="71" t="s">
        <v>62</v>
      </c>
      <c r="I5" s="38" t="s">
        <v>63</v>
      </c>
      <c r="J5" s="40">
        <f>ROUNDUP(E5*0.75,2)</f>
        <v>0.38</v>
      </c>
      <c r="K5" s="40" t="s">
        <v>64</v>
      </c>
      <c r="L5" s="40"/>
      <c r="M5" s="75" t="e">
        <f>#REF!</f>
        <v>#REF!</v>
      </c>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187</v>
      </c>
      <c r="C7" s="49" t="s">
        <v>90</v>
      </c>
      <c r="D7" s="50"/>
      <c r="E7" s="51">
        <v>1</v>
      </c>
      <c r="F7" s="52" t="s">
        <v>91</v>
      </c>
      <c r="G7" s="69"/>
      <c r="H7" s="73" t="s">
        <v>90</v>
      </c>
      <c r="I7" s="50"/>
      <c r="J7" s="52">
        <f>ROUNDUP(E7*0.75,2)</f>
        <v>0.75</v>
      </c>
      <c r="K7" s="52" t="s">
        <v>91</v>
      </c>
      <c r="L7" s="52"/>
      <c r="M7" s="77" t="e">
        <f>#REF!</f>
        <v>#REF!</v>
      </c>
      <c r="N7" s="65" t="s">
        <v>188</v>
      </c>
      <c r="O7" s="53" t="s">
        <v>69</v>
      </c>
      <c r="P7" s="50"/>
      <c r="Q7" s="54">
        <v>1</v>
      </c>
      <c r="R7" s="90">
        <f>ROUNDUP(Q7*0.75,2)</f>
        <v>0.75</v>
      </c>
    </row>
    <row r="8" spans="1:19" ht="24.95" customHeight="1" x14ac:dyDescent="0.15">
      <c r="A8" s="465"/>
      <c r="B8" s="65"/>
      <c r="C8" s="49" t="s">
        <v>37</v>
      </c>
      <c r="D8" s="50"/>
      <c r="E8" s="51">
        <v>20</v>
      </c>
      <c r="F8" s="52" t="s">
        <v>25</v>
      </c>
      <c r="G8" s="69"/>
      <c r="H8" s="73" t="s">
        <v>37</v>
      </c>
      <c r="I8" s="50"/>
      <c r="J8" s="52">
        <f>ROUNDUP(E8*0.75,2)</f>
        <v>15</v>
      </c>
      <c r="K8" s="52" t="s">
        <v>25</v>
      </c>
      <c r="L8" s="52"/>
      <c r="M8" s="77" t="e">
        <f>ROUND(#REF!+(#REF!*15/100),2)</f>
        <v>#REF!</v>
      </c>
      <c r="N8" s="65" t="s">
        <v>189</v>
      </c>
      <c r="O8" s="53" t="s">
        <v>39</v>
      </c>
      <c r="P8" s="50"/>
      <c r="Q8" s="54">
        <v>1.5</v>
      </c>
      <c r="R8" s="90">
        <f>ROUNDUP(Q8*0.75,2)</f>
        <v>1.1300000000000001</v>
      </c>
    </row>
    <row r="9" spans="1:19" ht="24.95" customHeight="1" x14ac:dyDescent="0.15">
      <c r="A9" s="465"/>
      <c r="B9" s="65"/>
      <c r="C9" s="49" t="s">
        <v>192</v>
      </c>
      <c r="D9" s="50"/>
      <c r="E9" s="51">
        <v>5</v>
      </c>
      <c r="F9" s="52" t="s">
        <v>25</v>
      </c>
      <c r="G9" s="69"/>
      <c r="H9" s="73" t="s">
        <v>192</v>
      </c>
      <c r="I9" s="50"/>
      <c r="J9" s="52">
        <f>ROUNDUP(E9*0.75,2)</f>
        <v>3.75</v>
      </c>
      <c r="K9" s="52" t="s">
        <v>25</v>
      </c>
      <c r="L9" s="52"/>
      <c r="M9" s="77" t="e">
        <f>#REF!</f>
        <v>#REF!</v>
      </c>
      <c r="N9" s="65" t="s">
        <v>190</v>
      </c>
      <c r="O9" s="53" t="s">
        <v>30</v>
      </c>
      <c r="P9" s="50" t="s">
        <v>31</v>
      </c>
      <c r="Q9" s="54">
        <v>3</v>
      </c>
      <c r="R9" s="90">
        <f>ROUNDUP(Q9*0.75,2)</f>
        <v>2.25</v>
      </c>
    </row>
    <row r="10" spans="1:19" ht="24.95" customHeight="1" x14ac:dyDescent="0.15">
      <c r="A10" s="465"/>
      <c r="B10" s="65"/>
      <c r="C10" s="49" t="s">
        <v>139</v>
      </c>
      <c r="D10" s="50"/>
      <c r="E10" s="51">
        <v>2</v>
      </c>
      <c r="F10" s="52" t="s">
        <v>25</v>
      </c>
      <c r="G10" s="69"/>
      <c r="H10" s="73" t="s">
        <v>139</v>
      </c>
      <c r="I10" s="50"/>
      <c r="J10" s="52">
        <f>ROUNDUP(E10*0.75,2)</f>
        <v>1.5</v>
      </c>
      <c r="K10" s="52" t="s">
        <v>25</v>
      </c>
      <c r="L10" s="52"/>
      <c r="M10" s="77" t="e">
        <f>#REF!</f>
        <v>#REF!</v>
      </c>
      <c r="N10" s="65" t="s">
        <v>191</v>
      </c>
      <c r="O10" s="53" t="s">
        <v>40</v>
      </c>
      <c r="P10" s="50"/>
      <c r="Q10" s="54">
        <v>2</v>
      </c>
      <c r="R10" s="90">
        <f>ROUNDUP(Q10*0.75,2)</f>
        <v>1.5</v>
      </c>
    </row>
    <row r="11" spans="1:19" ht="24.95" customHeight="1" x14ac:dyDescent="0.15">
      <c r="A11" s="465"/>
      <c r="B11" s="65"/>
      <c r="C11" s="49"/>
      <c r="D11" s="50"/>
      <c r="E11" s="51"/>
      <c r="F11" s="52"/>
      <c r="G11" s="69"/>
      <c r="H11" s="73"/>
      <c r="I11" s="50"/>
      <c r="J11" s="52"/>
      <c r="K11" s="52"/>
      <c r="L11" s="52"/>
      <c r="M11" s="77"/>
      <c r="N11" s="65" t="s">
        <v>18</v>
      </c>
      <c r="O11" s="53" t="s">
        <v>97</v>
      </c>
      <c r="P11" s="50"/>
      <c r="Q11" s="54">
        <v>2</v>
      </c>
      <c r="R11" s="90">
        <f>ROUNDUP(Q11*0.75,2)</f>
        <v>1.5</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193</v>
      </c>
      <c r="C13" s="49" t="s">
        <v>57</v>
      </c>
      <c r="D13" s="50"/>
      <c r="E13" s="51">
        <v>40</v>
      </c>
      <c r="F13" s="52" t="s">
        <v>25</v>
      </c>
      <c r="G13" s="69"/>
      <c r="H13" s="73" t="s">
        <v>57</v>
      </c>
      <c r="I13" s="50"/>
      <c r="J13" s="52">
        <f>ROUNDUP(E13*0.75,2)</f>
        <v>30</v>
      </c>
      <c r="K13" s="52" t="s">
        <v>25</v>
      </c>
      <c r="L13" s="52"/>
      <c r="M13" s="77" t="e">
        <f>ROUND(#REF!+(#REF!*10/100),2)</f>
        <v>#REF!</v>
      </c>
      <c r="N13" s="65" t="s">
        <v>194</v>
      </c>
      <c r="O13" s="53" t="s">
        <v>41</v>
      </c>
      <c r="P13" s="50"/>
      <c r="Q13" s="54">
        <v>1.5</v>
      </c>
      <c r="R13" s="90">
        <f>ROUNDUP(Q13*0.75,2)</f>
        <v>1.1300000000000001</v>
      </c>
    </row>
    <row r="14" spans="1:19" ht="24.95" customHeight="1" x14ac:dyDescent="0.15">
      <c r="A14" s="465"/>
      <c r="B14" s="65"/>
      <c r="C14" s="49" t="s">
        <v>108</v>
      </c>
      <c r="D14" s="50"/>
      <c r="E14" s="51">
        <v>10</v>
      </c>
      <c r="F14" s="52" t="s">
        <v>25</v>
      </c>
      <c r="G14" s="69"/>
      <c r="H14" s="73" t="s">
        <v>108</v>
      </c>
      <c r="I14" s="50"/>
      <c r="J14" s="52">
        <f>ROUNDUP(E14*0.75,2)</f>
        <v>7.5</v>
      </c>
      <c r="K14" s="52" t="s">
        <v>25</v>
      </c>
      <c r="L14" s="52"/>
      <c r="M14" s="77" t="e">
        <f>#REF!</f>
        <v>#REF!</v>
      </c>
      <c r="N14" s="65" t="s">
        <v>272</v>
      </c>
      <c r="O14" s="53" t="s">
        <v>46</v>
      </c>
      <c r="P14" s="50"/>
      <c r="Q14" s="54">
        <v>30</v>
      </c>
      <c r="R14" s="90">
        <f>ROUNDUP(Q14*0.75,2)</f>
        <v>22.5</v>
      </c>
    </row>
    <row r="15" spans="1:19" ht="24.95" customHeight="1" x14ac:dyDescent="0.15">
      <c r="A15" s="465"/>
      <c r="B15" s="65"/>
      <c r="C15" s="49" t="s">
        <v>103</v>
      </c>
      <c r="D15" s="50"/>
      <c r="E15" s="51">
        <v>3</v>
      </c>
      <c r="F15" s="52" t="s">
        <v>25</v>
      </c>
      <c r="G15" s="69"/>
      <c r="H15" s="73" t="s">
        <v>103</v>
      </c>
      <c r="I15" s="50"/>
      <c r="J15" s="52">
        <f>ROUNDUP(E15*0.75,2)</f>
        <v>2.25</v>
      </c>
      <c r="K15" s="52" t="s">
        <v>25</v>
      </c>
      <c r="L15" s="52"/>
      <c r="M15" s="77" t="e">
        <f>#REF!</f>
        <v>#REF!</v>
      </c>
      <c r="N15" s="65" t="s">
        <v>43</v>
      </c>
      <c r="O15" s="53" t="s">
        <v>39</v>
      </c>
      <c r="P15" s="50"/>
      <c r="Q15" s="54">
        <v>1</v>
      </c>
      <c r="R15" s="90">
        <f>ROUNDUP(Q15*0.75,2)</f>
        <v>0.75</v>
      </c>
    </row>
    <row r="16" spans="1:19" ht="24.95" customHeight="1" x14ac:dyDescent="0.15">
      <c r="A16" s="465"/>
      <c r="B16" s="65"/>
      <c r="C16" s="49"/>
      <c r="D16" s="50"/>
      <c r="E16" s="51"/>
      <c r="F16" s="52"/>
      <c r="G16" s="69"/>
      <c r="H16" s="73"/>
      <c r="I16" s="50"/>
      <c r="J16" s="52"/>
      <c r="K16" s="52"/>
      <c r="L16" s="52"/>
      <c r="M16" s="77"/>
      <c r="N16" s="65"/>
      <c r="O16" s="53" t="s">
        <v>70</v>
      </c>
      <c r="P16" s="50"/>
      <c r="Q16" s="54">
        <v>2</v>
      </c>
      <c r="R16" s="90">
        <f>ROUNDUP(Q16*0.75,2)</f>
        <v>1.5</v>
      </c>
    </row>
    <row r="17" spans="1:18" ht="24.95" customHeight="1" x14ac:dyDescent="0.15">
      <c r="A17" s="465"/>
      <c r="B17" s="65"/>
      <c r="C17" s="49"/>
      <c r="D17" s="50"/>
      <c r="E17" s="51"/>
      <c r="F17" s="52"/>
      <c r="G17" s="69"/>
      <c r="H17" s="73"/>
      <c r="I17" s="50"/>
      <c r="J17" s="52"/>
      <c r="K17" s="52"/>
      <c r="L17" s="52"/>
      <c r="M17" s="77"/>
      <c r="N17" s="65"/>
      <c r="O17" s="53" t="s">
        <v>30</v>
      </c>
      <c r="P17" s="50" t="s">
        <v>31</v>
      </c>
      <c r="Q17" s="54">
        <v>1.5</v>
      </c>
      <c r="R17" s="90">
        <f>ROUNDUP(Q17*0.75,2)</f>
        <v>1.1300000000000001</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42</v>
      </c>
      <c r="C19" s="49" t="s">
        <v>26</v>
      </c>
      <c r="D19" s="50"/>
      <c r="E19" s="51">
        <v>10</v>
      </c>
      <c r="F19" s="52" t="s">
        <v>25</v>
      </c>
      <c r="G19" s="69"/>
      <c r="H19" s="73" t="s">
        <v>26</v>
      </c>
      <c r="I19" s="50"/>
      <c r="J19" s="52">
        <f>ROUNDUP(E19*0.75,2)</f>
        <v>7.5</v>
      </c>
      <c r="K19" s="52" t="s">
        <v>25</v>
      </c>
      <c r="L19" s="52"/>
      <c r="M19" s="77" t="e">
        <f>ROUND(#REF!+(#REF!*6/100),2)</f>
        <v>#REF!</v>
      </c>
      <c r="N19" s="65" t="s">
        <v>43</v>
      </c>
      <c r="O19" s="53" t="s">
        <v>46</v>
      </c>
      <c r="P19" s="50"/>
      <c r="Q19" s="54">
        <v>100</v>
      </c>
      <c r="R19" s="90">
        <f>ROUNDUP(Q19*0.75,2)</f>
        <v>75</v>
      </c>
    </row>
    <row r="20" spans="1:18" ht="24.95" customHeight="1" x14ac:dyDescent="0.15">
      <c r="A20" s="465"/>
      <c r="B20" s="65"/>
      <c r="C20" s="49" t="s">
        <v>195</v>
      </c>
      <c r="D20" s="50"/>
      <c r="E20" s="51">
        <v>10</v>
      </c>
      <c r="F20" s="52" t="s">
        <v>25</v>
      </c>
      <c r="G20" s="69"/>
      <c r="H20" s="73" t="s">
        <v>195</v>
      </c>
      <c r="I20" s="50"/>
      <c r="J20" s="52">
        <f>ROUNDUP(E20*0.75,2)</f>
        <v>7.5</v>
      </c>
      <c r="K20" s="52" t="s">
        <v>25</v>
      </c>
      <c r="L20" s="52"/>
      <c r="M20" s="77" t="e">
        <f>#REF!</f>
        <v>#REF!</v>
      </c>
      <c r="N20" s="65"/>
      <c r="O20" s="53" t="s">
        <v>47</v>
      </c>
      <c r="P20" s="50"/>
      <c r="Q20" s="54">
        <v>3</v>
      </c>
      <c r="R20" s="90">
        <f>ROUNDUP(Q20*0.75,2)</f>
        <v>2.25</v>
      </c>
    </row>
    <row r="21" spans="1:18" ht="24.95" customHeight="1" thickBot="1" x14ac:dyDescent="0.2">
      <c r="A21" s="466"/>
      <c r="B21" s="66"/>
      <c r="C21" s="55"/>
      <c r="D21" s="56"/>
      <c r="E21" s="57"/>
      <c r="F21" s="58"/>
      <c r="G21" s="70"/>
      <c r="H21" s="74"/>
      <c r="I21" s="56"/>
      <c r="J21" s="58"/>
      <c r="K21" s="58"/>
      <c r="L21" s="58"/>
      <c r="M21" s="78"/>
      <c r="N21" s="66"/>
      <c r="O21" s="59"/>
      <c r="P21" s="56"/>
      <c r="Q21" s="60"/>
      <c r="R21" s="92"/>
    </row>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367</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366</v>
      </c>
      <c r="C9" s="108" t="s">
        <v>90</v>
      </c>
      <c r="D9" s="107"/>
      <c r="E9" s="50"/>
      <c r="F9" s="50"/>
      <c r="G9" s="104"/>
      <c r="H9" s="148">
        <v>0.5</v>
      </c>
      <c r="I9" s="105" t="s">
        <v>366</v>
      </c>
      <c r="J9" s="119" t="s">
        <v>138</v>
      </c>
      <c r="K9" s="103">
        <v>15</v>
      </c>
      <c r="L9" s="105" t="s">
        <v>365</v>
      </c>
      <c r="M9" s="104" t="s">
        <v>37</v>
      </c>
      <c r="N9" s="103">
        <v>10</v>
      </c>
      <c r="O9" s="102"/>
    </row>
    <row r="10" spans="1:21" ht="24.95" customHeight="1" x14ac:dyDescent="0.15">
      <c r="A10" s="477"/>
      <c r="B10" s="104"/>
      <c r="C10" s="108" t="s">
        <v>37</v>
      </c>
      <c r="D10" s="107"/>
      <c r="E10" s="50"/>
      <c r="F10" s="50"/>
      <c r="G10" s="104"/>
      <c r="H10" s="106">
        <v>10</v>
      </c>
      <c r="I10" s="105"/>
      <c r="J10" s="104" t="s">
        <v>37</v>
      </c>
      <c r="K10" s="103">
        <v>10</v>
      </c>
      <c r="L10" s="105"/>
      <c r="M10" s="104" t="s">
        <v>57</v>
      </c>
      <c r="N10" s="103">
        <v>10</v>
      </c>
      <c r="O10" s="102"/>
    </row>
    <row r="11" spans="1:21" ht="24.95" customHeight="1" x14ac:dyDescent="0.15">
      <c r="A11" s="477"/>
      <c r="B11" s="104"/>
      <c r="C11" s="108" t="s">
        <v>192</v>
      </c>
      <c r="D11" s="107"/>
      <c r="E11" s="50"/>
      <c r="F11" s="50"/>
      <c r="G11" s="104"/>
      <c r="H11" s="106">
        <v>5</v>
      </c>
      <c r="I11" s="105"/>
      <c r="J11" s="104" t="s">
        <v>192</v>
      </c>
      <c r="K11" s="103">
        <v>5</v>
      </c>
      <c r="L11" s="111"/>
      <c r="M11" s="110"/>
      <c r="N11" s="109"/>
      <c r="O11" s="116"/>
    </row>
    <row r="12" spans="1:21" ht="24.95" customHeight="1" x14ac:dyDescent="0.15">
      <c r="A12" s="477"/>
      <c r="B12" s="104"/>
      <c r="C12" s="108"/>
      <c r="D12" s="107"/>
      <c r="E12" s="50"/>
      <c r="F12" s="50"/>
      <c r="G12" s="104" t="s">
        <v>46</v>
      </c>
      <c r="H12" s="106" t="s">
        <v>364</v>
      </c>
      <c r="I12" s="105"/>
      <c r="J12" s="104"/>
      <c r="K12" s="103"/>
      <c r="L12" s="105" t="s">
        <v>363</v>
      </c>
      <c r="M12" s="104" t="s">
        <v>26</v>
      </c>
      <c r="N12" s="103">
        <v>5</v>
      </c>
      <c r="O12" s="102"/>
    </row>
    <row r="13" spans="1:21" ht="24.95" customHeight="1" x14ac:dyDescent="0.15">
      <c r="A13" s="477"/>
      <c r="B13" s="104"/>
      <c r="C13" s="108"/>
      <c r="D13" s="107"/>
      <c r="E13" s="50"/>
      <c r="F13" s="50" t="s">
        <v>31</v>
      </c>
      <c r="G13" s="104" t="s">
        <v>30</v>
      </c>
      <c r="H13" s="106" t="s">
        <v>298</v>
      </c>
      <c r="I13" s="105"/>
      <c r="J13" s="104"/>
      <c r="K13" s="103"/>
      <c r="L13" s="105"/>
      <c r="M13" s="104" t="s">
        <v>195</v>
      </c>
      <c r="N13" s="103">
        <v>5</v>
      </c>
      <c r="O13" s="102"/>
    </row>
    <row r="14" spans="1:21" ht="24.95" customHeight="1" x14ac:dyDescent="0.15">
      <c r="A14" s="477"/>
      <c r="B14" s="104"/>
      <c r="C14" s="108"/>
      <c r="D14" s="107"/>
      <c r="E14" s="50"/>
      <c r="F14" s="50"/>
      <c r="G14" s="104" t="s">
        <v>39</v>
      </c>
      <c r="H14" s="106" t="s">
        <v>298</v>
      </c>
      <c r="I14" s="105"/>
      <c r="J14" s="104"/>
      <c r="K14" s="103"/>
      <c r="L14" s="105"/>
      <c r="M14" s="104"/>
      <c r="N14" s="103"/>
      <c r="O14" s="102"/>
    </row>
    <row r="15" spans="1:21" ht="24.95" customHeight="1" x14ac:dyDescent="0.15">
      <c r="A15" s="477"/>
      <c r="B15" s="110"/>
      <c r="C15" s="114"/>
      <c r="D15" s="113"/>
      <c r="E15" s="44"/>
      <c r="F15" s="44"/>
      <c r="G15" s="110"/>
      <c r="H15" s="112"/>
      <c r="I15" s="111"/>
      <c r="J15" s="110"/>
      <c r="K15" s="109"/>
      <c r="L15" s="105"/>
      <c r="M15" s="104"/>
      <c r="N15" s="103"/>
      <c r="O15" s="102"/>
    </row>
    <row r="16" spans="1:21" ht="24.95" customHeight="1" x14ac:dyDescent="0.15">
      <c r="A16" s="477"/>
      <c r="B16" s="104" t="s">
        <v>362</v>
      </c>
      <c r="C16" s="108" t="s">
        <v>57</v>
      </c>
      <c r="D16" s="107"/>
      <c r="E16" s="50"/>
      <c r="F16" s="50"/>
      <c r="G16" s="104"/>
      <c r="H16" s="106">
        <v>20</v>
      </c>
      <c r="I16" s="105" t="s">
        <v>362</v>
      </c>
      <c r="J16" s="104" t="s">
        <v>57</v>
      </c>
      <c r="K16" s="103">
        <v>15</v>
      </c>
      <c r="L16" s="105"/>
      <c r="M16" s="104"/>
      <c r="N16" s="103"/>
      <c r="O16" s="102"/>
    </row>
    <row r="17" spans="1:15" ht="24.95" customHeight="1" x14ac:dyDescent="0.15">
      <c r="A17" s="477"/>
      <c r="B17" s="104"/>
      <c r="C17" s="108"/>
      <c r="D17" s="107"/>
      <c r="E17" s="50"/>
      <c r="F17" s="50"/>
      <c r="G17" s="104" t="s">
        <v>46</v>
      </c>
      <c r="H17" s="106" t="s">
        <v>299</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26</v>
      </c>
      <c r="D19" s="107"/>
      <c r="E19" s="50"/>
      <c r="F19" s="115"/>
      <c r="G19" s="104"/>
      <c r="H19" s="106">
        <v>10</v>
      </c>
      <c r="I19" s="105" t="s">
        <v>42</v>
      </c>
      <c r="J19" s="104" t="s">
        <v>26</v>
      </c>
      <c r="K19" s="103">
        <v>5</v>
      </c>
      <c r="L19" s="105"/>
      <c r="M19" s="104"/>
      <c r="N19" s="103"/>
      <c r="O19" s="102"/>
    </row>
    <row r="20" spans="1:15" ht="24.95" customHeight="1" x14ac:dyDescent="0.15">
      <c r="A20" s="477"/>
      <c r="B20" s="104"/>
      <c r="C20" s="108" t="s">
        <v>195</v>
      </c>
      <c r="D20" s="107"/>
      <c r="E20" s="50"/>
      <c r="F20" s="50"/>
      <c r="G20" s="104"/>
      <c r="H20" s="106">
        <v>10</v>
      </c>
      <c r="I20" s="105"/>
      <c r="J20" s="104" t="s">
        <v>195</v>
      </c>
      <c r="K20" s="103">
        <v>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thickBot="1" x14ac:dyDescent="0.2">
      <c r="A23" s="478"/>
      <c r="B23" s="97"/>
      <c r="C23" s="101"/>
      <c r="D23" s="100"/>
      <c r="E23" s="56"/>
      <c r="F23" s="56"/>
      <c r="G23" s="97"/>
      <c r="H23" s="99"/>
      <c r="I23" s="98"/>
      <c r="J23" s="97"/>
      <c r="K23" s="96"/>
      <c r="L23" s="98"/>
      <c r="M23" s="97"/>
      <c r="N23" s="96"/>
      <c r="O23" s="95"/>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197</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273</v>
      </c>
      <c r="C5" s="37" t="s">
        <v>71</v>
      </c>
      <c r="D5" s="38"/>
      <c r="E5" s="39">
        <v>30</v>
      </c>
      <c r="F5" s="40" t="s">
        <v>25</v>
      </c>
      <c r="G5" s="67"/>
      <c r="H5" s="71" t="s">
        <v>71</v>
      </c>
      <c r="I5" s="38"/>
      <c r="J5" s="40">
        <f t="shared" ref="J5:J11" si="0">ROUNDUP(E5*0.75,2)</f>
        <v>22.5</v>
      </c>
      <c r="K5" s="40" t="s">
        <v>25</v>
      </c>
      <c r="L5" s="40"/>
      <c r="M5" s="75" t="e">
        <f>#REF!</f>
        <v>#REF!</v>
      </c>
      <c r="N5" s="63" t="s">
        <v>198</v>
      </c>
      <c r="O5" s="41" t="s">
        <v>15</v>
      </c>
      <c r="P5" s="38"/>
      <c r="Q5" s="42">
        <v>110</v>
      </c>
      <c r="R5" s="88">
        <f t="shared" ref="R5:R10" si="1">ROUNDUP(Q5*0.75,2)</f>
        <v>82.5</v>
      </c>
    </row>
    <row r="6" spans="1:19" ht="24.95" customHeight="1" x14ac:dyDescent="0.15">
      <c r="A6" s="465"/>
      <c r="B6" s="65"/>
      <c r="C6" s="49" t="s">
        <v>26</v>
      </c>
      <c r="D6" s="50"/>
      <c r="E6" s="51">
        <v>30</v>
      </c>
      <c r="F6" s="52" t="s">
        <v>25</v>
      </c>
      <c r="G6" s="69"/>
      <c r="H6" s="73" t="s">
        <v>26</v>
      </c>
      <c r="I6" s="50"/>
      <c r="J6" s="52">
        <f t="shared" si="0"/>
        <v>22.5</v>
      </c>
      <c r="K6" s="52" t="s">
        <v>25</v>
      </c>
      <c r="L6" s="52"/>
      <c r="M6" s="77" t="e">
        <f>ROUND(#REF!+(#REF!*6/100),2)</f>
        <v>#REF!</v>
      </c>
      <c r="N6" s="65" t="s">
        <v>199</v>
      </c>
      <c r="O6" s="53" t="s">
        <v>69</v>
      </c>
      <c r="P6" s="50"/>
      <c r="Q6" s="54">
        <v>0.5</v>
      </c>
      <c r="R6" s="90">
        <f t="shared" si="1"/>
        <v>0.38</v>
      </c>
    </row>
    <row r="7" spans="1:19" ht="24.95" customHeight="1" x14ac:dyDescent="0.15">
      <c r="A7" s="465"/>
      <c r="B7" s="65"/>
      <c r="C7" s="49" t="s">
        <v>89</v>
      </c>
      <c r="D7" s="50"/>
      <c r="E7" s="51">
        <v>20</v>
      </c>
      <c r="F7" s="52" t="s">
        <v>25</v>
      </c>
      <c r="G7" s="69"/>
      <c r="H7" s="73" t="s">
        <v>89</v>
      </c>
      <c r="I7" s="50"/>
      <c r="J7" s="52">
        <f t="shared" si="0"/>
        <v>15</v>
      </c>
      <c r="K7" s="52" t="s">
        <v>25</v>
      </c>
      <c r="L7" s="52"/>
      <c r="M7" s="77" t="e">
        <f>ROUND(#REF!+(#REF!*10/100),2)</f>
        <v>#REF!</v>
      </c>
      <c r="N7" s="65" t="s">
        <v>200</v>
      </c>
      <c r="O7" s="53" t="s">
        <v>41</v>
      </c>
      <c r="P7" s="50"/>
      <c r="Q7" s="54">
        <v>2</v>
      </c>
      <c r="R7" s="90">
        <f t="shared" si="1"/>
        <v>1.5</v>
      </c>
    </row>
    <row r="8" spans="1:19" ht="24.95" customHeight="1" x14ac:dyDescent="0.15">
      <c r="A8" s="465"/>
      <c r="B8" s="65"/>
      <c r="C8" s="49" t="s">
        <v>44</v>
      </c>
      <c r="D8" s="50"/>
      <c r="E8" s="51">
        <v>20</v>
      </c>
      <c r="F8" s="52" t="s">
        <v>25</v>
      </c>
      <c r="G8" s="69"/>
      <c r="H8" s="73" t="s">
        <v>44</v>
      </c>
      <c r="I8" s="50"/>
      <c r="J8" s="52">
        <f t="shared" si="0"/>
        <v>15</v>
      </c>
      <c r="K8" s="52" t="s">
        <v>25</v>
      </c>
      <c r="L8" s="52"/>
      <c r="M8" s="77" t="e">
        <f>ROUND(#REF!+(#REF!*10/100),2)</f>
        <v>#REF!</v>
      </c>
      <c r="N8" s="65" t="s">
        <v>201</v>
      </c>
      <c r="O8" s="53" t="s">
        <v>53</v>
      </c>
      <c r="P8" s="50"/>
      <c r="Q8" s="54">
        <v>40</v>
      </c>
      <c r="R8" s="90">
        <f t="shared" si="1"/>
        <v>30</v>
      </c>
    </row>
    <row r="9" spans="1:19" ht="24.95" customHeight="1" x14ac:dyDescent="0.15">
      <c r="A9" s="465"/>
      <c r="B9" s="65"/>
      <c r="C9" s="49" t="s">
        <v>118</v>
      </c>
      <c r="D9" s="50"/>
      <c r="E9" s="51">
        <v>20</v>
      </c>
      <c r="F9" s="52" t="s">
        <v>25</v>
      </c>
      <c r="G9" s="69"/>
      <c r="H9" s="73" t="s">
        <v>118</v>
      </c>
      <c r="I9" s="50"/>
      <c r="J9" s="52">
        <f t="shared" si="0"/>
        <v>15</v>
      </c>
      <c r="K9" s="52" t="s">
        <v>25</v>
      </c>
      <c r="L9" s="52"/>
      <c r="M9" s="77" t="e">
        <f>#REF!</f>
        <v>#REF!</v>
      </c>
      <c r="N9" s="82" t="s">
        <v>274</v>
      </c>
      <c r="O9" s="53" t="s">
        <v>39</v>
      </c>
      <c r="P9" s="50"/>
      <c r="Q9" s="54">
        <v>0.5</v>
      </c>
      <c r="R9" s="90">
        <f t="shared" si="1"/>
        <v>0.38</v>
      </c>
    </row>
    <row r="10" spans="1:19" ht="24.95" customHeight="1" x14ac:dyDescent="0.15">
      <c r="A10" s="465"/>
      <c r="B10" s="65"/>
      <c r="C10" s="49" t="s">
        <v>202</v>
      </c>
      <c r="D10" s="50"/>
      <c r="E10" s="51">
        <v>30</v>
      </c>
      <c r="F10" s="52" t="s">
        <v>56</v>
      </c>
      <c r="G10" s="69"/>
      <c r="H10" s="73" t="s">
        <v>202</v>
      </c>
      <c r="I10" s="50"/>
      <c r="J10" s="52">
        <f t="shared" si="0"/>
        <v>22.5</v>
      </c>
      <c r="K10" s="52" t="s">
        <v>56</v>
      </c>
      <c r="L10" s="52"/>
      <c r="M10" s="77" t="e">
        <f>#REF!</f>
        <v>#REF!</v>
      </c>
      <c r="N10" s="91" t="s">
        <v>262</v>
      </c>
      <c r="O10" s="53" t="s">
        <v>68</v>
      </c>
      <c r="P10" s="50"/>
      <c r="Q10" s="54">
        <v>2</v>
      </c>
      <c r="R10" s="90">
        <f t="shared" si="1"/>
        <v>1.5</v>
      </c>
    </row>
    <row r="11" spans="1:19" ht="24.95" customHeight="1" x14ac:dyDescent="0.15">
      <c r="A11" s="465"/>
      <c r="B11" s="65"/>
      <c r="C11" s="49" t="s">
        <v>203</v>
      </c>
      <c r="D11" s="50" t="s">
        <v>31</v>
      </c>
      <c r="E11" s="51">
        <v>9</v>
      </c>
      <c r="F11" s="52" t="s">
        <v>25</v>
      </c>
      <c r="G11" s="69"/>
      <c r="H11" s="73" t="s">
        <v>203</v>
      </c>
      <c r="I11" s="50" t="s">
        <v>31</v>
      </c>
      <c r="J11" s="52">
        <f t="shared" si="0"/>
        <v>6.75</v>
      </c>
      <c r="K11" s="52" t="s">
        <v>25</v>
      </c>
      <c r="L11" s="52"/>
      <c r="M11" s="77" t="e">
        <f>#REF!</f>
        <v>#REF!</v>
      </c>
      <c r="N11" s="65" t="s">
        <v>275</v>
      </c>
      <c r="O11" s="53"/>
      <c r="P11" s="50"/>
      <c r="Q11" s="54"/>
      <c r="R11" s="90"/>
    </row>
    <row r="12" spans="1:19" ht="24.95" customHeight="1" x14ac:dyDescent="0.15">
      <c r="A12" s="465"/>
      <c r="B12" s="65"/>
      <c r="C12" s="49"/>
      <c r="D12" s="50"/>
      <c r="E12" s="51"/>
      <c r="F12" s="52"/>
      <c r="G12" s="69"/>
      <c r="H12" s="73"/>
      <c r="I12" s="50"/>
      <c r="J12" s="52"/>
      <c r="K12" s="52"/>
      <c r="L12" s="52"/>
      <c r="M12" s="77"/>
      <c r="N12" s="65" t="s">
        <v>43</v>
      </c>
      <c r="O12" s="53"/>
      <c r="P12" s="50"/>
      <c r="Q12" s="54"/>
      <c r="R12" s="90"/>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204</v>
      </c>
      <c r="C14" s="49" t="s">
        <v>27</v>
      </c>
      <c r="D14" s="50"/>
      <c r="E14" s="51">
        <v>30</v>
      </c>
      <c r="F14" s="52" t="s">
        <v>25</v>
      </c>
      <c r="G14" s="69" t="s">
        <v>28</v>
      </c>
      <c r="H14" s="73" t="s">
        <v>27</v>
      </c>
      <c r="I14" s="50"/>
      <c r="J14" s="52">
        <f>ROUNDUP(E14*0.75,2)</f>
        <v>22.5</v>
      </c>
      <c r="K14" s="52" t="s">
        <v>25</v>
      </c>
      <c r="L14" s="52" t="s">
        <v>28</v>
      </c>
      <c r="M14" s="77" t="e">
        <f>#REF!</f>
        <v>#REF!</v>
      </c>
      <c r="N14" s="65" t="s">
        <v>205</v>
      </c>
      <c r="O14" s="53" t="s">
        <v>39</v>
      </c>
      <c r="P14" s="50"/>
      <c r="Q14" s="54">
        <v>1</v>
      </c>
      <c r="R14" s="90">
        <f>ROUNDUP(Q14*0.75,2)</f>
        <v>0.75</v>
      </c>
    </row>
    <row r="15" spans="1:19" ht="24.95" customHeight="1" x14ac:dyDescent="0.15">
      <c r="A15" s="465"/>
      <c r="B15" s="65"/>
      <c r="C15" s="49" t="s">
        <v>207</v>
      </c>
      <c r="D15" s="50" t="s">
        <v>145</v>
      </c>
      <c r="E15" s="51">
        <v>2</v>
      </c>
      <c r="F15" s="52" t="s">
        <v>25</v>
      </c>
      <c r="G15" s="69"/>
      <c r="H15" s="73" t="s">
        <v>207</v>
      </c>
      <c r="I15" s="50" t="s">
        <v>145</v>
      </c>
      <c r="J15" s="52">
        <f>ROUNDUP(E15*0.75,2)</f>
        <v>1.5</v>
      </c>
      <c r="K15" s="52" t="s">
        <v>25</v>
      </c>
      <c r="L15" s="52"/>
      <c r="M15" s="77" t="e">
        <f>#REF!</f>
        <v>#REF!</v>
      </c>
      <c r="N15" s="65" t="s">
        <v>206</v>
      </c>
      <c r="O15" s="53" t="s">
        <v>30</v>
      </c>
      <c r="P15" s="50" t="s">
        <v>31</v>
      </c>
      <c r="Q15" s="54">
        <v>1</v>
      </c>
      <c r="R15" s="90">
        <f>ROUNDUP(Q15*0.75,2)</f>
        <v>0.75</v>
      </c>
    </row>
    <row r="16" spans="1:19" ht="24.95" customHeight="1" x14ac:dyDescent="0.15">
      <c r="A16" s="465"/>
      <c r="B16" s="65"/>
      <c r="C16" s="49" t="s">
        <v>38</v>
      </c>
      <c r="D16" s="50"/>
      <c r="E16" s="51">
        <v>10</v>
      </c>
      <c r="F16" s="52" t="s">
        <v>25</v>
      </c>
      <c r="G16" s="69"/>
      <c r="H16" s="73" t="s">
        <v>38</v>
      </c>
      <c r="I16" s="50"/>
      <c r="J16" s="52">
        <f>ROUNDUP(E16*0.75,2)</f>
        <v>7.5</v>
      </c>
      <c r="K16" s="52" t="s">
        <v>25</v>
      </c>
      <c r="L16" s="52"/>
      <c r="M16" s="77" t="e">
        <f>ROUND(#REF!+(#REF!*10/100),2)</f>
        <v>#REF!</v>
      </c>
      <c r="N16" s="65" t="s">
        <v>43</v>
      </c>
      <c r="O16" s="53" t="s">
        <v>40</v>
      </c>
      <c r="P16" s="50"/>
      <c r="Q16" s="54">
        <v>2</v>
      </c>
      <c r="R16" s="90">
        <f>ROUNDUP(Q16*0.75,2)</f>
        <v>1.5</v>
      </c>
    </row>
    <row r="17" spans="1:18" ht="24.95" customHeight="1" x14ac:dyDescent="0.15">
      <c r="A17" s="465"/>
      <c r="B17" s="65"/>
      <c r="C17" s="49"/>
      <c r="D17" s="50"/>
      <c r="E17" s="51"/>
      <c r="F17" s="52"/>
      <c r="G17" s="69"/>
      <c r="H17" s="73"/>
      <c r="I17" s="50"/>
      <c r="J17" s="52"/>
      <c r="K17" s="52"/>
      <c r="L17" s="52"/>
      <c r="M17" s="77"/>
      <c r="N17" s="65"/>
      <c r="O17" s="53" t="s">
        <v>41</v>
      </c>
      <c r="P17" s="50"/>
      <c r="Q17" s="54">
        <v>2</v>
      </c>
      <c r="R17" s="90">
        <f>ROUNDUP(Q17*0.75,2)</f>
        <v>1.5</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72</v>
      </c>
      <c r="C19" s="49" t="s">
        <v>74</v>
      </c>
      <c r="D19" s="50"/>
      <c r="E19" s="62">
        <v>0.16666666666666666</v>
      </c>
      <c r="F19" s="52" t="s">
        <v>21</v>
      </c>
      <c r="G19" s="69"/>
      <c r="H19" s="73" t="s">
        <v>74</v>
      </c>
      <c r="I19" s="50"/>
      <c r="J19" s="52">
        <f>ROUNDUP(E19*0.75,2)</f>
        <v>0.13</v>
      </c>
      <c r="K19" s="52" t="s">
        <v>21</v>
      </c>
      <c r="L19" s="52"/>
      <c r="M19" s="77" t="e">
        <f>#REF!</f>
        <v>#REF!</v>
      </c>
      <c r="N19" s="65" t="s">
        <v>73</v>
      </c>
      <c r="O19" s="53"/>
      <c r="P19" s="50"/>
      <c r="Q19" s="54"/>
      <c r="R19" s="90"/>
    </row>
    <row r="20" spans="1:18" ht="24.95" customHeight="1" thickBot="1" x14ac:dyDescent="0.2">
      <c r="A20" s="466"/>
      <c r="B20" s="66"/>
      <c r="C20" s="55"/>
      <c r="D20" s="56"/>
      <c r="E20" s="57"/>
      <c r="F20" s="58"/>
      <c r="G20" s="70"/>
      <c r="H20" s="74"/>
      <c r="I20" s="56"/>
      <c r="J20" s="58"/>
      <c r="K20" s="58"/>
      <c r="L20" s="58"/>
      <c r="M20" s="78"/>
      <c r="N20" s="66"/>
      <c r="O20" s="59"/>
      <c r="P20" s="56"/>
      <c r="Q20" s="60"/>
      <c r="R20" s="92"/>
    </row>
    <row r="21" spans="1:18" ht="24.95" customHeight="1" x14ac:dyDescent="0.15"/>
    <row r="22" spans="1:18" ht="24.95" customHeight="1" x14ac:dyDescent="0.15"/>
    <row r="23" spans="1:18" ht="24.95" customHeight="1" x14ac:dyDescent="0.15"/>
    <row r="24" spans="1:18" ht="24.95" customHeight="1" x14ac:dyDescent="0.15"/>
    <row r="25" spans="1:18" ht="24.95" customHeight="1" x14ac:dyDescent="0.15"/>
  </sheetData>
  <mergeCells count="4">
    <mergeCell ref="H1:N1"/>
    <mergeCell ref="A2:R2"/>
    <mergeCell ref="A3:F3"/>
    <mergeCell ref="A5:A20"/>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B903-96CD-47AF-84F9-58E4BF0FF4FB}">
  <dimension ref="A1:P66"/>
  <sheetViews>
    <sheetView topLeftCell="B1" zoomScale="60" zoomScaleNormal="60" zoomScaleSheetLayoutView="85" workbookViewId="0">
      <selection activeCell="K2" sqref="K2:L4"/>
    </sheetView>
  </sheetViews>
  <sheetFormatPr defaultRowHeight="13.5" x14ac:dyDescent="0.15"/>
  <cols>
    <col min="1" max="1" width="4.5" style="151" bestFit="1" customWidth="1"/>
    <col min="2" max="2" width="3.375" style="150" bestFit="1" customWidth="1"/>
    <col min="3" max="8" width="17.625" style="150" customWidth="1"/>
    <col min="9" max="9" width="4.5" style="151" bestFit="1" customWidth="1"/>
    <col min="10" max="10" width="3.375" style="150" bestFit="1" customWidth="1"/>
    <col min="11" max="16" width="17.625" style="150" customWidth="1"/>
    <col min="17" max="244" width="9" style="150"/>
    <col min="245" max="245" width="4.5" style="150" bestFit="1" customWidth="1"/>
    <col min="246" max="246" width="3.375" style="150" bestFit="1" customWidth="1"/>
    <col min="247" max="258" width="17.625" style="150" customWidth="1"/>
    <col min="259" max="259" width="4.5" style="150" bestFit="1" customWidth="1"/>
    <col min="260" max="260" width="3.375" style="150" bestFit="1" customWidth="1"/>
    <col min="261" max="272" width="17.625" style="150" customWidth="1"/>
    <col min="273" max="500" width="9" style="150"/>
    <col min="501" max="501" width="4.5" style="150" bestFit="1" customWidth="1"/>
    <col min="502" max="502" width="3.375" style="150" bestFit="1" customWidth="1"/>
    <col min="503" max="514" width="17.625" style="150" customWidth="1"/>
    <col min="515" max="515" width="4.5" style="150" bestFit="1" customWidth="1"/>
    <col min="516" max="516" width="3.375" style="150" bestFit="1" customWidth="1"/>
    <col min="517" max="528" width="17.625" style="150" customWidth="1"/>
    <col min="529" max="756" width="9" style="150"/>
    <col min="757" max="757" width="4.5" style="150" bestFit="1" customWidth="1"/>
    <col min="758" max="758" width="3.375" style="150" bestFit="1" customWidth="1"/>
    <col min="759" max="770" width="17.625" style="150" customWidth="1"/>
    <col min="771" max="771" width="4.5" style="150" bestFit="1" customWidth="1"/>
    <col min="772" max="772" width="3.375" style="150" bestFit="1" customWidth="1"/>
    <col min="773" max="784" width="17.625" style="150" customWidth="1"/>
    <col min="785" max="1012" width="9" style="150"/>
    <col min="1013" max="1013" width="4.5" style="150" bestFit="1" customWidth="1"/>
    <col min="1014" max="1014" width="3.375" style="150" bestFit="1" customWidth="1"/>
    <col min="1015" max="1026" width="17.625" style="150" customWidth="1"/>
    <col min="1027" max="1027" width="4.5" style="150" bestFit="1" customWidth="1"/>
    <col min="1028" max="1028" width="3.375" style="150" bestFit="1" customWidth="1"/>
    <col min="1029" max="1040" width="17.625" style="150" customWidth="1"/>
    <col min="1041" max="1268" width="9" style="150"/>
    <col min="1269" max="1269" width="4.5" style="150" bestFit="1" customWidth="1"/>
    <col min="1270" max="1270" width="3.375" style="150" bestFit="1" customWidth="1"/>
    <col min="1271" max="1282" width="17.625" style="150" customWidth="1"/>
    <col min="1283" max="1283" width="4.5" style="150" bestFit="1" customWidth="1"/>
    <col min="1284" max="1284" width="3.375" style="150" bestFit="1" customWidth="1"/>
    <col min="1285" max="1296" width="17.625" style="150" customWidth="1"/>
    <col min="1297" max="1524" width="9" style="150"/>
    <col min="1525" max="1525" width="4.5" style="150" bestFit="1" customWidth="1"/>
    <col min="1526" max="1526" width="3.375" style="150" bestFit="1" customWidth="1"/>
    <col min="1527" max="1538" width="17.625" style="150" customWidth="1"/>
    <col min="1539" max="1539" width="4.5" style="150" bestFit="1" customWidth="1"/>
    <col min="1540" max="1540" width="3.375" style="150" bestFit="1" customWidth="1"/>
    <col min="1541" max="1552" width="17.625" style="150" customWidth="1"/>
    <col min="1553" max="1780" width="9" style="150"/>
    <col min="1781" max="1781" width="4.5" style="150" bestFit="1" customWidth="1"/>
    <col min="1782" max="1782" width="3.375" style="150" bestFit="1" customWidth="1"/>
    <col min="1783" max="1794" width="17.625" style="150" customWidth="1"/>
    <col min="1795" max="1795" width="4.5" style="150" bestFit="1" customWidth="1"/>
    <col min="1796" max="1796" width="3.375" style="150" bestFit="1" customWidth="1"/>
    <col min="1797" max="1808" width="17.625" style="150" customWidth="1"/>
    <col min="1809" max="2036" width="9" style="150"/>
    <col min="2037" max="2037" width="4.5" style="150" bestFit="1" customWidth="1"/>
    <col min="2038" max="2038" width="3.375" style="150" bestFit="1" customWidth="1"/>
    <col min="2039" max="2050" width="17.625" style="150" customWidth="1"/>
    <col min="2051" max="2051" width="4.5" style="150" bestFit="1" customWidth="1"/>
    <col min="2052" max="2052" width="3.375" style="150" bestFit="1" customWidth="1"/>
    <col min="2053" max="2064" width="17.625" style="150" customWidth="1"/>
    <col min="2065" max="2292" width="9" style="150"/>
    <col min="2293" max="2293" width="4.5" style="150" bestFit="1" customWidth="1"/>
    <col min="2294" max="2294" width="3.375" style="150" bestFit="1" customWidth="1"/>
    <col min="2295" max="2306" width="17.625" style="150" customWidth="1"/>
    <col min="2307" max="2307" width="4.5" style="150" bestFit="1" customWidth="1"/>
    <col min="2308" max="2308" width="3.375" style="150" bestFit="1" customWidth="1"/>
    <col min="2309" max="2320" width="17.625" style="150" customWidth="1"/>
    <col min="2321" max="2548" width="9" style="150"/>
    <col min="2549" max="2549" width="4.5" style="150" bestFit="1" customWidth="1"/>
    <col min="2550" max="2550" width="3.375" style="150" bestFit="1" customWidth="1"/>
    <col min="2551" max="2562" width="17.625" style="150" customWidth="1"/>
    <col min="2563" max="2563" width="4.5" style="150" bestFit="1" customWidth="1"/>
    <col min="2564" max="2564" width="3.375" style="150" bestFit="1" customWidth="1"/>
    <col min="2565" max="2576" width="17.625" style="150" customWidth="1"/>
    <col min="2577" max="2804" width="9" style="150"/>
    <col min="2805" max="2805" width="4.5" style="150" bestFit="1" customWidth="1"/>
    <col min="2806" max="2806" width="3.375" style="150" bestFit="1" customWidth="1"/>
    <col min="2807" max="2818" width="17.625" style="150" customWidth="1"/>
    <col min="2819" max="2819" width="4.5" style="150" bestFit="1" customWidth="1"/>
    <col min="2820" max="2820" width="3.375" style="150" bestFit="1" customWidth="1"/>
    <col min="2821" max="2832" width="17.625" style="150" customWidth="1"/>
    <col min="2833" max="3060" width="9" style="150"/>
    <col min="3061" max="3061" width="4.5" style="150" bestFit="1" customWidth="1"/>
    <col min="3062" max="3062" width="3.375" style="150" bestFit="1" customWidth="1"/>
    <col min="3063" max="3074" width="17.625" style="150" customWidth="1"/>
    <col min="3075" max="3075" width="4.5" style="150" bestFit="1" customWidth="1"/>
    <col min="3076" max="3076" width="3.375" style="150" bestFit="1" customWidth="1"/>
    <col min="3077" max="3088" width="17.625" style="150" customWidth="1"/>
    <col min="3089" max="3316" width="9" style="150"/>
    <col min="3317" max="3317" width="4.5" style="150" bestFit="1" customWidth="1"/>
    <col min="3318" max="3318" width="3.375" style="150" bestFit="1" customWidth="1"/>
    <col min="3319" max="3330" width="17.625" style="150" customWidth="1"/>
    <col min="3331" max="3331" width="4.5" style="150" bestFit="1" customWidth="1"/>
    <col min="3332" max="3332" width="3.375" style="150" bestFit="1" customWidth="1"/>
    <col min="3333" max="3344" width="17.625" style="150" customWidth="1"/>
    <col min="3345" max="3572" width="9" style="150"/>
    <col min="3573" max="3573" width="4.5" style="150" bestFit="1" customWidth="1"/>
    <col min="3574" max="3574" width="3.375" style="150" bestFit="1" customWidth="1"/>
    <col min="3575" max="3586" width="17.625" style="150" customWidth="1"/>
    <col min="3587" max="3587" width="4.5" style="150" bestFit="1" customWidth="1"/>
    <col min="3588" max="3588" width="3.375" style="150" bestFit="1" customWidth="1"/>
    <col min="3589" max="3600" width="17.625" style="150" customWidth="1"/>
    <col min="3601" max="3828" width="9" style="150"/>
    <col min="3829" max="3829" width="4.5" style="150" bestFit="1" customWidth="1"/>
    <col min="3830" max="3830" width="3.375" style="150" bestFit="1" customWidth="1"/>
    <col min="3831" max="3842" width="17.625" style="150" customWidth="1"/>
    <col min="3843" max="3843" width="4.5" style="150" bestFit="1" customWidth="1"/>
    <col min="3844" max="3844" width="3.375" style="150" bestFit="1" customWidth="1"/>
    <col min="3845" max="3856" width="17.625" style="150" customWidth="1"/>
    <col min="3857" max="4084" width="9" style="150"/>
    <col min="4085" max="4085" width="4.5" style="150" bestFit="1" customWidth="1"/>
    <col min="4086" max="4086" width="3.375" style="150" bestFit="1" customWidth="1"/>
    <col min="4087" max="4098" width="17.625" style="150" customWidth="1"/>
    <col min="4099" max="4099" width="4.5" style="150" bestFit="1" customWidth="1"/>
    <col min="4100" max="4100" width="3.375" style="150" bestFit="1" customWidth="1"/>
    <col min="4101" max="4112" width="17.625" style="150" customWidth="1"/>
    <col min="4113" max="4340" width="9" style="150"/>
    <col min="4341" max="4341" width="4.5" style="150" bestFit="1" customWidth="1"/>
    <col min="4342" max="4342" width="3.375" style="150" bestFit="1" customWidth="1"/>
    <col min="4343" max="4354" width="17.625" style="150" customWidth="1"/>
    <col min="4355" max="4355" width="4.5" style="150" bestFit="1" customWidth="1"/>
    <col min="4356" max="4356" width="3.375" style="150" bestFit="1" customWidth="1"/>
    <col min="4357" max="4368" width="17.625" style="150" customWidth="1"/>
    <col min="4369" max="4596" width="9" style="150"/>
    <col min="4597" max="4597" width="4.5" style="150" bestFit="1" customWidth="1"/>
    <col min="4598" max="4598" width="3.375" style="150" bestFit="1" customWidth="1"/>
    <col min="4599" max="4610" width="17.625" style="150" customWidth="1"/>
    <col min="4611" max="4611" width="4.5" style="150" bestFit="1" customWidth="1"/>
    <col min="4612" max="4612" width="3.375" style="150" bestFit="1" customWidth="1"/>
    <col min="4613" max="4624" width="17.625" style="150" customWidth="1"/>
    <col min="4625" max="4852" width="9" style="150"/>
    <col min="4853" max="4853" width="4.5" style="150" bestFit="1" customWidth="1"/>
    <col min="4854" max="4854" width="3.375" style="150" bestFit="1" customWidth="1"/>
    <col min="4855" max="4866" width="17.625" style="150" customWidth="1"/>
    <col min="4867" max="4867" width="4.5" style="150" bestFit="1" customWidth="1"/>
    <col min="4868" max="4868" width="3.375" style="150" bestFit="1" customWidth="1"/>
    <col min="4869" max="4880" width="17.625" style="150" customWidth="1"/>
    <col min="4881" max="5108" width="9" style="150"/>
    <col min="5109" max="5109" width="4.5" style="150" bestFit="1" customWidth="1"/>
    <col min="5110" max="5110" width="3.375" style="150" bestFit="1" customWidth="1"/>
    <col min="5111" max="5122" width="17.625" style="150" customWidth="1"/>
    <col min="5123" max="5123" width="4.5" style="150" bestFit="1" customWidth="1"/>
    <col min="5124" max="5124" width="3.375" style="150" bestFit="1" customWidth="1"/>
    <col min="5125" max="5136" width="17.625" style="150" customWidth="1"/>
    <col min="5137" max="5364" width="9" style="150"/>
    <col min="5365" max="5365" width="4.5" style="150" bestFit="1" customWidth="1"/>
    <col min="5366" max="5366" width="3.375" style="150" bestFit="1" customWidth="1"/>
    <col min="5367" max="5378" width="17.625" style="150" customWidth="1"/>
    <col min="5379" max="5379" width="4.5" style="150" bestFit="1" customWidth="1"/>
    <col min="5380" max="5380" width="3.375" style="150" bestFit="1" customWidth="1"/>
    <col min="5381" max="5392" width="17.625" style="150" customWidth="1"/>
    <col min="5393" max="5620" width="9" style="150"/>
    <col min="5621" max="5621" width="4.5" style="150" bestFit="1" customWidth="1"/>
    <col min="5622" max="5622" width="3.375" style="150" bestFit="1" customWidth="1"/>
    <col min="5623" max="5634" width="17.625" style="150" customWidth="1"/>
    <col min="5635" max="5635" width="4.5" style="150" bestFit="1" customWidth="1"/>
    <col min="5636" max="5636" width="3.375" style="150" bestFit="1" customWidth="1"/>
    <col min="5637" max="5648" width="17.625" style="150" customWidth="1"/>
    <col min="5649" max="5876" width="9" style="150"/>
    <col min="5877" max="5877" width="4.5" style="150" bestFit="1" customWidth="1"/>
    <col min="5878" max="5878" width="3.375" style="150" bestFit="1" customWidth="1"/>
    <col min="5879" max="5890" width="17.625" style="150" customWidth="1"/>
    <col min="5891" max="5891" width="4.5" style="150" bestFit="1" customWidth="1"/>
    <col min="5892" max="5892" width="3.375" style="150" bestFit="1" customWidth="1"/>
    <col min="5893" max="5904" width="17.625" style="150" customWidth="1"/>
    <col min="5905" max="6132" width="9" style="150"/>
    <col min="6133" max="6133" width="4.5" style="150" bestFit="1" customWidth="1"/>
    <col min="6134" max="6134" width="3.375" style="150" bestFit="1" customWidth="1"/>
    <col min="6135" max="6146" width="17.625" style="150" customWidth="1"/>
    <col min="6147" max="6147" width="4.5" style="150" bestFit="1" customWidth="1"/>
    <col min="6148" max="6148" width="3.375" style="150" bestFit="1" customWidth="1"/>
    <col min="6149" max="6160" width="17.625" style="150" customWidth="1"/>
    <col min="6161" max="6388" width="9" style="150"/>
    <col min="6389" max="6389" width="4.5" style="150" bestFit="1" customWidth="1"/>
    <col min="6390" max="6390" width="3.375" style="150" bestFit="1" customWidth="1"/>
    <col min="6391" max="6402" width="17.625" style="150" customWidth="1"/>
    <col min="6403" max="6403" width="4.5" style="150" bestFit="1" customWidth="1"/>
    <col min="6404" max="6404" width="3.375" style="150" bestFit="1" customWidth="1"/>
    <col min="6405" max="6416" width="17.625" style="150" customWidth="1"/>
    <col min="6417" max="6644" width="9" style="150"/>
    <col min="6645" max="6645" width="4.5" style="150" bestFit="1" customWidth="1"/>
    <col min="6646" max="6646" width="3.375" style="150" bestFit="1" customWidth="1"/>
    <col min="6647" max="6658" width="17.625" style="150" customWidth="1"/>
    <col min="6659" max="6659" width="4.5" style="150" bestFit="1" customWidth="1"/>
    <col min="6660" max="6660" width="3.375" style="150" bestFit="1" customWidth="1"/>
    <col min="6661" max="6672" width="17.625" style="150" customWidth="1"/>
    <col min="6673" max="6900" width="9" style="150"/>
    <col min="6901" max="6901" width="4.5" style="150" bestFit="1" customWidth="1"/>
    <col min="6902" max="6902" width="3.375" style="150" bestFit="1" customWidth="1"/>
    <col min="6903" max="6914" width="17.625" style="150" customWidth="1"/>
    <col min="6915" max="6915" width="4.5" style="150" bestFit="1" customWidth="1"/>
    <col min="6916" max="6916" width="3.375" style="150" bestFit="1" customWidth="1"/>
    <col min="6917" max="6928" width="17.625" style="150" customWidth="1"/>
    <col min="6929" max="7156" width="9" style="150"/>
    <col min="7157" max="7157" width="4.5" style="150" bestFit="1" customWidth="1"/>
    <col min="7158" max="7158" width="3.375" style="150" bestFit="1" customWidth="1"/>
    <col min="7159" max="7170" width="17.625" style="150" customWidth="1"/>
    <col min="7171" max="7171" width="4.5" style="150" bestFit="1" customWidth="1"/>
    <col min="7172" max="7172" width="3.375" style="150" bestFit="1" customWidth="1"/>
    <col min="7173" max="7184" width="17.625" style="150" customWidth="1"/>
    <col min="7185" max="7412" width="9" style="150"/>
    <col min="7413" max="7413" width="4.5" style="150" bestFit="1" customWidth="1"/>
    <col min="7414" max="7414" width="3.375" style="150" bestFit="1" customWidth="1"/>
    <col min="7415" max="7426" width="17.625" style="150" customWidth="1"/>
    <col min="7427" max="7427" width="4.5" style="150" bestFit="1" customWidth="1"/>
    <col min="7428" max="7428" width="3.375" style="150" bestFit="1" customWidth="1"/>
    <col min="7429" max="7440" width="17.625" style="150" customWidth="1"/>
    <col min="7441" max="7668" width="9" style="150"/>
    <col min="7669" max="7669" width="4.5" style="150" bestFit="1" customWidth="1"/>
    <col min="7670" max="7670" width="3.375" style="150" bestFit="1" customWidth="1"/>
    <col min="7671" max="7682" width="17.625" style="150" customWidth="1"/>
    <col min="7683" max="7683" width="4.5" style="150" bestFit="1" customWidth="1"/>
    <col min="7684" max="7684" width="3.375" style="150" bestFit="1" customWidth="1"/>
    <col min="7685" max="7696" width="17.625" style="150" customWidth="1"/>
    <col min="7697" max="7924" width="9" style="150"/>
    <col min="7925" max="7925" width="4.5" style="150" bestFit="1" customWidth="1"/>
    <col min="7926" max="7926" width="3.375" style="150" bestFit="1" customWidth="1"/>
    <col min="7927" max="7938" width="17.625" style="150" customWidth="1"/>
    <col min="7939" max="7939" width="4.5" style="150" bestFit="1" customWidth="1"/>
    <col min="7940" max="7940" width="3.375" style="150" bestFit="1" customWidth="1"/>
    <col min="7941" max="7952" width="17.625" style="150" customWidth="1"/>
    <col min="7953" max="8180" width="9" style="150"/>
    <col min="8181" max="8181" width="4.5" style="150" bestFit="1" customWidth="1"/>
    <col min="8182" max="8182" width="3.375" style="150" bestFit="1" customWidth="1"/>
    <col min="8183" max="8194" width="17.625" style="150" customWidth="1"/>
    <col min="8195" max="8195" width="4.5" style="150" bestFit="1" customWidth="1"/>
    <col min="8196" max="8196" width="3.375" style="150" bestFit="1" customWidth="1"/>
    <col min="8197" max="8208" width="17.625" style="150" customWidth="1"/>
    <col min="8209" max="8436" width="9" style="150"/>
    <col min="8437" max="8437" width="4.5" style="150" bestFit="1" customWidth="1"/>
    <col min="8438" max="8438" width="3.375" style="150" bestFit="1" customWidth="1"/>
    <col min="8439" max="8450" width="17.625" style="150" customWidth="1"/>
    <col min="8451" max="8451" width="4.5" style="150" bestFit="1" customWidth="1"/>
    <col min="8452" max="8452" width="3.375" style="150" bestFit="1" customWidth="1"/>
    <col min="8453" max="8464" width="17.625" style="150" customWidth="1"/>
    <col min="8465" max="8692" width="9" style="150"/>
    <col min="8693" max="8693" width="4.5" style="150" bestFit="1" customWidth="1"/>
    <col min="8694" max="8694" width="3.375" style="150" bestFit="1" customWidth="1"/>
    <col min="8695" max="8706" width="17.625" style="150" customWidth="1"/>
    <col min="8707" max="8707" width="4.5" style="150" bestFit="1" customWidth="1"/>
    <col min="8708" max="8708" width="3.375" style="150" bestFit="1" customWidth="1"/>
    <col min="8709" max="8720" width="17.625" style="150" customWidth="1"/>
    <col min="8721" max="8948" width="9" style="150"/>
    <col min="8949" max="8949" width="4.5" style="150" bestFit="1" customWidth="1"/>
    <col min="8950" max="8950" width="3.375" style="150" bestFit="1" customWidth="1"/>
    <col min="8951" max="8962" width="17.625" style="150" customWidth="1"/>
    <col min="8963" max="8963" width="4.5" style="150" bestFit="1" customWidth="1"/>
    <col min="8964" max="8964" width="3.375" style="150" bestFit="1" customWidth="1"/>
    <col min="8965" max="8976" width="17.625" style="150" customWidth="1"/>
    <col min="8977" max="9204" width="9" style="150"/>
    <col min="9205" max="9205" width="4.5" style="150" bestFit="1" customWidth="1"/>
    <col min="9206" max="9206" width="3.375" style="150" bestFit="1" customWidth="1"/>
    <col min="9207" max="9218" width="17.625" style="150" customWidth="1"/>
    <col min="9219" max="9219" width="4.5" style="150" bestFit="1" customWidth="1"/>
    <col min="9220" max="9220" width="3.375" style="150" bestFit="1" customWidth="1"/>
    <col min="9221" max="9232" width="17.625" style="150" customWidth="1"/>
    <col min="9233" max="9460" width="9" style="150"/>
    <col min="9461" max="9461" width="4.5" style="150" bestFit="1" customWidth="1"/>
    <col min="9462" max="9462" width="3.375" style="150" bestFit="1" customWidth="1"/>
    <col min="9463" max="9474" width="17.625" style="150" customWidth="1"/>
    <col min="9475" max="9475" width="4.5" style="150" bestFit="1" customWidth="1"/>
    <col min="9476" max="9476" width="3.375" style="150" bestFit="1" customWidth="1"/>
    <col min="9477" max="9488" width="17.625" style="150" customWidth="1"/>
    <col min="9489" max="9716" width="9" style="150"/>
    <col min="9717" max="9717" width="4.5" style="150" bestFit="1" customWidth="1"/>
    <col min="9718" max="9718" width="3.375" style="150" bestFit="1" customWidth="1"/>
    <col min="9719" max="9730" width="17.625" style="150" customWidth="1"/>
    <col min="9731" max="9731" width="4.5" style="150" bestFit="1" customWidth="1"/>
    <col min="9732" max="9732" width="3.375" style="150" bestFit="1" customWidth="1"/>
    <col min="9733" max="9744" width="17.625" style="150" customWidth="1"/>
    <col min="9745" max="9972" width="9" style="150"/>
    <col min="9973" max="9973" width="4.5" style="150" bestFit="1" customWidth="1"/>
    <col min="9974" max="9974" width="3.375" style="150" bestFit="1" customWidth="1"/>
    <col min="9975" max="9986" width="17.625" style="150" customWidth="1"/>
    <col min="9987" max="9987" width="4.5" style="150" bestFit="1" customWidth="1"/>
    <col min="9988" max="9988" width="3.375" style="150" bestFit="1" customWidth="1"/>
    <col min="9989" max="10000" width="17.625" style="150" customWidth="1"/>
    <col min="10001" max="10228" width="9" style="150"/>
    <col min="10229" max="10229" width="4.5" style="150" bestFit="1" customWidth="1"/>
    <col min="10230" max="10230" width="3.375" style="150" bestFit="1" customWidth="1"/>
    <col min="10231" max="10242" width="17.625" style="150" customWidth="1"/>
    <col min="10243" max="10243" width="4.5" style="150" bestFit="1" customWidth="1"/>
    <col min="10244" max="10244" width="3.375" style="150" bestFit="1" customWidth="1"/>
    <col min="10245" max="10256" width="17.625" style="150" customWidth="1"/>
    <col min="10257" max="10484" width="9" style="150"/>
    <col min="10485" max="10485" width="4.5" style="150" bestFit="1" customWidth="1"/>
    <col min="10486" max="10486" width="3.375" style="150" bestFit="1" customWidth="1"/>
    <col min="10487" max="10498" width="17.625" style="150" customWidth="1"/>
    <col min="10499" max="10499" width="4.5" style="150" bestFit="1" customWidth="1"/>
    <col min="10500" max="10500" width="3.375" style="150" bestFit="1" customWidth="1"/>
    <col min="10501" max="10512" width="17.625" style="150" customWidth="1"/>
    <col min="10513" max="10740" width="9" style="150"/>
    <col min="10741" max="10741" width="4.5" style="150" bestFit="1" customWidth="1"/>
    <col min="10742" max="10742" width="3.375" style="150" bestFit="1" customWidth="1"/>
    <col min="10743" max="10754" width="17.625" style="150" customWidth="1"/>
    <col min="10755" max="10755" width="4.5" style="150" bestFit="1" customWidth="1"/>
    <col min="10756" max="10756" width="3.375" style="150" bestFit="1" customWidth="1"/>
    <col min="10757" max="10768" width="17.625" style="150" customWidth="1"/>
    <col min="10769" max="10996" width="9" style="150"/>
    <col min="10997" max="10997" width="4.5" style="150" bestFit="1" customWidth="1"/>
    <col min="10998" max="10998" width="3.375" style="150" bestFit="1" customWidth="1"/>
    <col min="10999" max="11010" width="17.625" style="150" customWidth="1"/>
    <col min="11011" max="11011" width="4.5" style="150" bestFit="1" customWidth="1"/>
    <col min="11012" max="11012" width="3.375" style="150" bestFit="1" customWidth="1"/>
    <col min="11013" max="11024" width="17.625" style="150" customWidth="1"/>
    <col min="11025" max="11252" width="9" style="150"/>
    <col min="11253" max="11253" width="4.5" style="150" bestFit="1" customWidth="1"/>
    <col min="11254" max="11254" width="3.375" style="150" bestFit="1" customWidth="1"/>
    <col min="11255" max="11266" width="17.625" style="150" customWidth="1"/>
    <col min="11267" max="11267" width="4.5" style="150" bestFit="1" customWidth="1"/>
    <col min="11268" max="11268" width="3.375" style="150" bestFit="1" customWidth="1"/>
    <col min="11269" max="11280" width="17.625" style="150" customWidth="1"/>
    <col min="11281" max="11508" width="9" style="150"/>
    <col min="11509" max="11509" width="4.5" style="150" bestFit="1" customWidth="1"/>
    <col min="11510" max="11510" width="3.375" style="150" bestFit="1" customWidth="1"/>
    <col min="11511" max="11522" width="17.625" style="150" customWidth="1"/>
    <col min="11523" max="11523" width="4.5" style="150" bestFit="1" customWidth="1"/>
    <col min="11524" max="11524" width="3.375" style="150" bestFit="1" customWidth="1"/>
    <col min="11525" max="11536" width="17.625" style="150" customWidth="1"/>
    <col min="11537" max="11764" width="9" style="150"/>
    <col min="11765" max="11765" width="4.5" style="150" bestFit="1" customWidth="1"/>
    <col min="11766" max="11766" width="3.375" style="150" bestFit="1" customWidth="1"/>
    <col min="11767" max="11778" width="17.625" style="150" customWidth="1"/>
    <col min="11779" max="11779" width="4.5" style="150" bestFit="1" customWidth="1"/>
    <col min="11780" max="11780" width="3.375" style="150" bestFit="1" customWidth="1"/>
    <col min="11781" max="11792" width="17.625" style="150" customWidth="1"/>
    <col min="11793" max="12020" width="9" style="150"/>
    <col min="12021" max="12021" width="4.5" style="150" bestFit="1" customWidth="1"/>
    <col min="12022" max="12022" width="3.375" style="150" bestFit="1" customWidth="1"/>
    <col min="12023" max="12034" width="17.625" style="150" customWidth="1"/>
    <col min="12035" max="12035" width="4.5" style="150" bestFit="1" customWidth="1"/>
    <col min="12036" max="12036" width="3.375" style="150" bestFit="1" customWidth="1"/>
    <col min="12037" max="12048" width="17.625" style="150" customWidth="1"/>
    <col min="12049" max="12276" width="9" style="150"/>
    <col min="12277" max="12277" width="4.5" style="150" bestFit="1" customWidth="1"/>
    <col min="12278" max="12278" width="3.375" style="150" bestFit="1" customWidth="1"/>
    <col min="12279" max="12290" width="17.625" style="150" customWidth="1"/>
    <col min="12291" max="12291" width="4.5" style="150" bestFit="1" customWidth="1"/>
    <col min="12292" max="12292" width="3.375" style="150" bestFit="1" customWidth="1"/>
    <col min="12293" max="12304" width="17.625" style="150" customWidth="1"/>
    <col min="12305" max="12532" width="9" style="150"/>
    <col min="12533" max="12533" width="4.5" style="150" bestFit="1" customWidth="1"/>
    <col min="12534" max="12534" width="3.375" style="150" bestFit="1" customWidth="1"/>
    <col min="12535" max="12546" width="17.625" style="150" customWidth="1"/>
    <col min="12547" max="12547" width="4.5" style="150" bestFit="1" customWidth="1"/>
    <col min="12548" max="12548" width="3.375" style="150" bestFit="1" customWidth="1"/>
    <col min="12549" max="12560" width="17.625" style="150" customWidth="1"/>
    <col min="12561" max="12788" width="9" style="150"/>
    <col min="12789" max="12789" width="4.5" style="150" bestFit="1" customWidth="1"/>
    <col min="12790" max="12790" width="3.375" style="150" bestFit="1" customWidth="1"/>
    <col min="12791" max="12802" width="17.625" style="150" customWidth="1"/>
    <col min="12803" max="12803" width="4.5" style="150" bestFit="1" customWidth="1"/>
    <col min="12804" max="12804" width="3.375" style="150" bestFit="1" customWidth="1"/>
    <col min="12805" max="12816" width="17.625" style="150" customWidth="1"/>
    <col min="12817" max="13044" width="9" style="150"/>
    <col min="13045" max="13045" width="4.5" style="150" bestFit="1" customWidth="1"/>
    <col min="13046" max="13046" width="3.375" style="150" bestFit="1" customWidth="1"/>
    <col min="13047" max="13058" width="17.625" style="150" customWidth="1"/>
    <col min="13059" max="13059" width="4.5" style="150" bestFit="1" customWidth="1"/>
    <col min="13060" max="13060" width="3.375" style="150" bestFit="1" customWidth="1"/>
    <col min="13061" max="13072" width="17.625" style="150" customWidth="1"/>
    <col min="13073" max="13300" width="9" style="150"/>
    <col min="13301" max="13301" width="4.5" style="150" bestFit="1" customWidth="1"/>
    <col min="13302" max="13302" width="3.375" style="150" bestFit="1" customWidth="1"/>
    <col min="13303" max="13314" width="17.625" style="150" customWidth="1"/>
    <col min="13315" max="13315" width="4.5" style="150" bestFit="1" customWidth="1"/>
    <col min="13316" max="13316" width="3.375" style="150" bestFit="1" customWidth="1"/>
    <col min="13317" max="13328" width="17.625" style="150" customWidth="1"/>
    <col min="13329" max="13556" width="9" style="150"/>
    <col min="13557" max="13557" width="4.5" style="150" bestFit="1" customWidth="1"/>
    <col min="13558" max="13558" width="3.375" style="150" bestFit="1" customWidth="1"/>
    <col min="13559" max="13570" width="17.625" style="150" customWidth="1"/>
    <col min="13571" max="13571" width="4.5" style="150" bestFit="1" customWidth="1"/>
    <col min="13572" max="13572" width="3.375" style="150" bestFit="1" customWidth="1"/>
    <col min="13573" max="13584" width="17.625" style="150" customWidth="1"/>
    <col min="13585" max="13812" width="9" style="150"/>
    <col min="13813" max="13813" width="4.5" style="150" bestFit="1" customWidth="1"/>
    <col min="13814" max="13814" width="3.375" style="150" bestFit="1" customWidth="1"/>
    <col min="13815" max="13826" width="17.625" style="150" customWidth="1"/>
    <col min="13827" max="13827" width="4.5" style="150" bestFit="1" customWidth="1"/>
    <col min="13828" max="13828" width="3.375" style="150" bestFit="1" customWidth="1"/>
    <col min="13829" max="13840" width="17.625" style="150" customWidth="1"/>
    <col min="13841" max="14068" width="9" style="150"/>
    <col min="14069" max="14069" width="4.5" style="150" bestFit="1" customWidth="1"/>
    <col min="14070" max="14070" width="3.375" style="150" bestFit="1" customWidth="1"/>
    <col min="14071" max="14082" width="17.625" style="150" customWidth="1"/>
    <col min="14083" max="14083" width="4.5" style="150" bestFit="1" customWidth="1"/>
    <col min="14084" max="14084" width="3.375" style="150" bestFit="1" customWidth="1"/>
    <col min="14085" max="14096" width="17.625" style="150" customWidth="1"/>
    <col min="14097" max="14324" width="9" style="150"/>
    <col min="14325" max="14325" width="4.5" style="150" bestFit="1" customWidth="1"/>
    <col min="14326" max="14326" width="3.375" style="150" bestFit="1" customWidth="1"/>
    <col min="14327" max="14338" width="17.625" style="150" customWidth="1"/>
    <col min="14339" max="14339" width="4.5" style="150" bestFit="1" customWidth="1"/>
    <col min="14340" max="14340" width="3.375" style="150" bestFit="1" customWidth="1"/>
    <col min="14341" max="14352" width="17.625" style="150" customWidth="1"/>
    <col min="14353" max="14580" width="9" style="150"/>
    <col min="14581" max="14581" width="4.5" style="150" bestFit="1" customWidth="1"/>
    <col min="14582" max="14582" width="3.375" style="150" bestFit="1" customWidth="1"/>
    <col min="14583" max="14594" width="17.625" style="150" customWidth="1"/>
    <col min="14595" max="14595" width="4.5" style="150" bestFit="1" customWidth="1"/>
    <col min="14596" max="14596" width="3.375" style="150" bestFit="1" customWidth="1"/>
    <col min="14597" max="14608" width="17.625" style="150" customWidth="1"/>
    <col min="14609" max="14836" width="9" style="150"/>
    <col min="14837" max="14837" width="4.5" style="150" bestFit="1" customWidth="1"/>
    <col min="14838" max="14838" width="3.375" style="150" bestFit="1" customWidth="1"/>
    <col min="14839" max="14850" width="17.625" style="150" customWidth="1"/>
    <col min="14851" max="14851" width="4.5" style="150" bestFit="1" customWidth="1"/>
    <col min="14852" max="14852" width="3.375" style="150" bestFit="1" customWidth="1"/>
    <col min="14853" max="14864" width="17.625" style="150" customWidth="1"/>
    <col min="14865" max="15092" width="9" style="150"/>
    <col min="15093" max="15093" width="4.5" style="150" bestFit="1" customWidth="1"/>
    <col min="15094" max="15094" width="3.375" style="150" bestFit="1" customWidth="1"/>
    <col min="15095" max="15106" width="17.625" style="150" customWidth="1"/>
    <col min="15107" max="15107" width="4.5" style="150" bestFit="1" customWidth="1"/>
    <col min="15108" max="15108" width="3.375" style="150" bestFit="1" customWidth="1"/>
    <col min="15109" max="15120" width="17.625" style="150" customWidth="1"/>
    <col min="15121" max="15348" width="9" style="150"/>
    <col min="15349" max="15349" width="4.5" style="150" bestFit="1" customWidth="1"/>
    <col min="15350" max="15350" width="3.375" style="150" bestFit="1" customWidth="1"/>
    <col min="15351" max="15362" width="17.625" style="150" customWidth="1"/>
    <col min="15363" max="15363" width="4.5" style="150" bestFit="1" customWidth="1"/>
    <col min="15364" max="15364" width="3.375" style="150" bestFit="1" customWidth="1"/>
    <col min="15365" max="15376" width="17.625" style="150" customWidth="1"/>
    <col min="15377" max="15604" width="9" style="150"/>
    <col min="15605" max="15605" width="4.5" style="150" bestFit="1" customWidth="1"/>
    <col min="15606" max="15606" width="3.375" style="150" bestFit="1" customWidth="1"/>
    <col min="15607" max="15618" width="17.625" style="150" customWidth="1"/>
    <col min="15619" max="15619" width="4.5" style="150" bestFit="1" customWidth="1"/>
    <col min="15620" max="15620" width="3.375" style="150" bestFit="1" customWidth="1"/>
    <col min="15621" max="15632" width="17.625" style="150" customWidth="1"/>
    <col min="15633" max="15860" width="9" style="150"/>
    <col min="15861" max="15861" width="4.5" style="150" bestFit="1" customWidth="1"/>
    <col min="15862" max="15862" width="3.375" style="150" bestFit="1" customWidth="1"/>
    <col min="15863" max="15874" width="17.625" style="150" customWidth="1"/>
    <col min="15875" max="15875" width="4.5" style="150" bestFit="1" customWidth="1"/>
    <col min="15876" max="15876" width="3.375" style="150" bestFit="1" customWidth="1"/>
    <col min="15877" max="15888" width="17.625" style="150" customWidth="1"/>
    <col min="15889" max="16116" width="9" style="150"/>
    <col min="16117" max="16117" width="4.5" style="150" bestFit="1" customWidth="1"/>
    <col min="16118" max="16118" width="3.375" style="150" bestFit="1" customWidth="1"/>
    <col min="16119" max="16130" width="17.625" style="150" customWidth="1"/>
    <col min="16131" max="16131" width="4.5" style="150" bestFit="1" customWidth="1"/>
    <col min="16132" max="16132" width="3.375" style="150" bestFit="1" customWidth="1"/>
    <col min="16133" max="16144" width="17.625" style="150" customWidth="1"/>
    <col min="16145" max="16384" width="9" style="150"/>
  </cols>
  <sheetData>
    <row r="1" spans="1:16" ht="65.25" customHeight="1" x14ac:dyDescent="0.15">
      <c r="A1" s="149"/>
      <c r="I1" s="149"/>
    </row>
    <row r="2" spans="1:16" s="151" customFormat="1" ht="21.75" customHeight="1" x14ac:dyDescent="0.15">
      <c r="A2" s="450" t="s">
        <v>323</v>
      </c>
      <c r="B2" s="437" t="s">
        <v>397</v>
      </c>
      <c r="C2" s="451" t="s">
        <v>398</v>
      </c>
      <c r="D2" s="348"/>
      <c r="E2" s="438" t="s">
        <v>399</v>
      </c>
      <c r="F2" s="439"/>
      <c r="G2" s="438" t="s">
        <v>400</v>
      </c>
      <c r="H2" s="439"/>
      <c r="I2" s="450" t="s">
        <v>323</v>
      </c>
      <c r="J2" s="437" t="s">
        <v>397</v>
      </c>
      <c r="K2" s="438" t="s">
        <v>398</v>
      </c>
      <c r="L2" s="439"/>
      <c r="M2" s="438" t="s">
        <v>399</v>
      </c>
      <c r="N2" s="439"/>
      <c r="O2" s="444" t="s">
        <v>400</v>
      </c>
      <c r="P2" s="445"/>
    </row>
    <row r="3" spans="1:16" s="151" customFormat="1" ht="13.5" customHeight="1" x14ac:dyDescent="0.15">
      <c r="A3" s="450"/>
      <c r="B3" s="437"/>
      <c r="C3" s="452"/>
      <c r="D3" s="453"/>
      <c r="E3" s="456"/>
      <c r="F3" s="457"/>
      <c r="G3" s="456"/>
      <c r="H3" s="457"/>
      <c r="I3" s="450"/>
      <c r="J3" s="437"/>
      <c r="K3" s="440"/>
      <c r="L3" s="441"/>
      <c r="M3" s="440"/>
      <c r="N3" s="441"/>
      <c r="O3" s="446"/>
      <c r="P3" s="447"/>
    </row>
    <row r="4" spans="1:16" s="151" customFormat="1" ht="18.75" customHeight="1" x14ac:dyDescent="0.15">
      <c r="A4" s="450"/>
      <c r="B4" s="437"/>
      <c r="C4" s="454"/>
      <c r="D4" s="455"/>
      <c r="E4" s="458"/>
      <c r="F4" s="459"/>
      <c r="G4" s="458"/>
      <c r="H4" s="459"/>
      <c r="I4" s="450"/>
      <c r="J4" s="437"/>
      <c r="K4" s="442"/>
      <c r="L4" s="443"/>
      <c r="M4" s="442"/>
      <c r="N4" s="443"/>
      <c r="O4" s="448"/>
      <c r="P4" s="449"/>
    </row>
    <row r="5" spans="1:16" s="151" customFormat="1" ht="15.75" customHeight="1" x14ac:dyDescent="0.15">
      <c r="A5" s="450"/>
      <c r="B5" s="437"/>
      <c r="C5" s="152" t="s">
        <v>401</v>
      </c>
      <c r="D5" s="152" t="s">
        <v>402</v>
      </c>
      <c r="E5" s="152" t="s">
        <v>401</v>
      </c>
      <c r="F5" s="152" t="s">
        <v>402</v>
      </c>
      <c r="G5" s="152" t="s">
        <v>401</v>
      </c>
      <c r="H5" s="152" t="s">
        <v>402</v>
      </c>
      <c r="I5" s="450"/>
      <c r="J5" s="437"/>
      <c r="K5" s="152" t="s">
        <v>401</v>
      </c>
      <c r="L5" s="152" t="s">
        <v>402</v>
      </c>
      <c r="M5" s="152" t="s">
        <v>401</v>
      </c>
      <c r="N5" s="152" t="s">
        <v>402</v>
      </c>
      <c r="O5" s="153" t="s">
        <v>401</v>
      </c>
      <c r="P5" s="152" t="s">
        <v>402</v>
      </c>
    </row>
    <row r="6" spans="1:16" s="151" customFormat="1" ht="13.5" customHeight="1" x14ac:dyDescent="0.15">
      <c r="A6" s="346">
        <v>1</v>
      </c>
      <c r="B6" s="408" t="s">
        <v>403</v>
      </c>
      <c r="C6" s="154" t="s">
        <v>307</v>
      </c>
      <c r="D6" s="402" t="s">
        <v>404</v>
      </c>
      <c r="E6" s="154" t="s">
        <v>307</v>
      </c>
      <c r="F6" s="402" t="s">
        <v>404</v>
      </c>
      <c r="G6" s="154" t="s">
        <v>305</v>
      </c>
      <c r="H6" s="310" t="s">
        <v>405</v>
      </c>
      <c r="I6" s="420">
        <v>16</v>
      </c>
      <c r="J6" s="408" t="s">
        <v>406</v>
      </c>
      <c r="K6" s="155" t="s">
        <v>307</v>
      </c>
      <c r="L6" s="411" t="s">
        <v>407</v>
      </c>
      <c r="M6" s="155" t="s">
        <v>307</v>
      </c>
      <c r="N6" s="411" t="s">
        <v>408</v>
      </c>
      <c r="O6" s="155" t="s">
        <v>305</v>
      </c>
      <c r="P6" s="411" t="s">
        <v>409</v>
      </c>
    </row>
    <row r="7" spans="1:16" ht="13.5" customHeight="1" x14ac:dyDescent="0.15">
      <c r="A7" s="346"/>
      <c r="B7" s="409"/>
      <c r="C7" s="154" t="s">
        <v>303</v>
      </c>
      <c r="D7" s="403"/>
      <c r="E7" s="154" t="s">
        <v>303</v>
      </c>
      <c r="F7" s="403"/>
      <c r="G7" s="154" t="s">
        <v>302</v>
      </c>
      <c r="H7" s="415"/>
      <c r="I7" s="417"/>
      <c r="J7" s="409"/>
      <c r="K7" s="154" t="s">
        <v>329</v>
      </c>
      <c r="L7" s="412"/>
      <c r="M7" s="154" t="s">
        <v>329</v>
      </c>
      <c r="N7" s="412"/>
      <c r="O7" s="154" t="s">
        <v>328</v>
      </c>
      <c r="P7" s="412"/>
    </row>
    <row r="8" spans="1:16" ht="13.5" customHeight="1" x14ac:dyDescent="0.15">
      <c r="A8" s="346"/>
      <c r="B8" s="409"/>
      <c r="C8" s="154" t="s">
        <v>34</v>
      </c>
      <c r="D8" s="403"/>
      <c r="E8" s="154" t="s">
        <v>34</v>
      </c>
      <c r="F8" s="403"/>
      <c r="G8" s="154" t="s">
        <v>301</v>
      </c>
      <c r="H8" s="415"/>
      <c r="I8" s="417"/>
      <c r="J8" s="409"/>
      <c r="K8" s="154" t="s">
        <v>326</v>
      </c>
      <c r="L8" s="412"/>
      <c r="M8" s="154" t="s">
        <v>325</v>
      </c>
      <c r="N8" s="412"/>
      <c r="O8" s="154" t="s">
        <v>327</v>
      </c>
      <c r="P8" s="412"/>
    </row>
    <row r="9" spans="1:16" ht="13.5" customHeight="1" x14ac:dyDescent="0.15">
      <c r="A9" s="346"/>
      <c r="B9" s="410"/>
      <c r="C9" s="154" t="s">
        <v>410</v>
      </c>
      <c r="D9" s="404"/>
      <c r="E9" s="154" t="s">
        <v>410</v>
      </c>
      <c r="F9" s="404"/>
      <c r="G9" s="154" t="s">
        <v>48</v>
      </c>
      <c r="H9" s="416"/>
      <c r="I9" s="421"/>
      <c r="J9" s="410"/>
      <c r="K9" s="156" t="s">
        <v>42</v>
      </c>
      <c r="L9" s="413"/>
      <c r="M9" s="156" t="s">
        <v>42</v>
      </c>
      <c r="N9" s="413"/>
      <c r="O9" s="156"/>
      <c r="P9" s="413"/>
    </row>
    <row r="10" spans="1:16" ht="13.5" customHeight="1" x14ac:dyDescent="0.15">
      <c r="A10" s="345">
        <v>2</v>
      </c>
      <c r="B10" s="419" t="s">
        <v>406</v>
      </c>
      <c r="C10" s="155" t="s">
        <v>307</v>
      </c>
      <c r="D10" s="402" t="s">
        <v>411</v>
      </c>
      <c r="E10" s="155" t="s">
        <v>307</v>
      </c>
      <c r="F10" s="402" t="s">
        <v>412</v>
      </c>
      <c r="G10" s="155" t="s">
        <v>305</v>
      </c>
      <c r="H10" s="310" t="s">
        <v>413</v>
      </c>
      <c r="I10" s="399">
        <v>17</v>
      </c>
      <c r="J10" s="419" t="s">
        <v>414</v>
      </c>
      <c r="K10" s="155" t="s">
        <v>307</v>
      </c>
      <c r="L10" s="402" t="s">
        <v>415</v>
      </c>
      <c r="M10" s="155" t="s">
        <v>307</v>
      </c>
      <c r="N10" s="402" t="s">
        <v>415</v>
      </c>
      <c r="O10" s="405"/>
      <c r="P10" s="405"/>
    </row>
    <row r="11" spans="1:16" ht="13.5" customHeight="1" x14ac:dyDescent="0.15">
      <c r="A11" s="435"/>
      <c r="B11" s="409"/>
      <c r="C11" s="154" t="s">
        <v>329</v>
      </c>
      <c r="D11" s="403"/>
      <c r="E11" s="154" t="s">
        <v>329</v>
      </c>
      <c r="F11" s="403"/>
      <c r="G11" s="154" t="s">
        <v>328</v>
      </c>
      <c r="H11" s="415"/>
      <c r="I11" s="417"/>
      <c r="J11" s="409"/>
      <c r="K11" s="154" t="s">
        <v>416</v>
      </c>
      <c r="L11" s="403"/>
      <c r="M11" s="154" t="s">
        <v>416</v>
      </c>
      <c r="N11" s="403"/>
      <c r="O11" s="406"/>
      <c r="P11" s="406"/>
    </row>
    <row r="12" spans="1:16" ht="13.5" customHeight="1" x14ac:dyDescent="0.15">
      <c r="A12" s="435"/>
      <c r="B12" s="409"/>
      <c r="C12" s="154" t="s">
        <v>326</v>
      </c>
      <c r="D12" s="403"/>
      <c r="E12" s="154" t="s">
        <v>325</v>
      </c>
      <c r="F12" s="403"/>
      <c r="G12" s="154" t="s">
        <v>327</v>
      </c>
      <c r="H12" s="415"/>
      <c r="I12" s="417"/>
      <c r="J12" s="409"/>
      <c r="K12" s="154" t="s">
        <v>417</v>
      </c>
      <c r="L12" s="403"/>
      <c r="M12" s="154" t="s">
        <v>417</v>
      </c>
      <c r="N12" s="403"/>
      <c r="O12" s="406"/>
      <c r="P12" s="406"/>
    </row>
    <row r="13" spans="1:16" ht="13.5" customHeight="1" x14ac:dyDescent="0.15">
      <c r="A13" s="436"/>
      <c r="B13" s="414"/>
      <c r="C13" s="156" t="s">
        <v>418</v>
      </c>
      <c r="D13" s="404"/>
      <c r="E13" s="156" t="s">
        <v>418</v>
      </c>
      <c r="F13" s="404"/>
      <c r="G13" s="156" t="s">
        <v>324</v>
      </c>
      <c r="H13" s="416"/>
      <c r="I13" s="418"/>
      <c r="J13" s="414"/>
      <c r="K13" s="156"/>
      <c r="L13" s="404"/>
      <c r="M13" s="156"/>
      <c r="N13" s="404"/>
      <c r="O13" s="407"/>
      <c r="P13" s="407"/>
    </row>
    <row r="14" spans="1:16" ht="13.5" customHeight="1" x14ac:dyDescent="0.15">
      <c r="A14" s="346">
        <v>3</v>
      </c>
      <c r="B14" s="408" t="s">
        <v>414</v>
      </c>
      <c r="C14" s="155" t="s">
        <v>307</v>
      </c>
      <c r="D14" s="402" t="s">
        <v>415</v>
      </c>
      <c r="E14" s="155" t="s">
        <v>307</v>
      </c>
      <c r="F14" s="402" t="s">
        <v>415</v>
      </c>
      <c r="G14" s="405"/>
      <c r="H14" s="405"/>
      <c r="I14" s="157"/>
      <c r="J14" s="158"/>
      <c r="K14" s="159"/>
      <c r="L14" s="160"/>
      <c r="M14" s="159"/>
      <c r="N14" s="160"/>
      <c r="O14" s="159"/>
      <c r="P14" s="161"/>
    </row>
    <row r="15" spans="1:16" ht="13.5" customHeight="1" x14ac:dyDescent="0.15">
      <c r="A15" s="346"/>
      <c r="B15" s="409"/>
      <c r="C15" s="154" t="s">
        <v>416</v>
      </c>
      <c r="D15" s="403"/>
      <c r="E15" s="154" t="s">
        <v>416</v>
      </c>
      <c r="F15" s="403"/>
      <c r="G15" s="406"/>
      <c r="H15" s="406"/>
      <c r="I15" s="162"/>
      <c r="J15" s="163"/>
      <c r="K15" s="164"/>
      <c r="L15" s="165"/>
      <c r="M15" s="164"/>
      <c r="N15" s="165"/>
      <c r="O15" s="164"/>
      <c r="P15" s="166"/>
    </row>
    <row r="16" spans="1:16" ht="13.5" customHeight="1" x14ac:dyDescent="0.15">
      <c r="A16" s="346"/>
      <c r="B16" s="409"/>
      <c r="C16" s="154" t="s">
        <v>417</v>
      </c>
      <c r="D16" s="403"/>
      <c r="E16" s="154" t="s">
        <v>417</v>
      </c>
      <c r="F16" s="403"/>
      <c r="G16" s="406"/>
      <c r="H16" s="406"/>
      <c r="I16" s="420">
        <v>19</v>
      </c>
      <c r="J16" s="408" t="s">
        <v>419</v>
      </c>
      <c r="K16" s="154" t="s">
        <v>307</v>
      </c>
      <c r="L16" s="434" t="s">
        <v>420</v>
      </c>
      <c r="M16" s="154" t="s">
        <v>307</v>
      </c>
      <c r="N16" s="434" t="s">
        <v>421</v>
      </c>
      <c r="O16" s="154" t="s">
        <v>305</v>
      </c>
      <c r="P16" s="434" t="s">
        <v>422</v>
      </c>
    </row>
    <row r="17" spans="1:16" ht="13.5" customHeight="1" x14ac:dyDescent="0.15">
      <c r="A17" s="346"/>
      <c r="B17" s="410"/>
      <c r="C17" s="156"/>
      <c r="D17" s="404"/>
      <c r="E17" s="156"/>
      <c r="F17" s="404"/>
      <c r="G17" s="407"/>
      <c r="H17" s="407"/>
      <c r="I17" s="417"/>
      <c r="J17" s="409"/>
      <c r="K17" s="154" t="s">
        <v>339</v>
      </c>
      <c r="L17" s="412"/>
      <c r="M17" s="154" t="s">
        <v>339</v>
      </c>
      <c r="N17" s="412"/>
      <c r="O17" s="154" t="s">
        <v>338</v>
      </c>
      <c r="P17" s="412"/>
    </row>
    <row r="18" spans="1:16" ht="13.5" customHeight="1" x14ac:dyDescent="0.15">
      <c r="A18" s="157"/>
      <c r="B18" s="158"/>
      <c r="C18" s="159"/>
      <c r="D18" s="167"/>
      <c r="E18" s="159"/>
      <c r="F18" s="167"/>
      <c r="G18" s="159"/>
      <c r="H18" s="168"/>
      <c r="I18" s="417"/>
      <c r="J18" s="409"/>
      <c r="K18" s="154" t="s">
        <v>336</v>
      </c>
      <c r="L18" s="412"/>
      <c r="M18" s="154" t="s">
        <v>335</v>
      </c>
      <c r="N18" s="412"/>
      <c r="O18" s="154" t="s">
        <v>337</v>
      </c>
      <c r="P18" s="412"/>
    </row>
    <row r="19" spans="1:16" ht="13.5" customHeight="1" x14ac:dyDescent="0.15">
      <c r="A19" s="162"/>
      <c r="B19" s="163"/>
      <c r="C19" s="164"/>
      <c r="D19" s="169"/>
      <c r="E19" s="164"/>
      <c r="F19" s="169"/>
      <c r="G19" s="164"/>
      <c r="H19" s="170"/>
      <c r="I19" s="418"/>
      <c r="J19" s="414"/>
      <c r="K19" s="154" t="s">
        <v>42</v>
      </c>
      <c r="L19" s="413"/>
      <c r="M19" s="154" t="s">
        <v>42</v>
      </c>
      <c r="N19" s="413"/>
      <c r="O19" s="154" t="s">
        <v>334</v>
      </c>
      <c r="P19" s="413"/>
    </row>
    <row r="20" spans="1:16" ht="13.5" customHeight="1" x14ac:dyDescent="0.15">
      <c r="A20" s="346">
        <v>5</v>
      </c>
      <c r="B20" s="408" t="s">
        <v>419</v>
      </c>
      <c r="C20" s="154" t="s">
        <v>307</v>
      </c>
      <c r="D20" s="402" t="s">
        <v>420</v>
      </c>
      <c r="E20" s="154" t="s">
        <v>307</v>
      </c>
      <c r="F20" s="402" t="s">
        <v>421</v>
      </c>
      <c r="G20" s="154" t="s">
        <v>305</v>
      </c>
      <c r="H20" s="310" t="s">
        <v>422</v>
      </c>
      <c r="I20" s="420">
        <v>20</v>
      </c>
      <c r="J20" s="408" t="s">
        <v>423</v>
      </c>
      <c r="K20" s="155" t="s">
        <v>347</v>
      </c>
      <c r="L20" s="411" t="s">
        <v>424</v>
      </c>
      <c r="M20" s="155" t="s">
        <v>347</v>
      </c>
      <c r="N20" s="411" t="s">
        <v>424</v>
      </c>
      <c r="O20" s="155" t="s">
        <v>346</v>
      </c>
      <c r="P20" s="411" t="s">
        <v>425</v>
      </c>
    </row>
    <row r="21" spans="1:16" ht="13.5" customHeight="1" x14ac:dyDescent="0.15">
      <c r="A21" s="346"/>
      <c r="B21" s="409"/>
      <c r="C21" s="154" t="s">
        <v>339</v>
      </c>
      <c r="D21" s="403"/>
      <c r="E21" s="154" t="s">
        <v>339</v>
      </c>
      <c r="F21" s="403"/>
      <c r="G21" s="154" t="s">
        <v>338</v>
      </c>
      <c r="H21" s="415"/>
      <c r="I21" s="417"/>
      <c r="J21" s="409"/>
      <c r="K21" s="154" t="s">
        <v>345</v>
      </c>
      <c r="L21" s="412"/>
      <c r="M21" s="154" t="s">
        <v>345</v>
      </c>
      <c r="N21" s="412"/>
      <c r="O21" s="154" t="s">
        <v>344</v>
      </c>
      <c r="P21" s="412"/>
    </row>
    <row r="22" spans="1:16" ht="13.5" customHeight="1" x14ac:dyDescent="0.15">
      <c r="A22" s="346"/>
      <c r="B22" s="409"/>
      <c r="C22" s="154" t="s">
        <v>336</v>
      </c>
      <c r="D22" s="403"/>
      <c r="E22" s="154" t="s">
        <v>335</v>
      </c>
      <c r="F22" s="403"/>
      <c r="G22" s="154" t="s">
        <v>337</v>
      </c>
      <c r="H22" s="415"/>
      <c r="I22" s="417"/>
      <c r="J22" s="409"/>
      <c r="K22" s="154" t="s">
        <v>42</v>
      </c>
      <c r="L22" s="412"/>
      <c r="M22" s="154" t="s">
        <v>42</v>
      </c>
      <c r="N22" s="412"/>
      <c r="O22" s="154" t="s">
        <v>343</v>
      </c>
      <c r="P22" s="412"/>
    </row>
    <row r="23" spans="1:16" ht="13.5" customHeight="1" x14ac:dyDescent="0.15">
      <c r="A23" s="346"/>
      <c r="B23" s="410"/>
      <c r="C23" s="154" t="s">
        <v>42</v>
      </c>
      <c r="D23" s="404"/>
      <c r="E23" s="154" t="s">
        <v>42</v>
      </c>
      <c r="F23" s="404"/>
      <c r="G23" s="154" t="s">
        <v>334</v>
      </c>
      <c r="H23" s="416"/>
      <c r="I23" s="421"/>
      <c r="J23" s="410"/>
      <c r="K23" s="156"/>
      <c r="L23" s="413"/>
      <c r="M23" s="156"/>
      <c r="N23" s="413"/>
      <c r="O23" s="156" t="s">
        <v>342</v>
      </c>
      <c r="P23" s="413"/>
    </row>
    <row r="24" spans="1:16" ht="13.5" customHeight="1" x14ac:dyDescent="0.15">
      <c r="A24" s="345">
        <v>6</v>
      </c>
      <c r="B24" s="419" t="s">
        <v>423</v>
      </c>
      <c r="C24" s="155" t="s">
        <v>347</v>
      </c>
      <c r="D24" s="402" t="s">
        <v>426</v>
      </c>
      <c r="E24" s="155" t="s">
        <v>347</v>
      </c>
      <c r="F24" s="402" t="s">
        <v>426</v>
      </c>
      <c r="G24" s="155" t="s">
        <v>346</v>
      </c>
      <c r="H24" s="310" t="s">
        <v>427</v>
      </c>
      <c r="I24" s="399">
        <v>21</v>
      </c>
      <c r="J24" s="419" t="s">
        <v>53</v>
      </c>
      <c r="K24" s="154" t="s">
        <v>307</v>
      </c>
      <c r="L24" s="411" t="s">
        <v>428</v>
      </c>
      <c r="M24" s="154" t="s">
        <v>307</v>
      </c>
      <c r="N24" s="411" t="s">
        <v>429</v>
      </c>
      <c r="O24" s="154" t="s">
        <v>305</v>
      </c>
      <c r="P24" s="411" t="s">
        <v>430</v>
      </c>
    </row>
    <row r="25" spans="1:16" ht="13.5" customHeight="1" x14ac:dyDescent="0.15">
      <c r="A25" s="346"/>
      <c r="B25" s="409"/>
      <c r="C25" s="154" t="s">
        <v>345</v>
      </c>
      <c r="D25" s="403"/>
      <c r="E25" s="154" t="s">
        <v>345</v>
      </c>
      <c r="F25" s="403"/>
      <c r="G25" s="154" t="s">
        <v>344</v>
      </c>
      <c r="H25" s="415"/>
      <c r="I25" s="417"/>
      <c r="J25" s="409"/>
      <c r="K25" s="154" t="s">
        <v>388</v>
      </c>
      <c r="L25" s="412"/>
      <c r="M25" s="154" t="s">
        <v>387</v>
      </c>
      <c r="N25" s="412"/>
      <c r="O25" s="154" t="s">
        <v>386</v>
      </c>
      <c r="P25" s="412"/>
    </row>
    <row r="26" spans="1:16" ht="13.5" customHeight="1" x14ac:dyDescent="0.15">
      <c r="A26" s="346"/>
      <c r="B26" s="409"/>
      <c r="C26" s="154" t="s">
        <v>42</v>
      </c>
      <c r="D26" s="403"/>
      <c r="E26" s="154" t="s">
        <v>42</v>
      </c>
      <c r="F26" s="403"/>
      <c r="G26" s="154" t="s">
        <v>343</v>
      </c>
      <c r="H26" s="415"/>
      <c r="I26" s="417"/>
      <c r="J26" s="409"/>
      <c r="K26" s="154" t="s">
        <v>110</v>
      </c>
      <c r="L26" s="412"/>
      <c r="M26" s="154" t="s">
        <v>110</v>
      </c>
      <c r="N26" s="412"/>
      <c r="O26" s="154" t="s">
        <v>385</v>
      </c>
      <c r="P26" s="412"/>
    </row>
    <row r="27" spans="1:16" ht="13.5" customHeight="1" x14ac:dyDescent="0.15">
      <c r="A27" s="347"/>
      <c r="B27" s="414"/>
      <c r="C27" s="156" t="s">
        <v>72</v>
      </c>
      <c r="D27" s="404"/>
      <c r="E27" s="156" t="s">
        <v>72</v>
      </c>
      <c r="F27" s="404"/>
      <c r="G27" s="156" t="s">
        <v>431</v>
      </c>
      <c r="H27" s="416"/>
      <c r="I27" s="418"/>
      <c r="J27" s="414"/>
      <c r="K27" s="154"/>
      <c r="L27" s="413"/>
      <c r="M27" s="154"/>
      <c r="N27" s="413"/>
      <c r="O27" s="154"/>
      <c r="P27" s="413"/>
    </row>
    <row r="28" spans="1:16" ht="13.5" customHeight="1" x14ac:dyDescent="0.15">
      <c r="A28" s="346">
        <v>7</v>
      </c>
      <c r="B28" s="408" t="s">
        <v>53</v>
      </c>
      <c r="C28" s="154" t="s">
        <v>354</v>
      </c>
      <c r="D28" s="402" t="s">
        <v>432</v>
      </c>
      <c r="E28" s="154" t="s">
        <v>354</v>
      </c>
      <c r="F28" s="402" t="s">
        <v>433</v>
      </c>
      <c r="G28" s="154" t="s">
        <v>353</v>
      </c>
      <c r="H28" s="310" t="s">
        <v>434</v>
      </c>
      <c r="I28" s="431"/>
      <c r="J28" s="422"/>
      <c r="K28" s="159"/>
      <c r="L28" s="425"/>
      <c r="M28" s="159"/>
      <c r="N28" s="425"/>
      <c r="O28" s="159"/>
      <c r="P28" s="428"/>
    </row>
    <row r="29" spans="1:16" ht="13.5" customHeight="1" x14ac:dyDescent="0.15">
      <c r="A29" s="346"/>
      <c r="B29" s="409"/>
      <c r="C29" s="154" t="s">
        <v>350</v>
      </c>
      <c r="D29" s="403"/>
      <c r="E29" s="154" t="s">
        <v>349</v>
      </c>
      <c r="F29" s="403"/>
      <c r="G29" s="154" t="s">
        <v>352</v>
      </c>
      <c r="H29" s="415"/>
      <c r="I29" s="432"/>
      <c r="J29" s="423"/>
      <c r="K29" s="171"/>
      <c r="L29" s="426"/>
      <c r="M29" s="171"/>
      <c r="N29" s="426"/>
      <c r="O29" s="171"/>
      <c r="P29" s="429"/>
    </row>
    <row r="30" spans="1:16" ht="13.5" customHeight="1" x14ac:dyDescent="0.15">
      <c r="A30" s="346"/>
      <c r="B30" s="409"/>
      <c r="C30" s="154" t="s">
        <v>348</v>
      </c>
      <c r="D30" s="403"/>
      <c r="E30" s="154" t="s">
        <v>348</v>
      </c>
      <c r="F30" s="403"/>
      <c r="G30" s="154" t="s">
        <v>351</v>
      </c>
      <c r="H30" s="415"/>
      <c r="I30" s="432"/>
      <c r="J30" s="423"/>
      <c r="K30" s="171"/>
      <c r="L30" s="426"/>
      <c r="M30" s="171"/>
      <c r="N30" s="426"/>
      <c r="O30" s="171"/>
      <c r="P30" s="429"/>
    </row>
    <row r="31" spans="1:16" ht="13.5" customHeight="1" x14ac:dyDescent="0.15">
      <c r="A31" s="346"/>
      <c r="B31" s="410"/>
      <c r="C31" s="154" t="s">
        <v>48</v>
      </c>
      <c r="D31" s="404"/>
      <c r="E31" s="154" t="s">
        <v>48</v>
      </c>
      <c r="F31" s="404"/>
      <c r="G31" s="154" t="s">
        <v>48</v>
      </c>
      <c r="H31" s="416"/>
      <c r="I31" s="433"/>
      <c r="J31" s="424"/>
      <c r="K31" s="164"/>
      <c r="L31" s="427"/>
      <c r="M31" s="164"/>
      <c r="N31" s="427"/>
      <c r="O31" s="164"/>
      <c r="P31" s="430"/>
    </row>
    <row r="32" spans="1:16" ht="13.5" customHeight="1" x14ac:dyDescent="0.15">
      <c r="A32" s="345">
        <v>8</v>
      </c>
      <c r="B32" s="419" t="s">
        <v>403</v>
      </c>
      <c r="C32" s="155" t="s">
        <v>307</v>
      </c>
      <c r="D32" s="402" t="s">
        <v>435</v>
      </c>
      <c r="E32" s="155" t="s">
        <v>307</v>
      </c>
      <c r="F32" s="402" t="s">
        <v>435</v>
      </c>
      <c r="G32" s="155" t="s">
        <v>305</v>
      </c>
      <c r="H32" s="310" t="s">
        <v>436</v>
      </c>
      <c r="I32" s="420">
        <v>24</v>
      </c>
      <c r="J32" s="408" t="s">
        <v>414</v>
      </c>
      <c r="K32" s="155" t="s">
        <v>307</v>
      </c>
      <c r="L32" s="402" t="s">
        <v>415</v>
      </c>
      <c r="M32" s="155" t="s">
        <v>307</v>
      </c>
      <c r="N32" s="402" t="s">
        <v>415</v>
      </c>
      <c r="O32" s="405"/>
      <c r="P32" s="405"/>
    </row>
    <row r="33" spans="1:16" ht="13.5" customHeight="1" x14ac:dyDescent="0.15">
      <c r="A33" s="346"/>
      <c r="B33" s="409"/>
      <c r="C33" s="154" t="s">
        <v>359</v>
      </c>
      <c r="D33" s="403"/>
      <c r="E33" s="154" t="s">
        <v>359</v>
      </c>
      <c r="F33" s="403"/>
      <c r="G33" s="154" t="s">
        <v>358</v>
      </c>
      <c r="H33" s="415"/>
      <c r="I33" s="417"/>
      <c r="J33" s="409"/>
      <c r="K33" s="154" t="s">
        <v>416</v>
      </c>
      <c r="L33" s="403"/>
      <c r="M33" s="154" t="s">
        <v>416</v>
      </c>
      <c r="N33" s="403"/>
      <c r="O33" s="406"/>
      <c r="P33" s="406"/>
    </row>
    <row r="34" spans="1:16" ht="13.5" customHeight="1" x14ac:dyDescent="0.15">
      <c r="A34" s="346"/>
      <c r="B34" s="409"/>
      <c r="C34" s="154" t="s">
        <v>356</v>
      </c>
      <c r="D34" s="403"/>
      <c r="E34" s="154" t="s">
        <v>356</v>
      </c>
      <c r="F34" s="403"/>
      <c r="G34" s="154" t="s">
        <v>357</v>
      </c>
      <c r="H34" s="415"/>
      <c r="I34" s="417"/>
      <c r="J34" s="409"/>
      <c r="K34" s="154" t="s">
        <v>417</v>
      </c>
      <c r="L34" s="403"/>
      <c r="M34" s="154" t="s">
        <v>417</v>
      </c>
      <c r="N34" s="403"/>
      <c r="O34" s="406"/>
      <c r="P34" s="406"/>
    </row>
    <row r="35" spans="1:16" ht="13.5" customHeight="1" x14ac:dyDescent="0.15">
      <c r="A35" s="347"/>
      <c r="B35" s="414"/>
      <c r="C35" s="156" t="s">
        <v>437</v>
      </c>
      <c r="D35" s="404"/>
      <c r="E35" s="156" t="s">
        <v>437</v>
      </c>
      <c r="F35" s="404"/>
      <c r="G35" s="156" t="s">
        <v>72</v>
      </c>
      <c r="H35" s="416"/>
      <c r="I35" s="421"/>
      <c r="J35" s="410"/>
      <c r="K35" s="156"/>
      <c r="L35" s="404"/>
      <c r="M35" s="156"/>
      <c r="N35" s="404"/>
      <c r="O35" s="407"/>
      <c r="P35" s="407"/>
    </row>
    <row r="36" spans="1:16" ht="13.5" customHeight="1" x14ac:dyDescent="0.15">
      <c r="A36" s="346">
        <v>9</v>
      </c>
      <c r="B36" s="408" t="s">
        <v>406</v>
      </c>
      <c r="C36" s="154" t="s">
        <v>307</v>
      </c>
      <c r="D36" s="402" t="s">
        <v>438</v>
      </c>
      <c r="E36" s="154" t="s">
        <v>307</v>
      </c>
      <c r="F36" s="402" t="s">
        <v>438</v>
      </c>
      <c r="G36" s="154" t="s">
        <v>305</v>
      </c>
      <c r="H36" s="310" t="s">
        <v>439</v>
      </c>
      <c r="I36" s="157"/>
      <c r="J36" s="158"/>
      <c r="K36" s="159"/>
      <c r="L36" s="160"/>
      <c r="M36" s="159"/>
      <c r="N36" s="160"/>
      <c r="O36" s="159"/>
      <c r="P36" s="161"/>
    </row>
    <row r="37" spans="1:16" ht="13.5" customHeight="1" x14ac:dyDescent="0.15">
      <c r="A37" s="346"/>
      <c r="B37" s="409"/>
      <c r="C37" s="154" t="s">
        <v>303</v>
      </c>
      <c r="D37" s="403"/>
      <c r="E37" s="154" t="s">
        <v>303</v>
      </c>
      <c r="F37" s="403"/>
      <c r="G37" s="154" t="s">
        <v>351</v>
      </c>
      <c r="H37" s="415"/>
      <c r="I37" s="162"/>
      <c r="J37" s="163"/>
      <c r="K37" s="164"/>
      <c r="L37" s="165"/>
      <c r="M37" s="164"/>
      <c r="N37" s="165"/>
      <c r="O37" s="164"/>
      <c r="P37" s="166"/>
    </row>
    <row r="38" spans="1:16" ht="13.5" customHeight="1" x14ac:dyDescent="0.15">
      <c r="A38" s="346"/>
      <c r="B38" s="409"/>
      <c r="C38" s="154" t="s">
        <v>360</v>
      </c>
      <c r="D38" s="403"/>
      <c r="E38" s="154" t="s">
        <v>360</v>
      </c>
      <c r="F38" s="403"/>
      <c r="G38" s="154" t="s">
        <v>361</v>
      </c>
      <c r="H38" s="415"/>
      <c r="I38" s="420">
        <v>26</v>
      </c>
      <c r="J38" s="408" t="s">
        <v>419</v>
      </c>
      <c r="K38" s="155" t="s">
        <v>307</v>
      </c>
      <c r="L38" s="411" t="s">
        <v>440</v>
      </c>
      <c r="M38" s="155" t="s">
        <v>307</v>
      </c>
      <c r="N38" s="411" t="s">
        <v>440</v>
      </c>
      <c r="O38" s="155" t="s">
        <v>305</v>
      </c>
      <c r="P38" s="411" t="s">
        <v>441</v>
      </c>
    </row>
    <row r="39" spans="1:16" ht="13.5" customHeight="1" x14ac:dyDescent="0.15">
      <c r="A39" s="346"/>
      <c r="B39" s="410"/>
      <c r="C39" s="154" t="s">
        <v>442</v>
      </c>
      <c r="D39" s="404"/>
      <c r="E39" s="154" t="s">
        <v>442</v>
      </c>
      <c r="F39" s="404"/>
      <c r="G39" s="154" t="s">
        <v>324</v>
      </c>
      <c r="H39" s="416"/>
      <c r="I39" s="417"/>
      <c r="J39" s="409"/>
      <c r="K39" s="154" t="s">
        <v>366</v>
      </c>
      <c r="L39" s="412"/>
      <c r="M39" s="154" t="s">
        <v>366</v>
      </c>
      <c r="N39" s="412"/>
      <c r="O39" s="154" t="s">
        <v>392</v>
      </c>
      <c r="P39" s="412"/>
    </row>
    <row r="40" spans="1:16" ht="13.5" customHeight="1" x14ac:dyDescent="0.15">
      <c r="A40" s="345">
        <v>10</v>
      </c>
      <c r="B40" s="419" t="s">
        <v>414</v>
      </c>
      <c r="C40" s="155" t="s">
        <v>307</v>
      </c>
      <c r="D40" s="402" t="s">
        <v>415</v>
      </c>
      <c r="E40" s="155" t="s">
        <v>307</v>
      </c>
      <c r="F40" s="402" t="s">
        <v>415</v>
      </c>
      <c r="G40" s="405"/>
      <c r="H40" s="405"/>
      <c r="I40" s="417"/>
      <c r="J40" s="409"/>
      <c r="K40" s="154" t="s">
        <v>391</v>
      </c>
      <c r="L40" s="412"/>
      <c r="M40" s="154" t="s">
        <v>391</v>
      </c>
      <c r="N40" s="412"/>
      <c r="O40" s="154" t="s">
        <v>363</v>
      </c>
      <c r="P40" s="412"/>
    </row>
    <row r="41" spans="1:16" ht="13.5" customHeight="1" x14ac:dyDescent="0.15">
      <c r="A41" s="346"/>
      <c r="B41" s="409"/>
      <c r="C41" s="154" t="s">
        <v>416</v>
      </c>
      <c r="D41" s="403"/>
      <c r="E41" s="154" t="s">
        <v>416</v>
      </c>
      <c r="F41" s="403"/>
      <c r="G41" s="406"/>
      <c r="H41" s="406"/>
      <c r="I41" s="421"/>
      <c r="J41" s="410"/>
      <c r="K41" s="156" t="s">
        <v>42</v>
      </c>
      <c r="L41" s="413"/>
      <c r="M41" s="156" t="s">
        <v>42</v>
      </c>
      <c r="N41" s="413"/>
      <c r="O41" s="156"/>
      <c r="P41" s="413"/>
    </row>
    <row r="42" spans="1:16" ht="13.5" customHeight="1" x14ac:dyDescent="0.15">
      <c r="A42" s="346"/>
      <c r="B42" s="409"/>
      <c r="C42" s="154" t="s">
        <v>417</v>
      </c>
      <c r="D42" s="403"/>
      <c r="E42" s="154" t="s">
        <v>417</v>
      </c>
      <c r="F42" s="403"/>
      <c r="G42" s="406"/>
      <c r="H42" s="406"/>
      <c r="I42" s="399">
        <v>27</v>
      </c>
      <c r="J42" s="419" t="s">
        <v>423</v>
      </c>
      <c r="K42" s="154" t="s">
        <v>307</v>
      </c>
      <c r="L42" s="411" t="s">
        <v>443</v>
      </c>
      <c r="M42" s="154" t="s">
        <v>307</v>
      </c>
      <c r="N42" s="411" t="s">
        <v>444</v>
      </c>
      <c r="O42" s="154" t="s">
        <v>305</v>
      </c>
      <c r="P42" s="411" t="s">
        <v>445</v>
      </c>
    </row>
    <row r="43" spans="1:16" ht="13.5" customHeight="1" x14ac:dyDescent="0.15">
      <c r="A43" s="347"/>
      <c r="B43" s="414"/>
      <c r="C43" s="156"/>
      <c r="D43" s="404"/>
      <c r="E43" s="156"/>
      <c r="F43" s="404"/>
      <c r="G43" s="407"/>
      <c r="H43" s="407"/>
      <c r="I43" s="417"/>
      <c r="J43" s="409"/>
      <c r="K43" s="154" t="s">
        <v>372</v>
      </c>
      <c r="L43" s="412"/>
      <c r="M43" s="154" t="s">
        <v>371</v>
      </c>
      <c r="N43" s="412"/>
      <c r="O43" s="154" t="s">
        <v>370</v>
      </c>
      <c r="P43" s="412"/>
    </row>
    <row r="44" spans="1:16" ht="13.5" customHeight="1" x14ac:dyDescent="0.15">
      <c r="A44" s="157"/>
      <c r="B44" s="158"/>
      <c r="C44" s="159"/>
      <c r="D44" s="167"/>
      <c r="E44" s="159"/>
      <c r="F44" s="167"/>
      <c r="G44" s="159"/>
      <c r="H44" s="168"/>
      <c r="I44" s="417"/>
      <c r="J44" s="409"/>
      <c r="K44" s="154" t="s">
        <v>368</v>
      </c>
      <c r="L44" s="412"/>
      <c r="M44" s="154" t="s">
        <v>368</v>
      </c>
      <c r="N44" s="412"/>
      <c r="O44" s="154" t="s">
        <v>369</v>
      </c>
      <c r="P44" s="412"/>
    </row>
    <row r="45" spans="1:16" ht="13.5" customHeight="1" x14ac:dyDescent="0.15">
      <c r="A45" s="162"/>
      <c r="B45" s="163"/>
      <c r="C45" s="164"/>
      <c r="D45" s="169"/>
      <c r="E45" s="164"/>
      <c r="F45" s="169"/>
      <c r="G45" s="164"/>
      <c r="H45" s="170"/>
      <c r="I45" s="418"/>
      <c r="J45" s="414"/>
      <c r="K45" s="154"/>
      <c r="L45" s="413"/>
      <c r="M45" s="154"/>
      <c r="N45" s="413"/>
      <c r="O45" s="154"/>
      <c r="P45" s="413"/>
    </row>
    <row r="46" spans="1:16" ht="13.5" customHeight="1" x14ac:dyDescent="0.15">
      <c r="A46" s="366">
        <v>12</v>
      </c>
      <c r="B46" s="419" t="s">
        <v>419</v>
      </c>
      <c r="C46" s="155" t="s">
        <v>307</v>
      </c>
      <c r="D46" s="402" t="s">
        <v>446</v>
      </c>
      <c r="E46" s="155" t="s">
        <v>307</v>
      </c>
      <c r="F46" s="402" t="s">
        <v>446</v>
      </c>
      <c r="G46" s="155" t="s">
        <v>305</v>
      </c>
      <c r="H46" s="310" t="s">
        <v>447</v>
      </c>
      <c r="I46" s="420">
        <v>28</v>
      </c>
      <c r="J46" s="408" t="s">
        <v>53</v>
      </c>
      <c r="K46" s="155" t="s">
        <v>307</v>
      </c>
      <c r="L46" s="411" t="s">
        <v>448</v>
      </c>
      <c r="M46" s="155" t="s">
        <v>307</v>
      </c>
      <c r="N46" s="411" t="s">
        <v>449</v>
      </c>
      <c r="O46" s="155" t="s">
        <v>305</v>
      </c>
      <c r="P46" s="411" t="s">
        <v>450</v>
      </c>
    </row>
    <row r="47" spans="1:16" ht="13.5" customHeight="1" x14ac:dyDescent="0.15">
      <c r="A47" s="346"/>
      <c r="B47" s="409"/>
      <c r="C47" s="154" t="s">
        <v>366</v>
      </c>
      <c r="D47" s="403"/>
      <c r="E47" s="154" t="s">
        <v>366</v>
      </c>
      <c r="F47" s="403"/>
      <c r="G47" s="154" t="s">
        <v>365</v>
      </c>
      <c r="H47" s="415"/>
      <c r="I47" s="417"/>
      <c r="J47" s="409"/>
      <c r="K47" s="154" t="s">
        <v>380</v>
      </c>
      <c r="L47" s="412"/>
      <c r="M47" s="154" t="s">
        <v>379</v>
      </c>
      <c r="N47" s="412"/>
      <c r="O47" s="154" t="s">
        <v>378</v>
      </c>
      <c r="P47" s="412"/>
    </row>
    <row r="48" spans="1:16" ht="13.5" customHeight="1" x14ac:dyDescent="0.15">
      <c r="A48" s="346"/>
      <c r="B48" s="409"/>
      <c r="C48" s="154" t="s">
        <v>362</v>
      </c>
      <c r="D48" s="403"/>
      <c r="E48" s="154" t="s">
        <v>362</v>
      </c>
      <c r="F48" s="403"/>
      <c r="G48" s="154" t="s">
        <v>363</v>
      </c>
      <c r="H48" s="415"/>
      <c r="I48" s="417"/>
      <c r="J48" s="409"/>
      <c r="K48" s="154" t="s">
        <v>376</v>
      </c>
      <c r="L48" s="412"/>
      <c r="M48" s="154" t="s">
        <v>376</v>
      </c>
      <c r="N48" s="412"/>
      <c r="O48" s="154" t="s">
        <v>377</v>
      </c>
      <c r="P48" s="412"/>
    </row>
    <row r="49" spans="1:16" ht="13.5" customHeight="1" x14ac:dyDescent="0.15">
      <c r="A49" s="347"/>
      <c r="B49" s="414"/>
      <c r="C49" s="156" t="s">
        <v>42</v>
      </c>
      <c r="D49" s="404"/>
      <c r="E49" s="156" t="s">
        <v>42</v>
      </c>
      <c r="F49" s="404"/>
      <c r="G49" s="156"/>
      <c r="H49" s="416"/>
      <c r="I49" s="421"/>
      <c r="J49" s="410"/>
      <c r="K49" s="156" t="s">
        <v>216</v>
      </c>
      <c r="L49" s="413"/>
      <c r="M49" s="156" t="s">
        <v>216</v>
      </c>
      <c r="N49" s="413"/>
      <c r="O49" s="156" t="s">
        <v>344</v>
      </c>
      <c r="P49" s="413"/>
    </row>
    <row r="50" spans="1:16" ht="13.5" customHeight="1" x14ac:dyDescent="0.15">
      <c r="A50" s="367">
        <v>13</v>
      </c>
      <c r="B50" s="408" t="s">
        <v>423</v>
      </c>
      <c r="C50" s="154" t="s">
        <v>307</v>
      </c>
      <c r="D50" s="402" t="s">
        <v>451</v>
      </c>
      <c r="E50" s="154" t="s">
        <v>307</v>
      </c>
      <c r="F50" s="402" t="s">
        <v>452</v>
      </c>
      <c r="G50" s="154" t="s">
        <v>305</v>
      </c>
      <c r="H50" s="310" t="s">
        <v>453</v>
      </c>
      <c r="I50" s="399">
        <v>29</v>
      </c>
      <c r="J50" s="419" t="s">
        <v>403</v>
      </c>
      <c r="K50" s="154" t="s">
        <v>307</v>
      </c>
      <c r="L50" s="411" t="s">
        <v>404</v>
      </c>
      <c r="M50" s="154" t="s">
        <v>307</v>
      </c>
      <c r="N50" s="411" t="s">
        <v>404</v>
      </c>
      <c r="O50" s="154" t="s">
        <v>305</v>
      </c>
      <c r="P50" s="411" t="s">
        <v>405</v>
      </c>
    </row>
    <row r="51" spans="1:16" ht="13.5" customHeight="1" x14ac:dyDescent="0.15">
      <c r="A51" s="346"/>
      <c r="B51" s="409"/>
      <c r="C51" s="154" t="s">
        <v>372</v>
      </c>
      <c r="D51" s="403"/>
      <c r="E51" s="154" t="s">
        <v>371</v>
      </c>
      <c r="F51" s="403"/>
      <c r="G51" s="154" t="s">
        <v>370</v>
      </c>
      <c r="H51" s="415"/>
      <c r="I51" s="417"/>
      <c r="J51" s="409"/>
      <c r="K51" s="154" t="s">
        <v>303</v>
      </c>
      <c r="L51" s="412"/>
      <c r="M51" s="154" t="s">
        <v>303</v>
      </c>
      <c r="N51" s="412"/>
      <c r="O51" s="154" t="s">
        <v>302</v>
      </c>
      <c r="P51" s="412"/>
    </row>
    <row r="52" spans="1:16" ht="13.5" customHeight="1" x14ac:dyDescent="0.15">
      <c r="A52" s="346"/>
      <c r="B52" s="409"/>
      <c r="C52" s="154" t="s">
        <v>368</v>
      </c>
      <c r="D52" s="403"/>
      <c r="E52" s="154" t="s">
        <v>368</v>
      </c>
      <c r="F52" s="403"/>
      <c r="G52" s="154" t="s">
        <v>369</v>
      </c>
      <c r="H52" s="415"/>
      <c r="I52" s="417"/>
      <c r="J52" s="409"/>
      <c r="K52" s="154" t="s">
        <v>34</v>
      </c>
      <c r="L52" s="412"/>
      <c r="M52" s="154" t="s">
        <v>34</v>
      </c>
      <c r="N52" s="412"/>
      <c r="O52" s="154" t="s">
        <v>301</v>
      </c>
      <c r="P52" s="412"/>
    </row>
    <row r="53" spans="1:16" ht="13.5" customHeight="1" x14ac:dyDescent="0.15">
      <c r="A53" s="346"/>
      <c r="B53" s="410"/>
      <c r="C53" s="154" t="s">
        <v>72</v>
      </c>
      <c r="D53" s="404"/>
      <c r="E53" s="154" t="s">
        <v>72</v>
      </c>
      <c r="F53" s="404"/>
      <c r="G53" s="154" t="s">
        <v>72</v>
      </c>
      <c r="H53" s="416"/>
      <c r="I53" s="418"/>
      <c r="J53" s="414"/>
      <c r="K53" s="154" t="s">
        <v>410</v>
      </c>
      <c r="L53" s="413"/>
      <c r="M53" s="154" t="s">
        <v>410</v>
      </c>
      <c r="N53" s="413"/>
      <c r="O53" s="156" t="s">
        <v>48</v>
      </c>
      <c r="P53" s="413"/>
    </row>
    <row r="54" spans="1:16" ht="13.5" customHeight="1" x14ac:dyDescent="0.15">
      <c r="A54" s="345">
        <v>14</v>
      </c>
      <c r="B54" s="419" t="s">
        <v>53</v>
      </c>
      <c r="C54" s="155" t="s">
        <v>307</v>
      </c>
      <c r="D54" s="402" t="s">
        <v>448</v>
      </c>
      <c r="E54" s="155" t="s">
        <v>307</v>
      </c>
      <c r="F54" s="402" t="s">
        <v>449</v>
      </c>
      <c r="G54" s="155" t="s">
        <v>305</v>
      </c>
      <c r="H54" s="310" t="s">
        <v>450</v>
      </c>
      <c r="I54" s="420">
        <v>30</v>
      </c>
      <c r="J54" s="408" t="s">
        <v>406</v>
      </c>
      <c r="K54" s="155" t="s">
        <v>307</v>
      </c>
      <c r="L54" s="411" t="s">
        <v>411</v>
      </c>
      <c r="M54" s="155" t="s">
        <v>307</v>
      </c>
      <c r="N54" s="411" t="s">
        <v>412</v>
      </c>
      <c r="O54" s="155" t="s">
        <v>305</v>
      </c>
      <c r="P54" s="411" t="s">
        <v>413</v>
      </c>
    </row>
    <row r="55" spans="1:16" ht="13.5" customHeight="1" x14ac:dyDescent="0.15">
      <c r="A55" s="346"/>
      <c r="B55" s="409"/>
      <c r="C55" s="154" t="s">
        <v>380</v>
      </c>
      <c r="D55" s="403"/>
      <c r="E55" s="154" t="s">
        <v>379</v>
      </c>
      <c r="F55" s="403"/>
      <c r="G55" s="154" t="s">
        <v>378</v>
      </c>
      <c r="H55" s="415"/>
      <c r="I55" s="417"/>
      <c r="J55" s="409"/>
      <c r="K55" s="154" t="s">
        <v>329</v>
      </c>
      <c r="L55" s="412"/>
      <c r="M55" s="154" t="s">
        <v>329</v>
      </c>
      <c r="N55" s="412"/>
      <c r="O55" s="154" t="s">
        <v>328</v>
      </c>
      <c r="P55" s="412"/>
    </row>
    <row r="56" spans="1:16" ht="13.5" customHeight="1" x14ac:dyDescent="0.15">
      <c r="A56" s="346"/>
      <c r="B56" s="409"/>
      <c r="C56" s="154" t="s">
        <v>376</v>
      </c>
      <c r="D56" s="403"/>
      <c r="E56" s="154" t="s">
        <v>376</v>
      </c>
      <c r="F56" s="403"/>
      <c r="G56" s="154" t="s">
        <v>377</v>
      </c>
      <c r="H56" s="415"/>
      <c r="I56" s="417"/>
      <c r="J56" s="409"/>
      <c r="K56" s="154" t="s">
        <v>326</v>
      </c>
      <c r="L56" s="412"/>
      <c r="M56" s="154" t="s">
        <v>325</v>
      </c>
      <c r="N56" s="412"/>
      <c r="O56" s="154" t="s">
        <v>327</v>
      </c>
      <c r="P56" s="412"/>
    </row>
    <row r="57" spans="1:16" ht="13.5" customHeight="1" x14ac:dyDescent="0.15">
      <c r="A57" s="347"/>
      <c r="B57" s="414"/>
      <c r="C57" s="156" t="s">
        <v>216</v>
      </c>
      <c r="D57" s="404"/>
      <c r="E57" s="156" t="s">
        <v>216</v>
      </c>
      <c r="F57" s="404"/>
      <c r="G57" s="156" t="s">
        <v>344</v>
      </c>
      <c r="H57" s="416"/>
      <c r="I57" s="421"/>
      <c r="J57" s="410"/>
      <c r="K57" s="156" t="s">
        <v>418</v>
      </c>
      <c r="L57" s="413"/>
      <c r="M57" s="156" t="s">
        <v>418</v>
      </c>
      <c r="N57" s="413"/>
      <c r="O57" s="156" t="s">
        <v>324</v>
      </c>
      <c r="P57" s="413"/>
    </row>
    <row r="58" spans="1:16" ht="13.5" customHeight="1" x14ac:dyDescent="0.15">
      <c r="A58" s="346">
        <v>15</v>
      </c>
      <c r="B58" s="408" t="s">
        <v>403</v>
      </c>
      <c r="C58" s="154" t="s">
        <v>307</v>
      </c>
      <c r="D58" s="402" t="s">
        <v>404</v>
      </c>
      <c r="E58" s="154" t="s">
        <v>307</v>
      </c>
      <c r="F58" s="402" t="s">
        <v>404</v>
      </c>
      <c r="G58" s="154" t="s">
        <v>305</v>
      </c>
      <c r="H58" s="310" t="s">
        <v>405</v>
      </c>
      <c r="I58" s="399">
        <v>31</v>
      </c>
      <c r="J58" s="399" t="s">
        <v>414</v>
      </c>
      <c r="K58" s="155" t="s">
        <v>307</v>
      </c>
      <c r="L58" s="402" t="s">
        <v>415</v>
      </c>
      <c r="M58" s="155" t="s">
        <v>307</v>
      </c>
      <c r="N58" s="402" t="s">
        <v>415</v>
      </c>
      <c r="O58" s="405"/>
      <c r="P58" s="405"/>
    </row>
    <row r="59" spans="1:16" ht="13.5" customHeight="1" x14ac:dyDescent="0.15">
      <c r="A59" s="346"/>
      <c r="B59" s="409"/>
      <c r="C59" s="154" t="s">
        <v>303</v>
      </c>
      <c r="D59" s="403"/>
      <c r="E59" s="154" t="s">
        <v>303</v>
      </c>
      <c r="F59" s="403"/>
      <c r="G59" s="154" t="s">
        <v>302</v>
      </c>
      <c r="H59" s="415"/>
      <c r="I59" s="417"/>
      <c r="J59" s="400"/>
      <c r="K59" s="154" t="s">
        <v>416</v>
      </c>
      <c r="L59" s="403"/>
      <c r="M59" s="154" t="s">
        <v>416</v>
      </c>
      <c r="N59" s="403"/>
      <c r="O59" s="406"/>
      <c r="P59" s="406"/>
    </row>
    <row r="60" spans="1:16" ht="13.5" customHeight="1" x14ac:dyDescent="0.15">
      <c r="A60" s="346"/>
      <c r="B60" s="409"/>
      <c r="C60" s="154" t="s">
        <v>34</v>
      </c>
      <c r="D60" s="403"/>
      <c r="E60" s="154" t="s">
        <v>34</v>
      </c>
      <c r="F60" s="403"/>
      <c r="G60" s="154" t="s">
        <v>301</v>
      </c>
      <c r="H60" s="415"/>
      <c r="I60" s="417"/>
      <c r="J60" s="400"/>
      <c r="K60" s="154" t="s">
        <v>417</v>
      </c>
      <c r="L60" s="403"/>
      <c r="M60" s="154" t="s">
        <v>417</v>
      </c>
      <c r="N60" s="403"/>
      <c r="O60" s="406"/>
      <c r="P60" s="406"/>
    </row>
    <row r="61" spans="1:16" ht="13.5" customHeight="1" x14ac:dyDescent="0.15">
      <c r="A61" s="347"/>
      <c r="B61" s="414"/>
      <c r="C61" s="156" t="s">
        <v>410</v>
      </c>
      <c r="D61" s="404"/>
      <c r="E61" s="156" t="s">
        <v>410</v>
      </c>
      <c r="F61" s="404"/>
      <c r="G61" s="156" t="s">
        <v>48</v>
      </c>
      <c r="H61" s="416"/>
      <c r="I61" s="418"/>
      <c r="J61" s="401"/>
      <c r="K61" s="156"/>
      <c r="L61" s="404"/>
      <c r="M61" s="156"/>
      <c r="N61" s="404"/>
      <c r="O61" s="407"/>
      <c r="P61" s="407"/>
    </row>
    <row r="62" spans="1:16" ht="13.5" customHeight="1" x14ac:dyDescent="0.15"/>
    <row r="63" spans="1:16" ht="13.5" customHeight="1" x14ac:dyDescent="0.15"/>
    <row r="64" spans="1:16" ht="13.5" customHeight="1" x14ac:dyDescent="0.15"/>
    <row r="65" ht="13.5" customHeight="1" x14ac:dyDescent="0.15"/>
    <row r="66" ht="13.5" customHeight="1" x14ac:dyDescent="0.15"/>
  </sheetData>
  <mergeCells count="145">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 ref="A14:A17"/>
    <mergeCell ref="B14:B17"/>
    <mergeCell ref="D14:D17"/>
    <mergeCell ref="F14:F17"/>
    <mergeCell ref="G14:G17"/>
    <mergeCell ref="J6:J9"/>
    <mergeCell ref="L6:L9"/>
    <mergeCell ref="N6:N9"/>
    <mergeCell ref="P6:P9"/>
    <mergeCell ref="A10:A13"/>
    <mergeCell ref="B10:B13"/>
    <mergeCell ref="D10:D13"/>
    <mergeCell ref="F10:F13"/>
    <mergeCell ref="H10:H13"/>
    <mergeCell ref="I10:I13"/>
    <mergeCell ref="H14:H17"/>
    <mergeCell ref="I16:I19"/>
    <mergeCell ref="J16:J19"/>
    <mergeCell ref="L16:L19"/>
    <mergeCell ref="N16:N19"/>
    <mergeCell ref="P16:P19"/>
    <mergeCell ref="J10:J13"/>
    <mergeCell ref="L10:L13"/>
    <mergeCell ref="N10:N13"/>
    <mergeCell ref="O10:O13"/>
    <mergeCell ref="P10:P13"/>
    <mergeCell ref="J20:J23"/>
    <mergeCell ref="L20:L23"/>
    <mergeCell ref="N20:N23"/>
    <mergeCell ref="P20:P23"/>
    <mergeCell ref="A24:A27"/>
    <mergeCell ref="B24:B27"/>
    <mergeCell ref="D24:D27"/>
    <mergeCell ref="F24:F27"/>
    <mergeCell ref="H24:H27"/>
    <mergeCell ref="I24:I27"/>
    <mergeCell ref="A20:A23"/>
    <mergeCell ref="B20:B23"/>
    <mergeCell ref="D20:D23"/>
    <mergeCell ref="F20:F23"/>
    <mergeCell ref="H20:H23"/>
    <mergeCell ref="I20:I23"/>
    <mergeCell ref="J24:J27"/>
    <mergeCell ref="L24:L27"/>
    <mergeCell ref="N24:N27"/>
    <mergeCell ref="P24:P27"/>
    <mergeCell ref="A28:A31"/>
    <mergeCell ref="B28:B31"/>
    <mergeCell ref="D28:D31"/>
    <mergeCell ref="F28:F31"/>
    <mergeCell ref="H28:H31"/>
    <mergeCell ref="I28:I31"/>
    <mergeCell ref="P32:P35"/>
    <mergeCell ref="A36:A39"/>
    <mergeCell ref="B36:B39"/>
    <mergeCell ref="D36:D39"/>
    <mergeCell ref="F36:F39"/>
    <mergeCell ref="H36:H39"/>
    <mergeCell ref="J28:J31"/>
    <mergeCell ref="L28:L31"/>
    <mergeCell ref="N28:N31"/>
    <mergeCell ref="P28:P31"/>
    <mergeCell ref="A32:A35"/>
    <mergeCell ref="B32:B35"/>
    <mergeCell ref="D32:D35"/>
    <mergeCell ref="F32:F35"/>
    <mergeCell ref="H32:H35"/>
    <mergeCell ref="I32:I35"/>
    <mergeCell ref="A40:A43"/>
    <mergeCell ref="B40:B43"/>
    <mergeCell ref="D40:D43"/>
    <mergeCell ref="F40:F43"/>
    <mergeCell ref="G40:G43"/>
    <mergeCell ref="J32:J35"/>
    <mergeCell ref="L32:L35"/>
    <mergeCell ref="N32:N35"/>
    <mergeCell ref="O32:O35"/>
    <mergeCell ref="H40:H43"/>
    <mergeCell ref="I42:I45"/>
    <mergeCell ref="J42:J45"/>
    <mergeCell ref="L42:L45"/>
    <mergeCell ref="N42:N45"/>
    <mergeCell ref="P42:P45"/>
    <mergeCell ref="I38:I41"/>
    <mergeCell ref="J38:J41"/>
    <mergeCell ref="L38:L41"/>
    <mergeCell ref="N38:N41"/>
    <mergeCell ref="P38:P41"/>
    <mergeCell ref="P50:P53"/>
    <mergeCell ref="A54:A57"/>
    <mergeCell ref="B54:B57"/>
    <mergeCell ref="D54:D57"/>
    <mergeCell ref="F54:F57"/>
    <mergeCell ref="H54:H57"/>
    <mergeCell ref="I54:I57"/>
    <mergeCell ref="J46:J49"/>
    <mergeCell ref="L46:L49"/>
    <mergeCell ref="N46:N49"/>
    <mergeCell ref="P46:P49"/>
    <mergeCell ref="A50:A53"/>
    <mergeCell ref="B50:B53"/>
    <mergeCell ref="D50:D53"/>
    <mergeCell ref="F50:F53"/>
    <mergeCell ref="H50:H53"/>
    <mergeCell ref="I50:I53"/>
    <mergeCell ref="A46:A49"/>
    <mergeCell ref="B46:B49"/>
    <mergeCell ref="D46:D49"/>
    <mergeCell ref="F46:F49"/>
    <mergeCell ref="H46:H49"/>
    <mergeCell ref="I46:I49"/>
    <mergeCell ref="A58:A61"/>
    <mergeCell ref="B58:B61"/>
    <mergeCell ref="D58:D61"/>
    <mergeCell ref="F58:F61"/>
    <mergeCell ref="H58:H61"/>
    <mergeCell ref="I58:I61"/>
    <mergeCell ref="J50:J53"/>
    <mergeCell ref="L50:L53"/>
    <mergeCell ref="N50:N53"/>
    <mergeCell ref="J58:J61"/>
    <mergeCell ref="L58:L61"/>
    <mergeCell ref="N58:N61"/>
    <mergeCell ref="O58:O61"/>
    <mergeCell ref="P58:P61"/>
    <mergeCell ref="J54:J57"/>
    <mergeCell ref="L54:L57"/>
    <mergeCell ref="N54:N57"/>
    <mergeCell ref="P54:P57"/>
  </mergeCells>
  <phoneticPr fontId="24"/>
  <printOptions horizontalCentered="1" verticalCentered="1"/>
  <pageMargins left="0" right="0" top="0" bottom="0"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375</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374</v>
      </c>
      <c r="I5" s="470" t="s">
        <v>313</v>
      </c>
      <c r="J5" s="471"/>
      <c r="K5" s="472"/>
      <c r="L5" s="473" t="s">
        <v>373</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372</v>
      </c>
      <c r="C9" s="108" t="s">
        <v>71</v>
      </c>
      <c r="D9" s="107"/>
      <c r="E9" s="50"/>
      <c r="F9" s="50"/>
      <c r="G9" s="104"/>
      <c r="H9" s="106">
        <v>15</v>
      </c>
      <c r="I9" s="105" t="s">
        <v>371</v>
      </c>
      <c r="J9" s="119" t="s">
        <v>138</v>
      </c>
      <c r="K9" s="103">
        <v>10</v>
      </c>
      <c r="L9" s="105" t="s">
        <v>370</v>
      </c>
      <c r="M9" s="104" t="s">
        <v>26</v>
      </c>
      <c r="N9" s="103">
        <v>5</v>
      </c>
      <c r="O9" s="102"/>
    </row>
    <row r="10" spans="1:21" ht="24.95" customHeight="1" x14ac:dyDescent="0.15">
      <c r="A10" s="477"/>
      <c r="B10" s="104"/>
      <c r="C10" s="108" t="s">
        <v>26</v>
      </c>
      <c r="D10" s="107"/>
      <c r="E10" s="50"/>
      <c r="F10" s="50"/>
      <c r="G10" s="104"/>
      <c r="H10" s="106">
        <v>10</v>
      </c>
      <c r="I10" s="105"/>
      <c r="J10" s="104" t="s">
        <v>26</v>
      </c>
      <c r="K10" s="103">
        <v>5</v>
      </c>
      <c r="L10" s="105"/>
      <c r="M10" s="104" t="s">
        <v>89</v>
      </c>
      <c r="N10" s="103">
        <v>10</v>
      </c>
      <c r="O10" s="102"/>
    </row>
    <row r="11" spans="1:21" ht="24.95" customHeight="1" x14ac:dyDescent="0.15">
      <c r="A11" s="477"/>
      <c r="B11" s="104"/>
      <c r="C11" s="108" t="s">
        <v>89</v>
      </c>
      <c r="D11" s="107"/>
      <c r="E11" s="50"/>
      <c r="F11" s="50"/>
      <c r="G11" s="104"/>
      <c r="H11" s="106">
        <v>20</v>
      </c>
      <c r="I11" s="105"/>
      <c r="J11" s="104" t="s">
        <v>89</v>
      </c>
      <c r="K11" s="103">
        <v>15</v>
      </c>
      <c r="L11" s="105"/>
      <c r="M11" s="104" t="s">
        <v>118</v>
      </c>
      <c r="N11" s="103">
        <v>10</v>
      </c>
      <c r="O11" s="102"/>
    </row>
    <row r="12" spans="1:21" ht="24.95" customHeight="1" x14ac:dyDescent="0.15">
      <c r="A12" s="477"/>
      <c r="B12" s="104"/>
      <c r="C12" s="108" t="s">
        <v>44</v>
      </c>
      <c r="D12" s="107"/>
      <c r="E12" s="50"/>
      <c r="F12" s="50"/>
      <c r="G12" s="104"/>
      <c r="H12" s="106">
        <v>5</v>
      </c>
      <c r="I12" s="105"/>
      <c r="J12" s="104" t="s">
        <v>44</v>
      </c>
      <c r="K12" s="103">
        <v>5</v>
      </c>
      <c r="L12" s="105"/>
      <c r="M12" s="104" t="s">
        <v>202</v>
      </c>
      <c r="N12" s="103">
        <v>10</v>
      </c>
      <c r="O12" s="102"/>
    </row>
    <row r="13" spans="1:21" ht="24.95" customHeight="1" x14ac:dyDescent="0.15">
      <c r="A13" s="477"/>
      <c r="B13" s="104"/>
      <c r="C13" s="108" t="s">
        <v>118</v>
      </c>
      <c r="D13" s="107"/>
      <c r="E13" s="50"/>
      <c r="F13" s="50"/>
      <c r="G13" s="104"/>
      <c r="H13" s="106">
        <v>20</v>
      </c>
      <c r="I13" s="105"/>
      <c r="J13" s="104" t="s">
        <v>118</v>
      </c>
      <c r="K13" s="103">
        <v>15</v>
      </c>
      <c r="L13" s="111"/>
      <c r="M13" s="110"/>
      <c r="N13" s="109"/>
      <c r="O13" s="116"/>
    </row>
    <row r="14" spans="1:21" ht="24.95" customHeight="1" x14ac:dyDescent="0.15">
      <c r="A14" s="477"/>
      <c r="B14" s="104"/>
      <c r="C14" s="108" t="s">
        <v>202</v>
      </c>
      <c r="D14" s="107"/>
      <c r="E14" s="50"/>
      <c r="F14" s="50"/>
      <c r="G14" s="104"/>
      <c r="H14" s="106">
        <v>20</v>
      </c>
      <c r="I14" s="105"/>
      <c r="J14" s="104" t="s">
        <v>202</v>
      </c>
      <c r="K14" s="103">
        <v>15</v>
      </c>
      <c r="L14" s="105" t="s">
        <v>369</v>
      </c>
      <c r="M14" s="104" t="s">
        <v>27</v>
      </c>
      <c r="N14" s="103">
        <v>10</v>
      </c>
      <c r="O14" s="102" t="s">
        <v>28</v>
      </c>
    </row>
    <row r="15" spans="1:21" ht="24.95" customHeight="1" x14ac:dyDescent="0.15">
      <c r="A15" s="477"/>
      <c r="B15" s="104"/>
      <c r="C15" s="108"/>
      <c r="D15" s="107"/>
      <c r="E15" s="50"/>
      <c r="F15" s="50"/>
      <c r="G15" s="104" t="s">
        <v>53</v>
      </c>
      <c r="H15" s="106" t="s">
        <v>299</v>
      </c>
      <c r="I15" s="105"/>
      <c r="J15" s="104"/>
      <c r="K15" s="103"/>
      <c r="L15" s="105"/>
      <c r="M15" s="104" t="s">
        <v>38</v>
      </c>
      <c r="N15" s="103">
        <v>5</v>
      </c>
      <c r="O15" s="102"/>
    </row>
    <row r="16" spans="1:21" ht="24.95" customHeight="1" x14ac:dyDescent="0.15">
      <c r="A16" s="477"/>
      <c r="B16" s="104"/>
      <c r="C16" s="108"/>
      <c r="D16" s="107"/>
      <c r="E16" s="50"/>
      <c r="F16" s="50"/>
      <c r="G16" s="104" t="s">
        <v>32</v>
      </c>
      <c r="H16" s="106" t="s">
        <v>298</v>
      </c>
      <c r="I16" s="105"/>
      <c r="J16" s="104"/>
      <c r="K16" s="103"/>
      <c r="L16" s="111"/>
      <c r="M16" s="110"/>
      <c r="N16" s="109"/>
      <c r="O16" s="116"/>
    </row>
    <row r="17" spans="1:15" ht="24.95" customHeight="1" x14ac:dyDescent="0.15">
      <c r="A17" s="477"/>
      <c r="B17" s="110"/>
      <c r="C17" s="114"/>
      <c r="D17" s="113"/>
      <c r="E17" s="44"/>
      <c r="F17" s="44"/>
      <c r="G17" s="110"/>
      <c r="H17" s="112"/>
      <c r="I17" s="111"/>
      <c r="J17" s="110"/>
      <c r="K17" s="109"/>
      <c r="L17" s="105" t="s">
        <v>72</v>
      </c>
      <c r="M17" s="104" t="s">
        <v>74</v>
      </c>
      <c r="N17" s="146">
        <v>0.1</v>
      </c>
      <c r="O17" s="102"/>
    </row>
    <row r="18" spans="1:15" ht="24.95" customHeight="1" x14ac:dyDescent="0.15">
      <c r="A18" s="477"/>
      <c r="B18" s="104" t="s">
        <v>368</v>
      </c>
      <c r="C18" s="108" t="s">
        <v>27</v>
      </c>
      <c r="D18" s="107" t="s">
        <v>28</v>
      </c>
      <c r="E18" s="50"/>
      <c r="F18" s="50"/>
      <c r="G18" s="104"/>
      <c r="H18" s="106">
        <v>20</v>
      </c>
      <c r="I18" s="105" t="s">
        <v>368</v>
      </c>
      <c r="J18" s="104" t="s">
        <v>27</v>
      </c>
      <c r="K18" s="103">
        <v>10</v>
      </c>
      <c r="L18" s="105"/>
      <c r="M18" s="104"/>
      <c r="N18" s="103"/>
      <c r="O18" s="102"/>
    </row>
    <row r="19" spans="1:15" ht="24.95" customHeight="1" x14ac:dyDescent="0.15">
      <c r="A19" s="477"/>
      <c r="B19" s="104"/>
      <c r="C19" s="108" t="s">
        <v>38</v>
      </c>
      <c r="D19" s="107"/>
      <c r="E19" s="50"/>
      <c r="F19" s="115"/>
      <c r="G19" s="104"/>
      <c r="H19" s="106">
        <v>5</v>
      </c>
      <c r="I19" s="105"/>
      <c r="J19" s="104" t="s">
        <v>38</v>
      </c>
      <c r="K19" s="103">
        <v>5</v>
      </c>
      <c r="L19" s="105"/>
      <c r="M19" s="104"/>
      <c r="N19" s="103"/>
      <c r="O19" s="102"/>
    </row>
    <row r="20" spans="1:15" ht="24.95" customHeight="1" x14ac:dyDescent="0.15">
      <c r="A20" s="477"/>
      <c r="B20" s="110"/>
      <c r="C20" s="114"/>
      <c r="D20" s="113"/>
      <c r="E20" s="44"/>
      <c r="F20" s="44"/>
      <c r="G20" s="110"/>
      <c r="H20" s="112"/>
      <c r="I20" s="111"/>
      <c r="J20" s="110"/>
      <c r="K20" s="109"/>
      <c r="L20" s="105"/>
      <c r="M20" s="104"/>
      <c r="N20" s="103"/>
      <c r="O20" s="102"/>
    </row>
    <row r="21" spans="1:15" ht="24.95" customHeight="1" x14ac:dyDescent="0.15">
      <c r="A21" s="477"/>
      <c r="B21" s="104" t="s">
        <v>72</v>
      </c>
      <c r="C21" s="108" t="s">
        <v>74</v>
      </c>
      <c r="D21" s="107"/>
      <c r="E21" s="50"/>
      <c r="F21" s="50"/>
      <c r="G21" s="104"/>
      <c r="H21" s="118">
        <v>0.13</v>
      </c>
      <c r="I21" s="105" t="s">
        <v>72</v>
      </c>
      <c r="J21" s="104" t="s">
        <v>74</v>
      </c>
      <c r="K21" s="117">
        <v>0.13</v>
      </c>
      <c r="L21" s="105"/>
      <c r="M21" s="104"/>
      <c r="N21" s="103"/>
      <c r="O21" s="102"/>
    </row>
    <row r="22" spans="1:15" ht="24.95" customHeight="1" thickBot="1" x14ac:dyDescent="0.2">
      <c r="A22" s="478"/>
      <c r="B22" s="97"/>
      <c r="C22" s="101"/>
      <c r="D22" s="100"/>
      <c r="E22" s="56"/>
      <c r="F22" s="56"/>
      <c r="G22" s="97"/>
      <c r="H22" s="99"/>
      <c r="I22" s="98"/>
      <c r="J22" s="97"/>
      <c r="K22" s="96"/>
      <c r="L22" s="98"/>
      <c r="M22" s="97"/>
      <c r="N22" s="96"/>
      <c r="O22" s="95"/>
    </row>
    <row r="23" spans="1:15" ht="24.95" customHeight="1" x14ac:dyDescent="0.15">
      <c r="B23" s="94"/>
      <c r="C23" s="94"/>
      <c r="D23" s="94"/>
      <c r="G23" s="94"/>
      <c r="H23" s="93"/>
      <c r="I23" s="94"/>
      <c r="J23" s="94"/>
      <c r="K23" s="93"/>
      <c r="L23" s="94"/>
      <c r="M23" s="94"/>
      <c r="N23" s="93"/>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208</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209</v>
      </c>
      <c r="C5" s="37" t="s">
        <v>211</v>
      </c>
      <c r="D5" s="38" t="s">
        <v>31</v>
      </c>
      <c r="E5" s="39">
        <v>40</v>
      </c>
      <c r="F5" s="40" t="s">
        <v>25</v>
      </c>
      <c r="G5" s="67"/>
      <c r="H5" s="71" t="s">
        <v>211</v>
      </c>
      <c r="I5" s="38" t="s">
        <v>31</v>
      </c>
      <c r="J5" s="40">
        <f>ROUNDUP(E5*0.75,2)</f>
        <v>30</v>
      </c>
      <c r="K5" s="40" t="s">
        <v>25</v>
      </c>
      <c r="L5" s="40"/>
      <c r="M5" s="75" t="e">
        <f>#REF!</f>
        <v>#REF!</v>
      </c>
      <c r="N5" s="63" t="s">
        <v>210</v>
      </c>
      <c r="O5" s="41" t="s">
        <v>22</v>
      </c>
      <c r="P5" s="38" t="s">
        <v>23</v>
      </c>
      <c r="Q5" s="42">
        <v>2</v>
      </c>
      <c r="R5" s="88">
        <f t="shared" ref="R5:R10" si="0">ROUNDUP(Q5*0.75,2)</f>
        <v>1.5</v>
      </c>
    </row>
    <row r="6" spans="1:19" ht="24.95" customHeight="1" x14ac:dyDescent="0.15">
      <c r="A6" s="465"/>
      <c r="B6" s="65"/>
      <c r="C6" s="49" t="s">
        <v>71</v>
      </c>
      <c r="D6" s="50"/>
      <c r="E6" s="51">
        <v>20</v>
      </c>
      <c r="F6" s="52" t="s">
        <v>25</v>
      </c>
      <c r="G6" s="69"/>
      <c r="H6" s="73" t="s">
        <v>71</v>
      </c>
      <c r="I6" s="50"/>
      <c r="J6" s="52">
        <f>ROUNDUP(E6*0.75,2)</f>
        <v>15</v>
      </c>
      <c r="K6" s="52" t="s">
        <v>25</v>
      </c>
      <c r="L6" s="52"/>
      <c r="M6" s="77" t="e">
        <f>#REF!</f>
        <v>#REF!</v>
      </c>
      <c r="N6" s="82" t="s">
        <v>286</v>
      </c>
      <c r="O6" s="53" t="s">
        <v>69</v>
      </c>
      <c r="P6" s="50"/>
      <c r="Q6" s="54">
        <v>0.5</v>
      </c>
      <c r="R6" s="90">
        <f t="shared" si="0"/>
        <v>0.38</v>
      </c>
    </row>
    <row r="7" spans="1:19" ht="24.95" customHeight="1" x14ac:dyDescent="0.15">
      <c r="A7" s="465"/>
      <c r="B7" s="65"/>
      <c r="C7" s="49" t="s">
        <v>26</v>
      </c>
      <c r="D7" s="50"/>
      <c r="E7" s="51">
        <v>30</v>
      </c>
      <c r="F7" s="52" t="s">
        <v>25</v>
      </c>
      <c r="G7" s="69"/>
      <c r="H7" s="73" t="s">
        <v>26</v>
      </c>
      <c r="I7" s="50"/>
      <c r="J7" s="52">
        <f>ROUNDUP(E7*0.75,2)</f>
        <v>22.5</v>
      </c>
      <c r="K7" s="52" t="s">
        <v>25</v>
      </c>
      <c r="L7" s="52"/>
      <c r="M7" s="77" t="e">
        <f>ROUND(#REF!+(#REF!*6/100),2)</f>
        <v>#REF!</v>
      </c>
      <c r="N7" s="91" t="s">
        <v>287</v>
      </c>
      <c r="O7" s="53" t="s">
        <v>41</v>
      </c>
      <c r="P7" s="50"/>
      <c r="Q7" s="54">
        <v>2</v>
      </c>
      <c r="R7" s="90">
        <f t="shared" si="0"/>
        <v>1.5</v>
      </c>
    </row>
    <row r="8" spans="1:19" ht="24.95" customHeight="1" x14ac:dyDescent="0.15">
      <c r="A8" s="465"/>
      <c r="B8" s="65"/>
      <c r="C8" s="49" t="s">
        <v>107</v>
      </c>
      <c r="D8" s="50"/>
      <c r="E8" s="51">
        <v>5</v>
      </c>
      <c r="F8" s="52" t="s">
        <v>25</v>
      </c>
      <c r="G8" s="69"/>
      <c r="H8" s="73" t="s">
        <v>107</v>
      </c>
      <c r="I8" s="50"/>
      <c r="J8" s="52">
        <f>ROUNDUP(E8*0.75,2)</f>
        <v>3.75</v>
      </c>
      <c r="K8" s="52" t="s">
        <v>25</v>
      </c>
      <c r="L8" s="52"/>
      <c r="M8" s="77" t="e">
        <f>#REF!</f>
        <v>#REF!</v>
      </c>
      <c r="N8" s="65" t="s">
        <v>106</v>
      </c>
      <c r="O8" s="53" t="s">
        <v>68</v>
      </c>
      <c r="P8" s="50"/>
      <c r="Q8" s="54">
        <v>10</v>
      </c>
      <c r="R8" s="90">
        <f t="shared" si="0"/>
        <v>7.5</v>
      </c>
    </row>
    <row r="9" spans="1:19" ht="24.95" customHeight="1" x14ac:dyDescent="0.15">
      <c r="A9" s="465"/>
      <c r="B9" s="65"/>
      <c r="C9" s="49"/>
      <c r="D9" s="50"/>
      <c r="E9" s="51"/>
      <c r="F9" s="52"/>
      <c r="G9" s="69"/>
      <c r="H9" s="73"/>
      <c r="I9" s="50"/>
      <c r="J9" s="52"/>
      <c r="K9" s="52"/>
      <c r="L9" s="52"/>
      <c r="M9" s="77"/>
      <c r="N9" s="65" t="s">
        <v>18</v>
      </c>
      <c r="O9" s="53" t="s">
        <v>137</v>
      </c>
      <c r="P9" s="50"/>
      <c r="Q9" s="54">
        <v>2</v>
      </c>
      <c r="R9" s="90">
        <f t="shared" si="0"/>
        <v>1.5</v>
      </c>
    </row>
    <row r="10" spans="1:19" ht="24.95" customHeight="1" x14ac:dyDescent="0.15">
      <c r="A10" s="465"/>
      <c r="B10" s="65"/>
      <c r="C10" s="49"/>
      <c r="D10" s="50"/>
      <c r="E10" s="51"/>
      <c r="F10" s="52"/>
      <c r="G10" s="69"/>
      <c r="H10" s="73"/>
      <c r="I10" s="50"/>
      <c r="J10" s="52"/>
      <c r="K10" s="52"/>
      <c r="L10" s="52"/>
      <c r="M10" s="77"/>
      <c r="N10" s="65"/>
      <c r="O10" s="53" t="s">
        <v>39</v>
      </c>
      <c r="P10" s="50"/>
      <c r="Q10" s="54">
        <v>0.5</v>
      </c>
      <c r="R10" s="90">
        <f t="shared" si="0"/>
        <v>0.38</v>
      </c>
    </row>
    <row r="11" spans="1:19" ht="24.95" customHeight="1" x14ac:dyDescent="0.15">
      <c r="A11" s="465"/>
      <c r="B11" s="64"/>
      <c r="C11" s="43"/>
      <c r="D11" s="44"/>
      <c r="E11" s="45"/>
      <c r="F11" s="46"/>
      <c r="G11" s="68"/>
      <c r="H11" s="72"/>
      <c r="I11" s="44"/>
      <c r="J11" s="46"/>
      <c r="K11" s="46"/>
      <c r="L11" s="46"/>
      <c r="M11" s="76"/>
      <c r="N11" s="64"/>
      <c r="O11" s="47"/>
      <c r="P11" s="44"/>
      <c r="Q11" s="48"/>
      <c r="R11" s="89"/>
    </row>
    <row r="12" spans="1:19" ht="24.95" customHeight="1" x14ac:dyDescent="0.15">
      <c r="A12" s="465"/>
      <c r="B12" s="65" t="s">
        <v>212</v>
      </c>
      <c r="C12" s="49" t="s">
        <v>83</v>
      </c>
      <c r="D12" s="50"/>
      <c r="E12" s="51">
        <v>40</v>
      </c>
      <c r="F12" s="52" t="s">
        <v>25</v>
      </c>
      <c r="G12" s="69"/>
      <c r="H12" s="73" t="s">
        <v>83</v>
      </c>
      <c r="I12" s="50"/>
      <c r="J12" s="52">
        <f>ROUNDUP(E12*0.75,2)</f>
        <v>30</v>
      </c>
      <c r="K12" s="52" t="s">
        <v>25</v>
      </c>
      <c r="L12" s="52"/>
      <c r="M12" s="77" t="e">
        <f>ROUND(#REF!+(#REF!*6/100),2)</f>
        <v>#REF!</v>
      </c>
      <c r="N12" s="65" t="s">
        <v>213</v>
      </c>
      <c r="O12" s="53" t="s">
        <v>39</v>
      </c>
      <c r="P12" s="50"/>
      <c r="Q12" s="54">
        <v>0.3</v>
      </c>
      <c r="R12" s="90">
        <f>ROUNDUP(Q12*0.75,2)</f>
        <v>0.23</v>
      </c>
    </row>
    <row r="13" spans="1:19" ht="24.95" customHeight="1" x14ac:dyDescent="0.15">
      <c r="A13" s="465"/>
      <c r="B13" s="65"/>
      <c r="C13" s="49" t="s">
        <v>98</v>
      </c>
      <c r="D13" s="50"/>
      <c r="E13" s="51">
        <v>10</v>
      </c>
      <c r="F13" s="52" t="s">
        <v>25</v>
      </c>
      <c r="G13" s="69"/>
      <c r="H13" s="73" t="s">
        <v>98</v>
      </c>
      <c r="I13" s="50"/>
      <c r="J13" s="52">
        <f>ROUNDUP(E13*0.75,2)</f>
        <v>7.5</v>
      </c>
      <c r="K13" s="52" t="s">
        <v>25</v>
      </c>
      <c r="L13" s="52"/>
      <c r="M13" s="77" t="e">
        <f>#REF!</f>
        <v>#REF!</v>
      </c>
      <c r="N13" s="65" t="s">
        <v>214</v>
      </c>
      <c r="O13" s="53" t="s">
        <v>30</v>
      </c>
      <c r="P13" s="50" t="s">
        <v>31</v>
      </c>
      <c r="Q13" s="54">
        <v>0.3</v>
      </c>
      <c r="R13" s="90">
        <f>ROUNDUP(Q13*0.75,2)</f>
        <v>0.23</v>
      </c>
    </row>
    <row r="14" spans="1:19" ht="24.95" customHeight="1" x14ac:dyDescent="0.15">
      <c r="A14" s="465"/>
      <c r="B14" s="65"/>
      <c r="C14" s="49"/>
      <c r="D14" s="50"/>
      <c r="E14" s="51"/>
      <c r="F14" s="52"/>
      <c r="G14" s="69"/>
      <c r="H14" s="73"/>
      <c r="I14" s="50"/>
      <c r="J14" s="52"/>
      <c r="K14" s="52"/>
      <c r="L14" s="52"/>
      <c r="M14" s="77"/>
      <c r="N14" s="65" t="s">
        <v>215</v>
      </c>
      <c r="O14" s="53" t="s">
        <v>116</v>
      </c>
      <c r="P14" s="50" t="s">
        <v>117</v>
      </c>
      <c r="Q14" s="54">
        <v>4</v>
      </c>
      <c r="R14" s="90">
        <f>ROUNDUP(Q14*0.75,2)</f>
        <v>3</v>
      </c>
    </row>
    <row r="15" spans="1:19" ht="24.95" customHeight="1" x14ac:dyDescent="0.15">
      <c r="A15" s="465"/>
      <c r="B15" s="65"/>
      <c r="C15" s="49"/>
      <c r="D15" s="50"/>
      <c r="E15" s="51"/>
      <c r="F15" s="52"/>
      <c r="G15" s="69"/>
      <c r="H15" s="73"/>
      <c r="I15" s="50"/>
      <c r="J15" s="52"/>
      <c r="K15" s="52"/>
      <c r="L15" s="52"/>
      <c r="M15" s="77"/>
      <c r="N15" s="65" t="s">
        <v>18</v>
      </c>
      <c r="O15" s="53"/>
      <c r="P15" s="50"/>
      <c r="Q15" s="54"/>
      <c r="R15" s="90"/>
    </row>
    <row r="16" spans="1:19" ht="24.95" customHeight="1" x14ac:dyDescent="0.15">
      <c r="A16" s="465"/>
      <c r="B16" s="64"/>
      <c r="C16" s="43"/>
      <c r="D16" s="44"/>
      <c r="E16" s="45"/>
      <c r="F16" s="46"/>
      <c r="G16" s="68"/>
      <c r="H16" s="72"/>
      <c r="I16" s="44"/>
      <c r="J16" s="46"/>
      <c r="K16" s="46"/>
      <c r="L16" s="46"/>
      <c r="M16" s="76"/>
      <c r="N16" s="64"/>
      <c r="O16" s="47"/>
      <c r="P16" s="44"/>
      <c r="Q16" s="48"/>
      <c r="R16" s="89"/>
    </row>
    <row r="17" spans="1:18" ht="24.95" customHeight="1" x14ac:dyDescent="0.15">
      <c r="A17" s="465"/>
      <c r="B17" s="65" t="s">
        <v>216</v>
      </c>
      <c r="C17" s="49" t="s">
        <v>84</v>
      </c>
      <c r="D17" s="50"/>
      <c r="E17" s="51">
        <v>20</v>
      </c>
      <c r="F17" s="52" t="s">
        <v>25</v>
      </c>
      <c r="G17" s="69"/>
      <c r="H17" s="73" t="s">
        <v>84</v>
      </c>
      <c r="I17" s="50"/>
      <c r="J17" s="52">
        <f>ROUNDUP(E17*0.75,2)</f>
        <v>15</v>
      </c>
      <c r="K17" s="52" t="s">
        <v>25</v>
      </c>
      <c r="L17" s="52"/>
      <c r="M17" s="77" t="e">
        <f>ROUND(#REF!+(#REF!*10/100),2)</f>
        <v>#REF!</v>
      </c>
      <c r="N17" s="65" t="s">
        <v>217</v>
      </c>
      <c r="O17" s="53" t="s">
        <v>22</v>
      </c>
      <c r="P17" s="50" t="s">
        <v>23</v>
      </c>
      <c r="Q17" s="54">
        <v>1</v>
      </c>
      <c r="R17" s="90">
        <f>ROUNDUP(Q17*0.75,2)</f>
        <v>0.75</v>
      </c>
    </row>
    <row r="18" spans="1:18" ht="24.95" customHeight="1" x14ac:dyDescent="0.15">
      <c r="A18" s="465"/>
      <c r="B18" s="65"/>
      <c r="C18" s="49" t="s">
        <v>38</v>
      </c>
      <c r="D18" s="50"/>
      <c r="E18" s="51">
        <v>5</v>
      </c>
      <c r="F18" s="52" t="s">
        <v>25</v>
      </c>
      <c r="G18" s="69"/>
      <c r="H18" s="73" t="s">
        <v>38</v>
      </c>
      <c r="I18" s="50"/>
      <c r="J18" s="52">
        <f>ROUNDUP(E18*0.75,2)</f>
        <v>3.75</v>
      </c>
      <c r="K18" s="52" t="s">
        <v>25</v>
      </c>
      <c r="L18" s="52"/>
      <c r="M18" s="77" t="e">
        <f>ROUND(#REF!+(#REF!*10/100),2)</f>
        <v>#REF!</v>
      </c>
      <c r="N18" s="82" t="s">
        <v>288</v>
      </c>
      <c r="O18" s="53" t="s">
        <v>53</v>
      </c>
      <c r="P18" s="50"/>
      <c r="Q18" s="54">
        <v>60</v>
      </c>
      <c r="R18" s="90">
        <f>ROUNDUP(Q18*0.75,2)</f>
        <v>45</v>
      </c>
    </row>
    <row r="19" spans="1:18" ht="24.95" customHeight="1" x14ac:dyDescent="0.15">
      <c r="A19" s="465"/>
      <c r="B19" s="65"/>
      <c r="C19" s="49" t="s">
        <v>55</v>
      </c>
      <c r="D19" s="50" t="s">
        <v>23</v>
      </c>
      <c r="E19" s="51">
        <v>40</v>
      </c>
      <c r="F19" s="52" t="s">
        <v>56</v>
      </c>
      <c r="G19" s="69"/>
      <c r="H19" s="73" t="s">
        <v>55</v>
      </c>
      <c r="I19" s="50" t="s">
        <v>23</v>
      </c>
      <c r="J19" s="52">
        <f>ROUNDUP(E19*0.75,2)</f>
        <v>30</v>
      </c>
      <c r="K19" s="52" t="s">
        <v>56</v>
      </c>
      <c r="L19" s="52"/>
      <c r="M19" s="77" t="e">
        <f>#REF!</f>
        <v>#REF!</v>
      </c>
      <c r="N19" s="91" t="s">
        <v>263</v>
      </c>
      <c r="O19" s="53" t="s">
        <v>112</v>
      </c>
      <c r="P19" s="50" t="s">
        <v>113</v>
      </c>
      <c r="Q19" s="54">
        <v>0.5</v>
      </c>
      <c r="R19" s="90">
        <f>ROUNDUP(Q19*0.75,2)</f>
        <v>0.38</v>
      </c>
    </row>
    <row r="20" spans="1:18" ht="24.95" customHeight="1" x14ac:dyDescent="0.15">
      <c r="A20" s="465"/>
      <c r="B20" s="65"/>
      <c r="C20" s="49"/>
      <c r="D20" s="50"/>
      <c r="E20" s="51"/>
      <c r="F20" s="52"/>
      <c r="G20" s="69"/>
      <c r="H20" s="73"/>
      <c r="I20" s="50"/>
      <c r="J20" s="52"/>
      <c r="K20" s="52"/>
      <c r="L20" s="52"/>
      <c r="M20" s="77"/>
      <c r="N20" s="65" t="s">
        <v>218</v>
      </c>
      <c r="O20" s="53" t="s">
        <v>32</v>
      </c>
      <c r="P20" s="50"/>
      <c r="Q20" s="54">
        <v>0.1</v>
      </c>
      <c r="R20" s="90">
        <f>ROUNDUP(Q20*0.75,2)</f>
        <v>0.08</v>
      </c>
    </row>
    <row r="21" spans="1:18" ht="24.95" customHeight="1" x14ac:dyDescent="0.15">
      <c r="A21" s="465"/>
      <c r="B21" s="65"/>
      <c r="C21" s="49"/>
      <c r="D21" s="50"/>
      <c r="E21" s="51"/>
      <c r="F21" s="52"/>
      <c r="G21" s="69"/>
      <c r="H21" s="73"/>
      <c r="I21" s="50"/>
      <c r="J21" s="52"/>
      <c r="K21" s="52"/>
      <c r="L21" s="52"/>
      <c r="M21" s="77"/>
      <c r="N21" s="65" t="s">
        <v>219</v>
      </c>
      <c r="O21" s="53" t="s">
        <v>58</v>
      </c>
      <c r="P21" s="50"/>
      <c r="Q21" s="54">
        <v>1</v>
      </c>
      <c r="R21" s="90">
        <f>ROUNDUP(Q21*0.75,2)</f>
        <v>0.75</v>
      </c>
    </row>
    <row r="22" spans="1:18" ht="24.95" customHeight="1" x14ac:dyDescent="0.15">
      <c r="A22" s="465"/>
      <c r="B22" s="65"/>
      <c r="C22" s="49"/>
      <c r="D22" s="50"/>
      <c r="E22" s="51"/>
      <c r="F22" s="52"/>
      <c r="G22" s="69"/>
      <c r="H22" s="73"/>
      <c r="I22" s="50"/>
      <c r="J22" s="52"/>
      <c r="K22" s="52"/>
      <c r="L22" s="52"/>
      <c r="M22" s="77"/>
      <c r="N22" s="65" t="s">
        <v>43</v>
      </c>
      <c r="O22" s="53"/>
      <c r="P22" s="50"/>
      <c r="Q22" s="54"/>
      <c r="R22" s="90"/>
    </row>
    <row r="23" spans="1:18" ht="24.95" customHeight="1" thickBot="1" x14ac:dyDescent="0.2">
      <c r="A23" s="466"/>
      <c r="B23" s="66"/>
      <c r="C23" s="55"/>
      <c r="D23" s="56"/>
      <c r="E23" s="57"/>
      <c r="F23" s="58"/>
      <c r="G23" s="70"/>
      <c r="H23" s="74"/>
      <c r="I23" s="56"/>
      <c r="J23" s="58"/>
      <c r="K23" s="58"/>
      <c r="L23" s="58"/>
      <c r="M23" s="78"/>
      <c r="N23" s="66"/>
      <c r="O23" s="59"/>
      <c r="P23" s="56"/>
      <c r="Q23" s="60"/>
      <c r="R23" s="92"/>
    </row>
  </sheetData>
  <mergeCells count="4">
    <mergeCell ref="H1:N1"/>
    <mergeCell ref="A2:R2"/>
    <mergeCell ref="A3:F3"/>
    <mergeCell ref="A5:A23"/>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208</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380</v>
      </c>
      <c r="C9" s="108" t="s">
        <v>71</v>
      </c>
      <c r="D9" s="107"/>
      <c r="E9" s="50"/>
      <c r="F9" s="50"/>
      <c r="G9" s="104"/>
      <c r="H9" s="106">
        <v>20</v>
      </c>
      <c r="I9" s="105" t="s">
        <v>379</v>
      </c>
      <c r="J9" s="119" t="s">
        <v>138</v>
      </c>
      <c r="K9" s="103">
        <v>15</v>
      </c>
      <c r="L9" s="105" t="s">
        <v>378</v>
      </c>
      <c r="M9" s="104" t="s">
        <v>26</v>
      </c>
      <c r="N9" s="103">
        <v>10</v>
      </c>
      <c r="O9" s="102"/>
    </row>
    <row r="10" spans="1:21" ht="24.95" customHeight="1" x14ac:dyDescent="0.15">
      <c r="A10" s="477"/>
      <c r="B10" s="104"/>
      <c r="C10" s="108" t="s">
        <v>26</v>
      </c>
      <c r="D10" s="107"/>
      <c r="E10" s="50"/>
      <c r="F10" s="50"/>
      <c r="G10" s="104"/>
      <c r="H10" s="106">
        <v>20</v>
      </c>
      <c r="I10" s="105"/>
      <c r="J10" s="104" t="s">
        <v>26</v>
      </c>
      <c r="K10" s="103">
        <v>10</v>
      </c>
      <c r="L10" s="111"/>
      <c r="M10" s="110"/>
      <c r="N10" s="109"/>
      <c r="O10" s="116"/>
    </row>
    <row r="11" spans="1:21" ht="24.95" customHeight="1" x14ac:dyDescent="0.15">
      <c r="A11" s="477"/>
      <c r="B11" s="104"/>
      <c r="C11" s="108"/>
      <c r="D11" s="107"/>
      <c r="E11" s="50"/>
      <c r="F11" s="50"/>
      <c r="G11" s="104" t="s">
        <v>46</v>
      </c>
      <c r="H11" s="106" t="s">
        <v>299</v>
      </c>
      <c r="I11" s="105"/>
      <c r="J11" s="104"/>
      <c r="K11" s="103"/>
      <c r="L11" s="105" t="s">
        <v>377</v>
      </c>
      <c r="M11" s="104" t="s">
        <v>83</v>
      </c>
      <c r="N11" s="103">
        <v>10</v>
      </c>
      <c r="O11" s="102"/>
    </row>
    <row r="12" spans="1:21" ht="24.95" customHeight="1" x14ac:dyDescent="0.15">
      <c r="A12" s="477"/>
      <c r="B12" s="104"/>
      <c r="C12" s="108"/>
      <c r="D12" s="107"/>
      <c r="E12" s="50"/>
      <c r="F12" s="50"/>
      <c r="G12" s="104" t="s">
        <v>39</v>
      </c>
      <c r="H12" s="106" t="s">
        <v>298</v>
      </c>
      <c r="I12" s="105"/>
      <c r="J12" s="104"/>
      <c r="K12" s="103"/>
      <c r="L12" s="111"/>
      <c r="M12" s="110"/>
      <c r="N12" s="109"/>
      <c r="O12" s="116"/>
    </row>
    <row r="13" spans="1:21" ht="24.95" customHeight="1" x14ac:dyDescent="0.15">
      <c r="A13" s="477"/>
      <c r="B13" s="104"/>
      <c r="C13" s="108"/>
      <c r="D13" s="107"/>
      <c r="E13" s="50"/>
      <c r="F13" s="50" t="s">
        <v>31</v>
      </c>
      <c r="G13" s="104" t="s">
        <v>30</v>
      </c>
      <c r="H13" s="106" t="s">
        <v>298</v>
      </c>
      <c r="I13" s="105"/>
      <c r="J13" s="104"/>
      <c r="K13" s="103"/>
      <c r="L13" s="105" t="s">
        <v>344</v>
      </c>
      <c r="M13" s="104" t="s">
        <v>84</v>
      </c>
      <c r="N13" s="103">
        <v>10</v>
      </c>
      <c r="O13" s="102"/>
    </row>
    <row r="14" spans="1:21" ht="24.95" customHeight="1" x14ac:dyDescent="0.15">
      <c r="A14" s="477"/>
      <c r="B14" s="110"/>
      <c r="C14" s="114"/>
      <c r="D14" s="113"/>
      <c r="E14" s="44"/>
      <c r="F14" s="44"/>
      <c r="G14" s="110"/>
      <c r="H14" s="112"/>
      <c r="I14" s="111"/>
      <c r="J14" s="110"/>
      <c r="K14" s="109"/>
      <c r="L14" s="105"/>
      <c r="M14" s="104" t="s">
        <v>38</v>
      </c>
      <c r="N14" s="103">
        <v>5</v>
      </c>
      <c r="O14" s="102"/>
    </row>
    <row r="15" spans="1:21" ht="24.95" customHeight="1" x14ac:dyDescent="0.15">
      <c r="A15" s="477"/>
      <c r="B15" s="104" t="s">
        <v>376</v>
      </c>
      <c r="C15" s="108" t="s">
        <v>83</v>
      </c>
      <c r="D15" s="107"/>
      <c r="E15" s="50"/>
      <c r="F15" s="50"/>
      <c r="G15" s="104"/>
      <c r="H15" s="106">
        <v>20</v>
      </c>
      <c r="I15" s="105" t="s">
        <v>376</v>
      </c>
      <c r="J15" s="104" t="s">
        <v>83</v>
      </c>
      <c r="K15" s="103">
        <v>10</v>
      </c>
      <c r="L15" s="105"/>
      <c r="M15" s="104"/>
      <c r="N15" s="103"/>
      <c r="O15" s="102"/>
    </row>
    <row r="16" spans="1:21" ht="24.95" customHeight="1" x14ac:dyDescent="0.15">
      <c r="A16" s="477"/>
      <c r="B16" s="110"/>
      <c r="C16" s="114"/>
      <c r="D16" s="113"/>
      <c r="E16" s="44"/>
      <c r="F16" s="44"/>
      <c r="G16" s="110"/>
      <c r="H16" s="112"/>
      <c r="I16" s="111"/>
      <c r="J16" s="110"/>
      <c r="K16" s="109"/>
      <c r="L16" s="105"/>
      <c r="M16" s="104"/>
      <c r="N16" s="103"/>
      <c r="O16" s="102"/>
    </row>
    <row r="17" spans="1:15" ht="24.95" customHeight="1" x14ac:dyDescent="0.15">
      <c r="A17" s="477"/>
      <c r="B17" s="104" t="s">
        <v>216</v>
      </c>
      <c r="C17" s="108" t="s">
        <v>84</v>
      </c>
      <c r="D17" s="107"/>
      <c r="E17" s="50"/>
      <c r="F17" s="50"/>
      <c r="G17" s="104"/>
      <c r="H17" s="106">
        <v>10</v>
      </c>
      <c r="I17" s="105" t="s">
        <v>216</v>
      </c>
      <c r="J17" s="104" t="s">
        <v>84</v>
      </c>
      <c r="K17" s="103">
        <v>10</v>
      </c>
      <c r="L17" s="105"/>
      <c r="M17" s="104"/>
      <c r="N17" s="103"/>
      <c r="O17" s="102"/>
    </row>
    <row r="18" spans="1:15" ht="24.95" customHeight="1" x14ac:dyDescent="0.15">
      <c r="A18" s="477"/>
      <c r="B18" s="104"/>
      <c r="C18" s="108" t="s">
        <v>38</v>
      </c>
      <c r="D18" s="107"/>
      <c r="E18" s="50"/>
      <c r="F18" s="50"/>
      <c r="G18" s="104"/>
      <c r="H18" s="106">
        <v>5</v>
      </c>
      <c r="I18" s="105"/>
      <c r="J18" s="104" t="s">
        <v>38</v>
      </c>
      <c r="K18" s="103">
        <v>5</v>
      </c>
      <c r="L18" s="105"/>
      <c r="M18" s="104"/>
      <c r="N18" s="103"/>
      <c r="O18" s="102"/>
    </row>
    <row r="19" spans="1:15" ht="24.95" customHeight="1" x14ac:dyDescent="0.15">
      <c r="A19" s="477"/>
      <c r="B19" s="104"/>
      <c r="C19" s="108" t="s">
        <v>55</v>
      </c>
      <c r="D19" s="107"/>
      <c r="E19" s="50" t="s">
        <v>23</v>
      </c>
      <c r="F19" s="115"/>
      <c r="G19" s="104"/>
      <c r="H19" s="106">
        <v>20</v>
      </c>
      <c r="I19" s="105"/>
      <c r="J19" s="104" t="s">
        <v>55</v>
      </c>
      <c r="K19" s="103">
        <v>15</v>
      </c>
      <c r="L19" s="105"/>
      <c r="M19" s="104"/>
      <c r="N19" s="103"/>
      <c r="O19" s="102"/>
    </row>
    <row r="20" spans="1:15" ht="24.95" customHeight="1" x14ac:dyDescent="0.15">
      <c r="A20" s="477"/>
      <c r="B20" s="104"/>
      <c r="C20" s="108"/>
      <c r="D20" s="107"/>
      <c r="E20" s="50"/>
      <c r="F20" s="50"/>
      <c r="G20" s="104" t="s">
        <v>53</v>
      </c>
      <c r="H20" s="106" t="s">
        <v>299</v>
      </c>
      <c r="I20" s="105"/>
      <c r="J20" s="104"/>
      <c r="K20" s="103"/>
      <c r="L20" s="105"/>
      <c r="M20" s="104"/>
      <c r="N20" s="103"/>
      <c r="O20" s="102"/>
    </row>
    <row r="21" spans="1:15" ht="24.95" customHeight="1" thickBot="1" x14ac:dyDescent="0.2">
      <c r="A21" s="478"/>
      <c r="B21" s="97"/>
      <c r="C21" s="101"/>
      <c r="D21" s="100"/>
      <c r="E21" s="56"/>
      <c r="F21" s="56"/>
      <c r="G21" s="97"/>
      <c r="H21" s="99"/>
      <c r="I21" s="98"/>
      <c r="J21" s="97"/>
      <c r="K21" s="96"/>
      <c r="L21" s="98"/>
      <c r="M21" s="97"/>
      <c r="N21" s="96"/>
      <c r="O21" s="95"/>
    </row>
    <row r="22" spans="1:15" ht="24.95" customHeight="1" x14ac:dyDescent="0.15">
      <c r="B22" s="94"/>
      <c r="C22" s="94"/>
      <c r="D22" s="94"/>
      <c r="G22" s="94"/>
      <c r="H22" s="93"/>
      <c r="I22" s="94"/>
      <c r="J22" s="94"/>
      <c r="K22" s="93"/>
      <c r="L22" s="94"/>
      <c r="M22" s="94"/>
      <c r="N22" s="93"/>
    </row>
    <row r="23" spans="1:15" ht="24.95" customHeight="1" x14ac:dyDescent="0.15">
      <c r="B23" s="94"/>
      <c r="C23" s="94"/>
      <c r="D23" s="94"/>
      <c r="G23" s="94"/>
      <c r="H23" s="93"/>
      <c r="I23" s="94"/>
      <c r="J23" s="94"/>
      <c r="K23" s="93"/>
      <c r="L23" s="94"/>
      <c r="M23" s="94"/>
      <c r="N23" s="93"/>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221</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294</v>
      </c>
      <c r="C7" s="49" t="s">
        <v>19</v>
      </c>
      <c r="D7" s="50" t="s">
        <v>20</v>
      </c>
      <c r="E7" s="51">
        <v>1</v>
      </c>
      <c r="F7" s="52" t="s">
        <v>21</v>
      </c>
      <c r="G7" s="69"/>
      <c r="H7" s="73" t="s">
        <v>19</v>
      </c>
      <c r="I7" s="50" t="s">
        <v>20</v>
      </c>
      <c r="J7" s="52">
        <f>ROUNDUP(E7*0.75,2)</f>
        <v>0.75</v>
      </c>
      <c r="K7" s="52" t="s">
        <v>21</v>
      </c>
      <c r="L7" s="52"/>
      <c r="M7" s="77" t="e">
        <f>#REF!</f>
        <v>#REF!</v>
      </c>
      <c r="N7" s="65" t="s">
        <v>16</v>
      </c>
      <c r="O7" s="53" t="s">
        <v>22</v>
      </c>
      <c r="P7" s="50" t="s">
        <v>23</v>
      </c>
      <c r="Q7" s="54">
        <v>2</v>
      </c>
      <c r="R7" s="90">
        <f>ROUNDUP(Q7*0.75,2)</f>
        <v>1.5</v>
      </c>
    </row>
    <row r="8" spans="1:19" ht="24.95" customHeight="1" x14ac:dyDescent="0.15">
      <c r="A8" s="465"/>
      <c r="B8" s="65" t="s">
        <v>254</v>
      </c>
      <c r="C8" s="49" t="s">
        <v>24</v>
      </c>
      <c r="D8" s="50"/>
      <c r="E8" s="51">
        <v>10</v>
      </c>
      <c r="F8" s="52" t="s">
        <v>25</v>
      </c>
      <c r="G8" s="69"/>
      <c r="H8" s="73" t="s">
        <v>24</v>
      </c>
      <c r="I8" s="50"/>
      <c r="J8" s="52">
        <f>ROUNDUP(E8*0.75,2)</f>
        <v>7.5</v>
      </c>
      <c r="K8" s="52" t="s">
        <v>25</v>
      </c>
      <c r="L8" s="52"/>
      <c r="M8" s="77" t="e">
        <f>#REF!</f>
        <v>#REF!</v>
      </c>
      <c r="N8" s="65" t="s">
        <v>17</v>
      </c>
      <c r="O8" s="53" t="s">
        <v>22</v>
      </c>
      <c r="P8" s="50" t="s">
        <v>23</v>
      </c>
      <c r="Q8" s="54">
        <v>1.5</v>
      </c>
      <c r="R8" s="90">
        <f>ROUNDUP(Q8*0.75,2)</f>
        <v>1.1300000000000001</v>
      </c>
    </row>
    <row r="9" spans="1:19" ht="24.95" customHeight="1" x14ac:dyDescent="0.15">
      <c r="A9" s="465"/>
      <c r="B9" s="65"/>
      <c r="C9" s="49" t="s">
        <v>26</v>
      </c>
      <c r="D9" s="50"/>
      <c r="E9" s="51">
        <v>30</v>
      </c>
      <c r="F9" s="52" t="s">
        <v>25</v>
      </c>
      <c r="G9" s="69"/>
      <c r="H9" s="73" t="s">
        <v>26</v>
      </c>
      <c r="I9" s="50"/>
      <c r="J9" s="52">
        <f>ROUNDUP(E9*0.75,2)</f>
        <v>22.5</v>
      </c>
      <c r="K9" s="52" t="s">
        <v>25</v>
      </c>
      <c r="L9" s="52"/>
      <c r="M9" s="77" t="e">
        <f>ROUND(#REF!+(#REF!*6/100),2)</f>
        <v>#REF!</v>
      </c>
      <c r="N9" s="82" t="s">
        <v>295</v>
      </c>
      <c r="O9" s="53" t="s">
        <v>30</v>
      </c>
      <c r="P9" s="50" t="s">
        <v>31</v>
      </c>
      <c r="Q9" s="54">
        <v>1</v>
      </c>
      <c r="R9" s="90">
        <f>ROUNDUP(Q9*0.75,2)</f>
        <v>0.75</v>
      </c>
    </row>
    <row r="10" spans="1:19" ht="24.95" customHeight="1" x14ac:dyDescent="0.15">
      <c r="A10" s="465"/>
      <c r="B10" s="65"/>
      <c r="C10" s="49" t="s">
        <v>27</v>
      </c>
      <c r="D10" s="50"/>
      <c r="E10" s="51">
        <v>10</v>
      </c>
      <c r="F10" s="52" t="s">
        <v>25</v>
      </c>
      <c r="G10" s="69" t="s">
        <v>28</v>
      </c>
      <c r="H10" s="73" t="s">
        <v>27</v>
      </c>
      <c r="I10" s="50"/>
      <c r="J10" s="52">
        <f>ROUNDUP(E10*0.75,2)</f>
        <v>7.5</v>
      </c>
      <c r="K10" s="52" t="s">
        <v>25</v>
      </c>
      <c r="L10" s="52" t="s">
        <v>28</v>
      </c>
      <c r="M10" s="77" t="e">
        <f>#REF!</f>
        <v>#REF!</v>
      </c>
      <c r="N10" s="91" t="s">
        <v>252</v>
      </c>
      <c r="O10" s="53" t="s">
        <v>32</v>
      </c>
      <c r="P10" s="50"/>
      <c r="Q10" s="54">
        <v>0.1</v>
      </c>
      <c r="R10" s="90">
        <f>ROUNDUP(Q10*0.75,2)</f>
        <v>0.08</v>
      </c>
    </row>
    <row r="11" spans="1:19" ht="24.95" customHeight="1" x14ac:dyDescent="0.15">
      <c r="A11" s="465"/>
      <c r="B11" s="65"/>
      <c r="C11" s="49" t="s">
        <v>29</v>
      </c>
      <c r="D11" s="50"/>
      <c r="E11" s="51">
        <v>5</v>
      </c>
      <c r="F11" s="52" t="s">
        <v>25</v>
      </c>
      <c r="G11" s="69"/>
      <c r="H11" s="73" t="s">
        <v>29</v>
      </c>
      <c r="I11" s="50"/>
      <c r="J11" s="52">
        <f>ROUNDUP(E11*0.75,2)</f>
        <v>3.75</v>
      </c>
      <c r="K11" s="52" t="s">
        <v>25</v>
      </c>
      <c r="L11" s="52"/>
      <c r="M11" s="77" t="e">
        <f>ROUND(#REF!+(#REF!*10/100),2)</f>
        <v>#REF!</v>
      </c>
      <c r="N11" s="65" t="s">
        <v>18</v>
      </c>
      <c r="O11" s="53" t="s">
        <v>33</v>
      </c>
      <c r="P11" s="50"/>
      <c r="Q11" s="54">
        <v>0.01</v>
      </c>
      <c r="R11" s="90">
        <f>ROUNDUP(Q11*0.75,2)</f>
        <v>0.01</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34</v>
      </c>
      <c r="C13" s="49" t="s">
        <v>37</v>
      </c>
      <c r="D13" s="50"/>
      <c r="E13" s="51">
        <v>30</v>
      </c>
      <c r="F13" s="52" t="s">
        <v>25</v>
      </c>
      <c r="G13" s="69"/>
      <c r="H13" s="73" t="s">
        <v>37</v>
      </c>
      <c r="I13" s="50"/>
      <c r="J13" s="52">
        <f>ROUNDUP(E13*0.75,2)</f>
        <v>22.5</v>
      </c>
      <c r="K13" s="52" t="s">
        <v>25</v>
      </c>
      <c r="L13" s="52"/>
      <c r="M13" s="77" t="e">
        <f>ROUND(#REF!+(#REF!*15/100),2)</f>
        <v>#REF!</v>
      </c>
      <c r="N13" s="65" t="s">
        <v>35</v>
      </c>
      <c r="O13" s="53" t="s">
        <v>39</v>
      </c>
      <c r="P13" s="50"/>
      <c r="Q13" s="54">
        <v>1</v>
      </c>
      <c r="R13" s="90">
        <f>ROUNDUP(Q13*0.75,2)</f>
        <v>0.75</v>
      </c>
    </row>
    <row r="14" spans="1:19" ht="24.95" customHeight="1" x14ac:dyDescent="0.15">
      <c r="A14" s="465"/>
      <c r="B14" s="65"/>
      <c r="C14" s="49" t="s">
        <v>38</v>
      </c>
      <c r="D14" s="50"/>
      <c r="E14" s="51">
        <v>10</v>
      </c>
      <c r="F14" s="52" t="s">
        <v>25</v>
      </c>
      <c r="G14" s="69"/>
      <c r="H14" s="73" t="s">
        <v>38</v>
      </c>
      <c r="I14" s="50"/>
      <c r="J14" s="52">
        <f>ROUNDUP(E14*0.75,2)</f>
        <v>7.5</v>
      </c>
      <c r="K14" s="52" t="s">
        <v>25</v>
      </c>
      <c r="L14" s="52"/>
      <c r="M14" s="77" t="e">
        <f>ROUND(#REF!+(#REF!*10/100),2)</f>
        <v>#REF!</v>
      </c>
      <c r="N14" s="65" t="s">
        <v>36</v>
      </c>
      <c r="O14" s="53" t="s">
        <v>32</v>
      </c>
      <c r="P14" s="50"/>
      <c r="Q14" s="54">
        <v>0.1</v>
      </c>
      <c r="R14" s="90">
        <f>ROUNDUP(Q14*0.75,2)</f>
        <v>0.08</v>
      </c>
    </row>
    <row r="15" spans="1:19" ht="24.95" customHeight="1" x14ac:dyDescent="0.15">
      <c r="A15" s="465"/>
      <c r="B15" s="65"/>
      <c r="C15" s="49"/>
      <c r="D15" s="50"/>
      <c r="E15" s="51"/>
      <c r="F15" s="52"/>
      <c r="G15" s="69"/>
      <c r="H15" s="73"/>
      <c r="I15" s="50"/>
      <c r="J15" s="52"/>
      <c r="K15" s="52"/>
      <c r="L15" s="52"/>
      <c r="M15" s="77"/>
      <c r="N15" s="65" t="s">
        <v>18</v>
      </c>
      <c r="O15" s="53" t="s">
        <v>40</v>
      </c>
      <c r="P15" s="50"/>
      <c r="Q15" s="54">
        <v>2</v>
      </c>
      <c r="R15" s="90">
        <f>ROUNDUP(Q15*0.75,2)</f>
        <v>1.5</v>
      </c>
    </row>
    <row r="16" spans="1:19" ht="24.95" customHeight="1" x14ac:dyDescent="0.15">
      <c r="A16" s="465"/>
      <c r="B16" s="65"/>
      <c r="C16" s="49"/>
      <c r="D16" s="50"/>
      <c r="E16" s="51"/>
      <c r="F16" s="52"/>
      <c r="G16" s="69"/>
      <c r="H16" s="73"/>
      <c r="I16" s="50"/>
      <c r="J16" s="52"/>
      <c r="K16" s="52"/>
      <c r="L16" s="52"/>
      <c r="M16" s="77"/>
      <c r="N16" s="65"/>
      <c r="O16" s="53" t="s">
        <v>41</v>
      </c>
      <c r="P16" s="50"/>
      <c r="Q16" s="54">
        <v>2</v>
      </c>
      <c r="R16" s="90">
        <f>ROUNDUP(Q16*0.75,2)</f>
        <v>1.5</v>
      </c>
    </row>
    <row r="17" spans="1:18" ht="24.95" customHeight="1" x14ac:dyDescent="0.15">
      <c r="A17" s="465"/>
      <c r="B17" s="64"/>
      <c r="C17" s="43"/>
      <c r="D17" s="44"/>
      <c r="E17" s="45"/>
      <c r="F17" s="46"/>
      <c r="G17" s="68"/>
      <c r="H17" s="72"/>
      <c r="I17" s="44"/>
      <c r="J17" s="46"/>
      <c r="K17" s="46"/>
      <c r="L17" s="46"/>
      <c r="M17" s="76"/>
      <c r="N17" s="64"/>
      <c r="O17" s="47"/>
      <c r="P17" s="44"/>
      <c r="Q17" s="48"/>
      <c r="R17" s="89"/>
    </row>
    <row r="18" spans="1:18" ht="24.95" customHeight="1" x14ac:dyDescent="0.15">
      <c r="A18" s="465"/>
      <c r="B18" s="65" t="s">
        <v>42</v>
      </c>
      <c r="C18" s="49" t="s">
        <v>44</v>
      </c>
      <c r="D18" s="50"/>
      <c r="E18" s="51">
        <v>10</v>
      </c>
      <c r="F18" s="52" t="s">
        <v>25</v>
      </c>
      <c r="G18" s="69"/>
      <c r="H18" s="73" t="s">
        <v>44</v>
      </c>
      <c r="I18" s="50"/>
      <c r="J18" s="52">
        <f>ROUNDUP(E18*0.75,2)</f>
        <v>7.5</v>
      </c>
      <c r="K18" s="52" t="s">
        <v>25</v>
      </c>
      <c r="L18" s="52"/>
      <c r="M18" s="77" t="e">
        <f>ROUND(#REF!+(#REF!*10/100),2)</f>
        <v>#REF!</v>
      </c>
      <c r="N18" s="65" t="s">
        <v>43</v>
      </c>
      <c r="O18" s="53" t="s">
        <v>46</v>
      </c>
      <c r="P18" s="50"/>
      <c r="Q18" s="54">
        <v>100</v>
      </c>
      <c r="R18" s="90">
        <f>ROUNDUP(Q18*0.75,2)</f>
        <v>75</v>
      </c>
    </row>
    <row r="19" spans="1:18" ht="24.95" customHeight="1" x14ac:dyDescent="0.15">
      <c r="A19" s="465"/>
      <c r="B19" s="65"/>
      <c r="C19" s="49" t="s">
        <v>111</v>
      </c>
      <c r="D19" s="50"/>
      <c r="E19" s="51">
        <v>10</v>
      </c>
      <c r="F19" s="52" t="s">
        <v>25</v>
      </c>
      <c r="G19" s="69"/>
      <c r="H19" s="73" t="s">
        <v>111</v>
      </c>
      <c r="I19" s="50"/>
      <c r="J19" s="52">
        <f>ROUNDUP(E19*0.75,2)</f>
        <v>7.5</v>
      </c>
      <c r="K19" s="52" t="s">
        <v>25</v>
      </c>
      <c r="L19" s="52"/>
      <c r="M19" s="77" t="e">
        <f>#REF!</f>
        <v>#REF!</v>
      </c>
      <c r="N19" s="65"/>
      <c r="O19" s="53" t="s">
        <v>47</v>
      </c>
      <c r="P19" s="50"/>
      <c r="Q19" s="54">
        <v>3</v>
      </c>
      <c r="R19" s="90">
        <f>ROUNDUP(Q19*0.75,2)</f>
        <v>2.25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48</v>
      </c>
      <c r="C21" s="49" t="s">
        <v>52</v>
      </c>
      <c r="D21" s="50" t="s">
        <v>23</v>
      </c>
      <c r="E21" s="51">
        <v>40</v>
      </c>
      <c r="F21" s="52" t="s">
        <v>25</v>
      </c>
      <c r="G21" s="69"/>
      <c r="H21" s="73" t="s">
        <v>52</v>
      </c>
      <c r="I21" s="50" t="s">
        <v>23</v>
      </c>
      <c r="J21" s="52">
        <f>ROUNDUP(E21*0.75,2)</f>
        <v>30</v>
      </c>
      <c r="K21" s="52" t="s">
        <v>25</v>
      </c>
      <c r="L21" s="52"/>
      <c r="M21" s="77" t="e">
        <f>#REF!</f>
        <v>#REF!</v>
      </c>
      <c r="N21" s="65" t="s">
        <v>49</v>
      </c>
      <c r="O21" s="53" t="s">
        <v>39</v>
      </c>
      <c r="P21" s="50"/>
      <c r="Q21" s="54">
        <v>1</v>
      </c>
      <c r="R21" s="90">
        <f>ROUNDUP(Q21*0.75,2)</f>
        <v>0.75</v>
      </c>
    </row>
    <row r="22" spans="1:18" ht="24.95" customHeight="1" x14ac:dyDescent="0.15">
      <c r="A22" s="465"/>
      <c r="B22" s="65"/>
      <c r="C22" s="49"/>
      <c r="D22" s="50"/>
      <c r="E22" s="51"/>
      <c r="F22" s="52"/>
      <c r="G22" s="69"/>
      <c r="H22" s="73"/>
      <c r="I22" s="50"/>
      <c r="J22" s="52"/>
      <c r="K22" s="52"/>
      <c r="L22" s="52"/>
      <c r="M22" s="77"/>
      <c r="N22" s="65" t="s">
        <v>50</v>
      </c>
      <c r="O22" s="53" t="s">
        <v>53</v>
      </c>
      <c r="P22" s="50"/>
      <c r="Q22" s="54">
        <v>3</v>
      </c>
      <c r="R22" s="90">
        <f>ROUNDUP(Q22*0.75,2)</f>
        <v>2.25</v>
      </c>
    </row>
    <row r="23" spans="1:18" ht="24.95" customHeight="1" x14ac:dyDescent="0.15">
      <c r="A23" s="465"/>
      <c r="B23" s="65"/>
      <c r="C23" s="49"/>
      <c r="D23" s="50"/>
      <c r="E23" s="51"/>
      <c r="F23" s="52"/>
      <c r="G23" s="69"/>
      <c r="H23" s="73"/>
      <c r="I23" s="50"/>
      <c r="J23" s="52"/>
      <c r="K23" s="52"/>
      <c r="L23" s="52"/>
      <c r="M23" s="77"/>
      <c r="N23" s="65" t="s">
        <v>51</v>
      </c>
      <c r="O23" s="53"/>
      <c r="P23" s="50"/>
      <c r="Q23" s="54"/>
      <c r="R23" s="90"/>
    </row>
    <row r="24" spans="1:18" ht="18.75" customHeight="1" x14ac:dyDescent="0.15">
      <c r="A24" s="465"/>
      <c r="B24" s="65"/>
      <c r="C24" s="49"/>
      <c r="D24" s="50"/>
      <c r="E24" s="51"/>
      <c r="F24" s="52"/>
      <c r="G24" s="69"/>
      <c r="H24" s="73"/>
      <c r="I24" s="50"/>
      <c r="J24" s="52"/>
      <c r="K24" s="52"/>
      <c r="L24" s="52"/>
      <c r="M24" s="77"/>
      <c r="N24" s="65" t="s">
        <v>18</v>
      </c>
      <c r="O24" s="53"/>
      <c r="P24" s="50"/>
      <c r="Q24" s="54"/>
      <c r="R24" s="90"/>
    </row>
    <row r="25" spans="1:18" ht="18.7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21"/>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U58"/>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221</v>
      </c>
      <c r="B3" s="482"/>
      <c r="C3" s="482"/>
      <c r="D3" s="139"/>
      <c r="E3" s="483" t="s">
        <v>340</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381</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 customHeight="1" x14ac:dyDescent="0.15">
      <c r="A8" s="477"/>
      <c r="B8" s="110"/>
      <c r="C8" s="114"/>
      <c r="D8" s="113"/>
      <c r="E8" s="44"/>
      <c r="F8" s="44"/>
      <c r="G8" s="110"/>
      <c r="H8" s="112"/>
      <c r="I8" s="111"/>
      <c r="J8" s="110"/>
      <c r="K8" s="109"/>
      <c r="L8" s="111"/>
      <c r="M8" s="110"/>
      <c r="N8" s="109"/>
      <c r="O8" s="116"/>
    </row>
    <row r="9" spans="1:21" ht="24" customHeight="1" x14ac:dyDescent="0.15">
      <c r="A9" s="477"/>
      <c r="B9" s="104" t="s">
        <v>303</v>
      </c>
      <c r="C9" s="108" t="s">
        <v>24</v>
      </c>
      <c r="D9" s="107"/>
      <c r="E9" s="50"/>
      <c r="F9" s="50"/>
      <c r="G9" s="104"/>
      <c r="H9" s="106">
        <v>10</v>
      </c>
      <c r="I9" s="105" t="s">
        <v>303</v>
      </c>
      <c r="J9" s="119" t="s">
        <v>138</v>
      </c>
      <c r="K9" s="103">
        <v>5</v>
      </c>
      <c r="L9" s="105" t="s">
        <v>302</v>
      </c>
      <c r="M9" s="104" t="s">
        <v>26</v>
      </c>
      <c r="N9" s="103">
        <v>5</v>
      </c>
      <c r="O9" s="102"/>
    </row>
    <row r="10" spans="1:21" ht="24" customHeight="1" x14ac:dyDescent="0.15">
      <c r="A10" s="477"/>
      <c r="B10" s="104"/>
      <c r="C10" s="108" t="s">
        <v>26</v>
      </c>
      <c r="D10" s="107"/>
      <c r="E10" s="50"/>
      <c r="F10" s="50"/>
      <c r="G10" s="104"/>
      <c r="H10" s="106">
        <v>10</v>
      </c>
      <c r="I10" s="105"/>
      <c r="J10" s="104" t="s">
        <v>26</v>
      </c>
      <c r="K10" s="103">
        <v>5</v>
      </c>
      <c r="L10" s="105"/>
      <c r="M10" s="104" t="s">
        <v>27</v>
      </c>
      <c r="N10" s="103">
        <v>5</v>
      </c>
      <c r="O10" s="102" t="s">
        <v>28</v>
      </c>
    </row>
    <row r="11" spans="1:21" ht="24" customHeight="1" x14ac:dyDescent="0.15">
      <c r="A11" s="477"/>
      <c r="B11" s="104"/>
      <c r="C11" s="108" t="s">
        <v>27</v>
      </c>
      <c r="D11" s="107" t="s">
        <v>28</v>
      </c>
      <c r="E11" s="50"/>
      <c r="F11" s="50"/>
      <c r="G11" s="104"/>
      <c r="H11" s="106">
        <v>10</v>
      </c>
      <c r="I11" s="105"/>
      <c r="J11" s="104" t="s">
        <v>27</v>
      </c>
      <c r="K11" s="103">
        <v>5</v>
      </c>
      <c r="L11" s="111"/>
      <c r="M11" s="110"/>
      <c r="N11" s="109"/>
      <c r="O11" s="116"/>
    </row>
    <row r="12" spans="1:21" ht="24" customHeight="1" x14ac:dyDescent="0.15">
      <c r="A12" s="477"/>
      <c r="B12" s="104"/>
      <c r="C12" s="108" t="s">
        <v>29</v>
      </c>
      <c r="D12" s="107"/>
      <c r="E12" s="50"/>
      <c r="F12" s="50"/>
      <c r="G12" s="104"/>
      <c r="H12" s="106">
        <v>5</v>
      </c>
      <c r="I12" s="105"/>
      <c r="J12" s="104" t="s">
        <v>29</v>
      </c>
      <c r="K12" s="103">
        <v>5</v>
      </c>
      <c r="L12" s="105" t="s">
        <v>301</v>
      </c>
      <c r="M12" s="104" t="s">
        <v>37</v>
      </c>
      <c r="N12" s="103">
        <v>10</v>
      </c>
      <c r="O12" s="102"/>
    </row>
    <row r="13" spans="1:21" ht="24" customHeight="1" x14ac:dyDescent="0.15">
      <c r="A13" s="477"/>
      <c r="B13" s="104"/>
      <c r="C13" s="108" t="s">
        <v>19</v>
      </c>
      <c r="D13" s="107"/>
      <c r="E13" s="50" t="s">
        <v>20</v>
      </c>
      <c r="F13" s="50"/>
      <c r="G13" s="104"/>
      <c r="H13" s="118">
        <v>0.13</v>
      </c>
      <c r="I13" s="105"/>
      <c r="J13" s="104" t="s">
        <v>300</v>
      </c>
      <c r="K13" s="117">
        <v>0.13</v>
      </c>
      <c r="L13" s="105"/>
      <c r="M13" s="104" t="s">
        <v>38</v>
      </c>
      <c r="N13" s="103">
        <v>5</v>
      </c>
      <c r="O13" s="102"/>
    </row>
    <row r="14" spans="1:21" ht="24" customHeight="1" x14ac:dyDescent="0.15">
      <c r="A14" s="477"/>
      <c r="B14" s="104"/>
      <c r="C14" s="108"/>
      <c r="D14" s="107"/>
      <c r="E14" s="50"/>
      <c r="F14" s="50"/>
      <c r="G14" s="104" t="s">
        <v>46</v>
      </c>
      <c r="H14" s="106" t="s">
        <v>299</v>
      </c>
      <c r="I14" s="105"/>
      <c r="J14" s="104"/>
      <c r="K14" s="103"/>
      <c r="L14" s="105"/>
      <c r="M14" s="104" t="s">
        <v>111</v>
      </c>
      <c r="N14" s="103">
        <v>5</v>
      </c>
      <c r="O14" s="102"/>
    </row>
    <row r="15" spans="1:21" ht="24" customHeight="1" x14ac:dyDescent="0.15">
      <c r="A15" s="477"/>
      <c r="B15" s="104"/>
      <c r="C15" s="108"/>
      <c r="D15" s="107"/>
      <c r="E15" s="50"/>
      <c r="F15" s="50"/>
      <c r="G15" s="104" t="s">
        <v>39</v>
      </c>
      <c r="H15" s="106" t="s">
        <v>298</v>
      </c>
      <c r="I15" s="105"/>
      <c r="J15" s="104"/>
      <c r="K15" s="103"/>
      <c r="L15" s="111"/>
      <c r="M15" s="110"/>
      <c r="N15" s="109"/>
      <c r="O15" s="116"/>
    </row>
    <row r="16" spans="1:21" ht="24" customHeight="1" x14ac:dyDescent="0.15">
      <c r="A16" s="477"/>
      <c r="B16" s="104"/>
      <c r="C16" s="108"/>
      <c r="D16" s="107"/>
      <c r="E16" s="50"/>
      <c r="F16" s="50" t="s">
        <v>31</v>
      </c>
      <c r="G16" s="104" t="s">
        <v>30</v>
      </c>
      <c r="H16" s="106" t="s">
        <v>298</v>
      </c>
      <c r="I16" s="105"/>
      <c r="J16" s="104"/>
      <c r="K16" s="103"/>
      <c r="L16" s="105" t="s">
        <v>48</v>
      </c>
      <c r="M16" s="104" t="s">
        <v>52</v>
      </c>
      <c r="N16" s="103">
        <v>10</v>
      </c>
      <c r="O16" s="102"/>
    </row>
    <row r="17" spans="1:15" ht="24" customHeight="1" x14ac:dyDescent="0.15">
      <c r="A17" s="477"/>
      <c r="B17" s="110"/>
      <c r="C17" s="114"/>
      <c r="D17" s="113"/>
      <c r="E17" s="44"/>
      <c r="F17" s="44"/>
      <c r="G17" s="110"/>
      <c r="H17" s="112"/>
      <c r="I17" s="111"/>
      <c r="J17" s="110"/>
      <c r="K17" s="109"/>
      <c r="L17" s="105"/>
      <c r="M17" s="104"/>
      <c r="N17" s="103"/>
      <c r="O17" s="102"/>
    </row>
    <row r="18" spans="1:15" ht="24" customHeight="1" x14ac:dyDescent="0.15">
      <c r="A18" s="477"/>
      <c r="B18" s="104" t="s">
        <v>34</v>
      </c>
      <c r="C18" s="108" t="s">
        <v>37</v>
      </c>
      <c r="D18" s="107"/>
      <c r="E18" s="50"/>
      <c r="F18" s="50"/>
      <c r="G18" s="104"/>
      <c r="H18" s="106">
        <v>10</v>
      </c>
      <c r="I18" s="105" t="s">
        <v>34</v>
      </c>
      <c r="J18" s="104" t="s">
        <v>37</v>
      </c>
      <c r="K18" s="103">
        <v>10</v>
      </c>
      <c r="L18" s="105"/>
      <c r="M18" s="104"/>
      <c r="N18" s="103"/>
      <c r="O18" s="102"/>
    </row>
    <row r="19" spans="1:15" ht="24" customHeight="1" x14ac:dyDescent="0.15">
      <c r="A19" s="477"/>
      <c r="B19" s="104"/>
      <c r="C19" s="108" t="s">
        <v>38</v>
      </c>
      <c r="D19" s="107"/>
      <c r="E19" s="50"/>
      <c r="F19" s="115"/>
      <c r="G19" s="104"/>
      <c r="H19" s="106">
        <v>5</v>
      </c>
      <c r="I19" s="105"/>
      <c r="J19" s="104" t="s">
        <v>38</v>
      </c>
      <c r="K19" s="103">
        <v>5</v>
      </c>
      <c r="L19" s="105"/>
      <c r="M19" s="104"/>
      <c r="N19" s="103"/>
      <c r="O19" s="102"/>
    </row>
    <row r="20" spans="1:15" ht="24" customHeight="1" x14ac:dyDescent="0.15">
      <c r="A20" s="477"/>
      <c r="B20" s="110"/>
      <c r="C20" s="114"/>
      <c r="D20" s="113"/>
      <c r="E20" s="44"/>
      <c r="F20" s="44"/>
      <c r="G20" s="110"/>
      <c r="H20" s="112"/>
      <c r="I20" s="111"/>
      <c r="J20" s="110"/>
      <c r="K20" s="109"/>
      <c r="L20" s="105"/>
      <c r="M20" s="104"/>
      <c r="N20" s="103"/>
      <c r="O20" s="102"/>
    </row>
    <row r="21" spans="1:15" ht="24" customHeight="1" x14ac:dyDescent="0.15">
      <c r="A21" s="477"/>
      <c r="B21" s="104" t="s">
        <v>42</v>
      </c>
      <c r="C21" s="108" t="s">
        <v>111</v>
      </c>
      <c r="D21" s="107"/>
      <c r="E21" s="50"/>
      <c r="F21" s="50"/>
      <c r="G21" s="104"/>
      <c r="H21" s="106">
        <v>10</v>
      </c>
      <c r="I21" s="105" t="s">
        <v>42</v>
      </c>
      <c r="J21" s="104" t="s">
        <v>111</v>
      </c>
      <c r="K21" s="103">
        <v>10</v>
      </c>
      <c r="L21" s="105"/>
      <c r="M21" s="104"/>
      <c r="N21" s="103"/>
      <c r="O21" s="102"/>
    </row>
    <row r="22" spans="1:15" ht="24" customHeight="1" x14ac:dyDescent="0.15">
      <c r="A22" s="477"/>
      <c r="B22" s="104"/>
      <c r="C22" s="108" t="s">
        <v>44</v>
      </c>
      <c r="D22" s="107"/>
      <c r="E22" s="50"/>
      <c r="F22" s="50"/>
      <c r="G22" s="104"/>
      <c r="H22" s="106">
        <v>5</v>
      </c>
      <c r="I22" s="105"/>
      <c r="J22" s="104" t="s">
        <v>44</v>
      </c>
      <c r="K22" s="103">
        <v>5</v>
      </c>
      <c r="L22" s="105"/>
      <c r="M22" s="104"/>
      <c r="N22" s="103"/>
      <c r="O22" s="102"/>
    </row>
    <row r="23" spans="1:15" ht="24" customHeight="1" x14ac:dyDescent="0.15">
      <c r="A23" s="477"/>
      <c r="B23" s="104"/>
      <c r="C23" s="108"/>
      <c r="D23" s="107"/>
      <c r="E23" s="50"/>
      <c r="F23" s="50"/>
      <c r="G23" s="104" t="s">
        <v>46</v>
      </c>
      <c r="H23" s="106" t="s">
        <v>299</v>
      </c>
      <c r="I23" s="105"/>
      <c r="J23" s="104"/>
      <c r="K23" s="103"/>
      <c r="L23" s="105"/>
      <c r="M23" s="104"/>
      <c r="N23" s="103"/>
      <c r="O23" s="102"/>
    </row>
    <row r="24" spans="1:15" ht="24" customHeight="1" x14ac:dyDescent="0.15">
      <c r="A24" s="477"/>
      <c r="B24" s="104"/>
      <c r="C24" s="108"/>
      <c r="D24" s="107"/>
      <c r="E24" s="50"/>
      <c r="F24" s="50"/>
      <c r="G24" s="104" t="s">
        <v>47</v>
      </c>
      <c r="H24" s="106" t="s">
        <v>298</v>
      </c>
      <c r="I24" s="105"/>
      <c r="J24" s="104"/>
      <c r="K24" s="103"/>
      <c r="L24" s="105"/>
      <c r="M24" s="104"/>
      <c r="N24" s="103"/>
      <c r="O24" s="102"/>
    </row>
    <row r="25" spans="1:15" ht="24" customHeight="1" x14ac:dyDescent="0.15">
      <c r="A25" s="477"/>
      <c r="B25" s="110"/>
      <c r="C25" s="114"/>
      <c r="D25" s="113"/>
      <c r="E25" s="44"/>
      <c r="F25" s="44"/>
      <c r="G25" s="110"/>
      <c r="H25" s="112"/>
      <c r="I25" s="111"/>
      <c r="J25" s="110"/>
      <c r="K25" s="109"/>
      <c r="L25" s="105"/>
      <c r="M25" s="104"/>
      <c r="N25" s="103"/>
      <c r="O25" s="102"/>
    </row>
    <row r="26" spans="1:15" ht="24" customHeight="1" x14ac:dyDescent="0.15">
      <c r="A26" s="477"/>
      <c r="B26" s="104" t="s">
        <v>48</v>
      </c>
      <c r="C26" s="108" t="s">
        <v>52</v>
      </c>
      <c r="D26" s="107"/>
      <c r="E26" s="50" t="s">
        <v>23</v>
      </c>
      <c r="F26" s="50"/>
      <c r="G26" s="104"/>
      <c r="H26" s="106">
        <v>30</v>
      </c>
      <c r="I26" s="105" t="s">
        <v>48</v>
      </c>
      <c r="J26" s="104" t="s">
        <v>52</v>
      </c>
      <c r="K26" s="103">
        <v>20</v>
      </c>
      <c r="L26" s="105"/>
      <c r="M26" s="104"/>
      <c r="N26" s="103"/>
      <c r="O26" s="102"/>
    </row>
    <row r="27" spans="1:15" ht="24" customHeight="1" x14ac:dyDescent="0.15">
      <c r="A27" s="477"/>
      <c r="B27" s="104"/>
      <c r="C27" s="108"/>
      <c r="D27" s="107"/>
      <c r="E27" s="50"/>
      <c r="F27" s="50"/>
      <c r="G27" s="104" t="s">
        <v>39</v>
      </c>
      <c r="H27" s="106" t="s">
        <v>298</v>
      </c>
      <c r="I27" s="105"/>
      <c r="J27" s="104"/>
      <c r="K27" s="103"/>
      <c r="L27" s="105"/>
      <c r="M27" s="104"/>
      <c r="N27" s="103"/>
      <c r="O27" s="102"/>
    </row>
    <row r="28" spans="1:15" ht="24" customHeight="1" thickBot="1" x14ac:dyDescent="0.2">
      <c r="A28" s="478"/>
      <c r="B28" s="97"/>
      <c r="C28" s="101"/>
      <c r="D28" s="100"/>
      <c r="E28" s="56"/>
      <c r="F28" s="56"/>
      <c r="G28" s="97"/>
      <c r="H28" s="99"/>
      <c r="I28" s="98"/>
      <c r="J28" s="97"/>
      <c r="K28" s="96"/>
      <c r="L28" s="98"/>
      <c r="M28" s="97"/>
      <c r="N28" s="96"/>
      <c r="O28" s="95"/>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222</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76</v>
      </c>
      <c r="C7" s="49" t="s">
        <v>79</v>
      </c>
      <c r="D7" s="50" t="s">
        <v>80</v>
      </c>
      <c r="E7" s="51">
        <v>1</v>
      </c>
      <c r="F7" s="52" t="s">
        <v>67</v>
      </c>
      <c r="G7" s="69" t="s">
        <v>66</v>
      </c>
      <c r="H7" s="73" t="s">
        <v>79</v>
      </c>
      <c r="I7" s="50" t="s">
        <v>80</v>
      </c>
      <c r="J7" s="52">
        <f>ROUNDUP(E7*0.75,2)</f>
        <v>0.75</v>
      </c>
      <c r="K7" s="52" t="s">
        <v>67</v>
      </c>
      <c r="L7" s="52" t="s">
        <v>66</v>
      </c>
      <c r="M7" s="77" t="e">
        <f>#REF!</f>
        <v>#REF!</v>
      </c>
      <c r="N7" s="65" t="s">
        <v>77</v>
      </c>
      <c r="O7" s="53" t="s">
        <v>81</v>
      </c>
      <c r="P7" s="50" t="s">
        <v>31</v>
      </c>
      <c r="Q7" s="54">
        <v>3</v>
      </c>
      <c r="R7" s="90">
        <f t="shared" ref="R7:R12" si="0">ROUNDUP(Q7*0.75,2)</f>
        <v>2.25</v>
      </c>
    </row>
    <row r="8" spans="1:19" ht="24.95" customHeight="1" x14ac:dyDescent="0.15">
      <c r="A8" s="465"/>
      <c r="B8" s="65"/>
      <c r="C8" s="49" t="s">
        <v>38</v>
      </c>
      <c r="D8" s="50"/>
      <c r="E8" s="51">
        <v>10</v>
      </c>
      <c r="F8" s="52" t="s">
        <v>25</v>
      </c>
      <c r="G8" s="69"/>
      <c r="H8" s="73" t="s">
        <v>38</v>
      </c>
      <c r="I8" s="50"/>
      <c r="J8" s="52">
        <f>ROUNDUP(E8*0.75,2)</f>
        <v>7.5</v>
      </c>
      <c r="K8" s="52" t="s">
        <v>25</v>
      </c>
      <c r="L8" s="52"/>
      <c r="M8" s="77" t="e">
        <f>ROUND(#REF!+(#REF!*10/100),2)</f>
        <v>#REF!</v>
      </c>
      <c r="N8" s="65" t="s">
        <v>78</v>
      </c>
      <c r="O8" s="53" t="s">
        <v>41</v>
      </c>
      <c r="P8" s="50"/>
      <c r="Q8" s="54">
        <v>2</v>
      </c>
      <c r="R8" s="90">
        <f t="shared" si="0"/>
        <v>1.5</v>
      </c>
    </row>
    <row r="9" spans="1:19" ht="24.95" customHeight="1" x14ac:dyDescent="0.15">
      <c r="A9" s="465"/>
      <c r="B9" s="65"/>
      <c r="C9" s="49"/>
      <c r="D9" s="50"/>
      <c r="E9" s="51"/>
      <c r="F9" s="52"/>
      <c r="G9" s="69"/>
      <c r="H9" s="73"/>
      <c r="I9" s="50"/>
      <c r="J9" s="52"/>
      <c r="K9" s="52"/>
      <c r="L9" s="52"/>
      <c r="M9" s="77"/>
      <c r="N9" s="65" t="s">
        <v>280</v>
      </c>
      <c r="O9" s="53" t="s">
        <v>70</v>
      </c>
      <c r="P9" s="50"/>
      <c r="Q9" s="54">
        <v>2.5</v>
      </c>
      <c r="R9" s="90">
        <f t="shared" si="0"/>
        <v>1.8800000000000001</v>
      </c>
    </row>
    <row r="10" spans="1:19" ht="24.95" customHeight="1" x14ac:dyDescent="0.15">
      <c r="A10" s="465"/>
      <c r="B10" s="65"/>
      <c r="C10" s="49"/>
      <c r="D10" s="50"/>
      <c r="E10" s="51"/>
      <c r="F10" s="52"/>
      <c r="G10" s="69"/>
      <c r="H10" s="73"/>
      <c r="I10" s="50"/>
      <c r="J10" s="52"/>
      <c r="K10" s="52"/>
      <c r="L10" s="52"/>
      <c r="M10" s="77"/>
      <c r="N10" s="65" t="s">
        <v>18</v>
      </c>
      <c r="O10" s="53" t="s">
        <v>30</v>
      </c>
      <c r="P10" s="50" t="s">
        <v>31</v>
      </c>
      <c r="Q10" s="54">
        <v>1</v>
      </c>
      <c r="R10" s="90">
        <f t="shared" si="0"/>
        <v>0.75</v>
      </c>
    </row>
    <row r="11" spans="1:19" ht="24.95" customHeight="1" x14ac:dyDescent="0.15">
      <c r="A11" s="465"/>
      <c r="B11" s="65"/>
      <c r="C11" s="49"/>
      <c r="D11" s="50"/>
      <c r="E11" s="51"/>
      <c r="F11" s="52"/>
      <c r="G11" s="69"/>
      <c r="H11" s="73"/>
      <c r="I11" s="50"/>
      <c r="J11" s="52"/>
      <c r="K11" s="52"/>
      <c r="L11" s="52"/>
      <c r="M11" s="77"/>
      <c r="N11" s="65"/>
      <c r="O11" s="53" t="s">
        <v>53</v>
      </c>
      <c r="P11" s="50"/>
      <c r="Q11" s="54">
        <v>10</v>
      </c>
      <c r="R11" s="90">
        <f t="shared" si="0"/>
        <v>7.5</v>
      </c>
    </row>
    <row r="12" spans="1:19" ht="24.95" customHeight="1" x14ac:dyDescent="0.15">
      <c r="A12" s="465"/>
      <c r="B12" s="65"/>
      <c r="C12" s="49"/>
      <c r="D12" s="50"/>
      <c r="E12" s="51"/>
      <c r="F12" s="52"/>
      <c r="G12" s="69"/>
      <c r="H12" s="73"/>
      <c r="I12" s="50"/>
      <c r="J12" s="52"/>
      <c r="K12" s="52"/>
      <c r="L12" s="52"/>
      <c r="M12" s="77"/>
      <c r="N12" s="65"/>
      <c r="O12" s="53" t="s">
        <v>39</v>
      </c>
      <c r="P12" s="50"/>
      <c r="Q12" s="54">
        <v>0.5</v>
      </c>
      <c r="R12" s="90">
        <f t="shared" si="0"/>
        <v>0.38</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279</v>
      </c>
      <c r="C14" s="49" t="s">
        <v>71</v>
      </c>
      <c r="D14" s="50"/>
      <c r="E14" s="51">
        <v>20</v>
      </c>
      <c r="F14" s="52" t="s">
        <v>25</v>
      </c>
      <c r="G14" s="69"/>
      <c r="H14" s="73" t="s">
        <v>71</v>
      </c>
      <c r="I14" s="50"/>
      <c r="J14" s="52">
        <f>ROUNDUP(E14*0.75,2)</f>
        <v>15</v>
      </c>
      <c r="K14" s="52" t="s">
        <v>25</v>
      </c>
      <c r="L14" s="52"/>
      <c r="M14" s="77" t="e">
        <f>#REF!</f>
        <v>#REF!</v>
      </c>
      <c r="N14" s="82" t="s">
        <v>282</v>
      </c>
      <c r="O14" s="53" t="s">
        <v>69</v>
      </c>
      <c r="P14" s="50"/>
      <c r="Q14" s="54">
        <v>0.5</v>
      </c>
      <c r="R14" s="90">
        <f t="shared" ref="R14:R19" si="1">ROUNDUP(Q14*0.75,2)</f>
        <v>0.38</v>
      </c>
    </row>
    <row r="15" spans="1:19" ht="24.95" customHeight="1" x14ac:dyDescent="0.15">
      <c r="A15" s="465"/>
      <c r="B15" s="65" t="s">
        <v>255</v>
      </c>
      <c r="C15" s="49" t="s">
        <v>83</v>
      </c>
      <c r="D15" s="50"/>
      <c r="E15" s="51">
        <v>20</v>
      </c>
      <c r="F15" s="52" t="s">
        <v>25</v>
      </c>
      <c r="G15" s="69"/>
      <c r="H15" s="73" t="s">
        <v>83</v>
      </c>
      <c r="I15" s="50"/>
      <c r="J15" s="52">
        <f>ROUNDUP(E15*0.75,2)</f>
        <v>15</v>
      </c>
      <c r="K15" s="52" t="s">
        <v>25</v>
      </c>
      <c r="L15" s="52"/>
      <c r="M15" s="77" t="e">
        <f>ROUND(#REF!+(#REF!*6/100),2)</f>
        <v>#REF!</v>
      </c>
      <c r="N15" s="91" t="s">
        <v>283</v>
      </c>
      <c r="O15" s="53" t="s">
        <v>58</v>
      </c>
      <c r="P15" s="50"/>
      <c r="Q15" s="54">
        <v>1</v>
      </c>
      <c r="R15" s="90">
        <f t="shared" si="1"/>
        <v>0.75</v>
      </c>
    </row>
    <row r="16" spans="1:19" ht="24.95" customHeight="1" x14ac:dyDescent="0.15">
      <c r="A16" s="465"/>
      <c r="B16" s="65"/>
      <c r="C16" s="49" t="s">
        <v>96</v>
      </c>
      <c r="D16" s="50"/>
      <c r="E16" s="51">
        <v>10</v>
      </c>
      <c r="F16" s="52" t="s">
        <v>25</v>
      </c>
      <c r="G16" s="69"/>
      <c r="H16" s="73" t="s">
        <v>96</v>
      </c>
      <c r="I16" s="50"/>
      <c r="J16" s="52">
        <f>ROUNDUP(E16*0.75,2)</f>
        <v>7.5</v>
      </c>
      <c r="K16" s="52" t="s">
        <v>25</v>
      </c>
      <c r="L16" s="52"/>
      <c r="M16" s="77" t="e">
        <f>ROUND(#REF!+(#REF!*3/100),2)</f>
        <v>#REF!</v>
      </c>
      <c r="N16" s="65" t="s">
        <v>82</v>
      </c>
      <c r="O16" s="53" t="s">
        <v>39</v>
      </c>
      <c r="P16" s="50"/>
      <c r="Q16" s="54">
        <v>1</v>
      </c>
      <c r="R16" s="90">
        <f t="shared" si="1"/>
        <v>0.75</v>
      </c>
    </row>
    <row r="17" spans="1:18" ht="24.95" customHeight="1" x14ac:dyDescent="0.15">
      <c r="A17" s="465"/>
      <c r="B17" s="65"/>
      <c r="C17" s="49"/>
      <c r="D17" s="50"/>
      <c r="E17" s="51"/>
      <c r="F17" s="52"/>
      <c r="G17" s="69"/>
      <c r="H17" s="73"/>
      <c r="I17" s="50"/>
      <c r="J17" s="52"/>
      <c r="K17" s="52"/>
      <c r="L17" s="52"/>
      <c r="M17" s="77"/>
      <c r="N17" s="65" t="s">
        <v>18</v>
      </c>
      <c r="O17" s="53" t="s">
        <v>30</v>
      </c>
      <c r="P17" s="50" t="s">
        <v>31</v>
      </c>
      <c r="Q17" s="54">
        <v>1</v>
      </c>
      <c r="R17" s="90">
        <f t="shared" si="1"/>
        <v>0.75</v>
      </c>
    </row>
    <row r="18" spans="1:18" ht="24.95" customHeight="1" x14ac:dyDescent="0.15">
      <c r="A18" s="465"/>
      <c r="B18" s="65"/>
      <c r="C18" s="49"/>
      <c r="D18" s="50"/>
      <c r="E18" s="51"/>
      <c r="F18" s="52"/>
      <c r="G18" s="69"/>
      <c r="H18" s="73"/>
      <c r="I18" s="50"/>
      <c r="J18" s="52"/>
      <c r="K18" s="52"/>
      <c r="L18" s="52"/>
      <c r="M18" s="77"/>
      <c r="N18" s="65"/>
      <c r="O18" s="53" t="s">
        <v>40</v>
      </c>
      <c r="P18" s="50"/>
      <c r="Q18" s="54">
        <v>2</v>
      </c>
      <c r="R18" s="90">
        <f t="shared" si="1"/>
        <v>1.5</v>
      </c>
    </row>
    <row r="19" spans="1:18" ht="24.95" customHeight="1" x14ac:dyDescent="0.15">
      <c r="A19" s="465"/>
      <c r="B19" s="65"/>
      <c r="C19" s="49"/>
      <c r="D19" s="50"/>
      <c r="E19" s="51"/>
      <c r="F19" s="52"/>
      <c r="G19" s="69"/>
      <c r="H19" s="73"/>
      <c r="I19" s="50"/>
      <c r="J19" s="52"/>
      <c r="K19" s="52"/>
      <c r="L19" s="52"/>
      <c r="M19" s="77"/>
      <c r="N19" s="65"/>
      <c r="O19" s="53" t="s">
        <v>41</v>
      </c>
      <c r="P19" s="50"/>
      <c r="Q19" s="54">
        <v>2</v>
      </c>
      <c r="R19" s="90">
        <f t="shared" si="1"/>
        <v>1.5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42</v>
      </c>
      <c r="C21" s="49" t="s">
        <v>84</v>
      </c>
      <c r="D21" s="50"/>
      <c r="E21" s="51">
        <v>20</v>
      </c>
      <c r="F21" s="52" t="s">
        <v>25</v>
      </c>
      <c r="G21" s="69"/>
      <c r="H21" s="73" t="s">
        <v>84</v>
      </c>
      <c r="I21" s="50"/>
      <c r="J21" s="52">
        <f>ROUNDUP(E21*0.75,2)</f>
        <v>15</v>
      </c>
      <c r="K21" s="52" t="s">
        <v>25</v>
      </c>
      <c r="L21" s="52"/>
      <c r="M21" s="77" t="e">
        <f>ROUND(#REF!+(#REF!*10/100),2)</f>
        <v>#REF!</v>
      </c>
      <c r="N21" s="65" t="s">
        <v>43</v>
      </c>
      <c r="O21" s="53" t="s">
        <v>46</v>
      </c>
      <c r="P21" s="50"/>
      <c r="Q21" s="54">
        <v>100</v>
      </c>
      <c r="R21" s="90">
        <f>ROUNDUP(Q21*0.75,2)</f>
        <v>75</v>
      </c>
    </row>
    <row r="22" spans="1:18" ht="24.95" customHeight="1" x14ac:dyDescent="0.15">
      <c r="A22" s="465"/>
      <c r="B22" s="65"/>
      <c r="C22" s="49" t="s">
        <v>85</v>
      </c>
      <c r="D22" s="50" t="s">
        <v>31</v>
      </c>
      <c r="E22" s="79">
        <v>0.1</v>
      </c>
      <c r="F22" s="52" t="s">
        <v>64</v>
      </c>
      <c r="G22" s="69"/>
      <c r="H22" s="73" t="s">
        <v>85</v>
      </c>
      <c r="I22" s="50" t="s">
        <v>31</v>
      </c>
      <c r="J22" s="52">
        <f>ROUNDUP(E22*0.75,2)</f>
        <v>0.08</v>
      </c>
      <c r="K22" s="52" t="s">
        <v>64</v>
      </c>
      <c r="L22" s="52"/>
      <c r="M22" s="77" t="e">
        <f>#REF!</f>
        <v>#REF!</v>
      </c>
      <c r="N22" s="65"/>
      <c r="O22" s="53" t="s">
        <v>47</v>
      </c>
      <c r="P22" s="50"/>
      <c r="Q22" s="54">
        <v>3</v>
      </c>
      <c r="R22" s="90">
        <f>ROUNDUP(Q22*0.75,2)</f>
        <v>2.25</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18.75" customHeight="1" x14ac:dyDescent="0.15">
      <c r="A24" s="465"/>
      <c r="B24" s="65" t="s">
        <v>153</v>
      </c>
      <c r="C24" s="49" t="s">
        <v>154</v>
      </c>
      <c r="D24" s="50"/>
      <c r="E24" s="51">
        <v>20</v>
      </c>
      <c r="F24" s="52" t="s">
        <v>25</v>
      </c>
      <c r="G24" s="69"/>
      <c r="H24" s="73" t="s">
        <v>154</v>
      </c>
      <c r="I24" s="50"/>
      <c r="J24" s="52">
        <f>ROUNDUP(E24*0.75,2)</f>
        <v>15</v>
      </c>
      <c r="K24" s="52" t="s">
        <v>25</v>
      </c>
      <c r="L24" s="52"/>
      <c r="M24" s="77" t="e">
        <f>#REF!</f>
        <v>#REF!</v>
      </c>
      <c r="N24" s="65"/>
      <c r="O24" s="53"/>
      <c r="P24" s="50"/>
      <c r="Q24" s="54"/>
      <c r="R24" s="90"/>
    </row>
    <row r="25" spans="1:18" ht="18.7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382</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329</v>
      </c>
      <c r="C9" s="108" t="s">
        <v>79</v>
      </c>
      <c r="D9" s="107" t="s">
        <v>66</v>
      </c>
      <c r="E9" s="50" t="s">
        <v>80</v>
      </c>
      <c r="F9" s="50"/>
      <c r="G9" s="104"/>
      <c r="H9" s="145">
        <v>0.7</v>
      </c>
      <c r="I9" s="105" t="s">
        <v>329</v>
      </c>
      <c r="J9" s="104" t="s">
        <v>79</v>
      </c>
      <c r="K9" s="144">
        <v>0.3</v>
      </c>
      <c r="L9" s="105" t="s">
        <v>328</v>
      </c>
      <c r="M9" s="104" t="s">
        <v>79</v>
      </c>
      <c r="N9" s="140">
        <v>0.2</v>
      </c>
      <c r="O9" s="102" t="s">
        <v>66</v>
      </c>
    </row>
    <row r="10" spans="1:21" ht="24.95" customHeight="1" x14ac:dyDescent="0.15">
      <c r="A10" s="477"/>
      <c r="B10" s="104"/>
      <c r="C10" s="108" t="s">
        <v>38</v>
      </c>
      <c r="D10" s="107"/>
      <c r="E10" s="50"/>
      <c r="F10" s="50"/>
      <c r="G10" s="104"/>
      <c r="H10" s="106">
        <v>10</v>
      </c>
      <c r="I10" s="105"/>
      <c r="J10" s="104" t="s">
        <v>38</v>
      </c>
      <c r="K10" s="103">
        <v>10</v>
      </c>
      <c r="L10" s="105"/>
      <c r="M10" s="104" t="s">
        <v>38</v>
      </c>
      <c r="N10" s="103">
        <v>10</v>
      </c>
      <c r="O10" s="102"/>
    </row>
    <row r="11" spans="1:21" ht="24.95" customHeight="1" x14ac:dyDescent="0.15">
      <c r="A11" s="477"/>
      <c r="B11" s="104"/>
      <c r="C11" s="108"/>
      <c r="D11" s="107"/>
      <c r="E11" s="50"/>
      <c r="F11" s="50"/>
      <c r="G11" s="104" t="s">
        <v>46</v>
      </c>
      <c r="H11" s="106" t="s">
        <v>299</v>
      </c>
      <c r="I11" s="105"/>
      <c r="J11" s="104"/>
      <c r="K11" s="103"/>
      <c r="L11" s="111"/>
      <c r="M11" s="110"/>
      <c r="N11" s="109"/>
      <c r="O11" s="116"/>
    </row>
    <row r="12" spans="1:21" ht="24.95" customHeight="1" x14ac:dyDescent="0.15">
      <c r="A12" s="477"/>
      <c r="B12" s="110"/>
      <c r="C12" s="114"/>
      <c r="D12" s="113"/>
      <c r="E12" s="44"/>
      <c r="F12" s="44"/>
      <c r="G12" s="110"/>
      <c r="H12" s="112"/>
      <c r="I12" s="111"/>
      <c r="J12" s="110"/>
      <c r="K12" s="109"/>
      <c r="L12" s="105" t="s">
        <v>327</v>
      </c>
      <c r="M12" s="104" t="s">
        <v>83</v>
      </c>
      <c r="N12" s="103">
        <v>5</v>
      </c>
      <c r="O12" s="102"/>
    </row>
    <row r="13" spans="1:21" ht="24.95" customHeight="1" x14ac:dyDescent="0.15">
      <c r="A13" s="477"/>
      <c r="B13" s="104" t="s">
        <v>326</v>
      </c>
      <c r="C13" s="108" t="s">
        <v>71</v>
      </c>
      <c r="D13" s="107"/>
      <c r="E13" s="50"/>
      <c r="F13" s="50"/>
      <c r="G13" s="104"/>
      <c r="H13" s="106">
        <v>5</v>
      </c>
      <c r="I13" s="105" t="s">
        <v>325</v>
      </c>
      <c r="J13" s="119" t="s">
        <v>138</v>
      </c>
      <c r="K13" s="103">
        <v>5</v>
      </c>
      <c r="L13" s="105"/>
      <c r="M13" s="104" t="s">
        <v>96</v>
      </c>
      <c r="N13" s="103">
        <v>5</v>
      </c>
      <c r="O13" s="102"/>
    </row>
    <row r="14" spans="1:21" ht="24.95" customHeight="1" x14ac:dyDescent="0.15">
      <c r="A14" s="477"/>
      <c r="B14" s="104"/>
      <c r="C14" s="108" t="s">
        <v>83</v>
      </c>
      <c r="D14" s="107"/>
      <c r="E14" s="50"/>
      <c r="F14" s="50"/>
      <c r="G14" s="104"/>
      <c r="H14" s="106">
        <v>20</v>
      </c>
      <c r="I14" s="105"/>
      <c r="J14" s="104" t="s">
        <v>83</v>
      </c>
      <c r="K14" s="103">
        <v>20</v>
      </c>
      <c r="L14" s="105"/>
      <c r="M14" s="104" t="s">
        <v>84</v>
      </c>
      <c r="N14" s="103">
        <v>5</v>
      </c>
      <c r="O14" s="102"/>
    </row>
    <row r="15" spans="1:21" ht="24.95" customHeight="1" x14ac:dyDescent="0.15">
      <c r="A15" s="477"/>
      <c r="B15" s="104"/>
      <c r="C15" s="108" t="s">
        <v>96</v>
      </c>
      <c r="D15" s="107"/>
      <c r="E15" s="50"/>
      <c r="F15" s="50"/>
      <c r="G15" s="104"/>
      <c r="H15" s="106">
        <v>10</v>
      </c>
      <c r="I15" s="105"/>
      <c r="J15" s="104" t="s">
        <v>96</v>
      </c>
      <c r="K15" s="103">
        <v>10</v>
      </c>
      <c r="L15" s="105"/>
      <c r="M15" s="104"/>
      <c r="N15" s="103"/>
      <c r="O15" s="102"/>
    </row>
    <row r="16" spans="1:21" ht="24.95" customHeight="1" x14ac:dyDescent="0.15">
      <c r="A16" s="477"/>
      <c r="B16" s="104"/>
      <c r="C16" s="108"/>
      <c r="D16" s="107"/>
      <c r="E16" s="50"/>
      <c r="F16" s="50"/>
      <c r="G16" s="104" t="s">
        <v>53</v>
      </c>
      <c r="H16" s="106" t="s">
        <v>299</v>
      </c>
      <c r="I16" s="105"/>
      <c r="J16" s="104"/>
      <c r="K16" s="103"/>
      <c r="L16" s="105"/>
      <c r="M16" s="104"/>
      <c r="N16" s="103"/>
      <c r="O16" s="102"/>
    </row>
    <row r="17" spans="1:15" ht="24.95" customHeight="1" x14ac:dyDescent="0.15">
      <c r="A17" s="477"/>
      <c r="B17" s="104"/>
      <c r="C17" s="108"/>
      <c r="D17" s="107"/>
      <c r="E17" s="50"/>
      <c r="F17" s="50"/>
      <c r="G17" s="104" t="s">
        <v>32</v>
      </c>
      <c r="H17" s="106" t="s">
        <v>298</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84</v>
      </c>
      <c r="D19" s="107"/>
      <c r="E19" s="50"/>
      <c r="F19" s="115"/>
      <c r="G19" s="104"/>
      <c r="H19" s="106">
        <v>10</v>
      </c>
      <c r="I19" s="105" t="s">
        <v>42</v>
      </c>
      <c r="J19" s="104" t="s">
        <v>84</v>
      </c>
      <c r="K19" s="103">
        <v>10</v>
      </c>
      <c r="L19" s="105"/>
      <c r="M19" s="104"/>
      <c r="N19" s="103"/>
      <c r="O19" s="102"/>
    </row>
    <row r="20" spans="1:15" ht="24.95" customHeight="1" x14ac:dyDescent="0.15">
      <c r="A20" s="477"/>
      <c r="B20" s="104"/>
      <c r="C20" s="108" t="s">
        <v>85</v>
      </c>
      <c r="D20" s="107"/>
      <c r="E20" s="50" t="s">
        <v>31</v>
      </c>
      <c r="F20" s="50"/>
      <c r="G20" s="104"/>
      <c r="H20" s="143">
        <v>0.05</v>
      </c>
      <c r="I20" s="105"/>
      <c r="J20" s="104" t="s">
        <v>85</v>
      </c>
      <c r="K20" s="142">
        <v>0.05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thickBot="1" x14ac:dyDescent="0.2">
      <c r="A23" s="478"/>
      <c r="B23" s="97"/>
      <c r="C23" s="101"/>
      <c r="D23" s="100"/>
      <c r="E23" s="56"/>
      <c r="F23" s="56"/>
      <c r="G23" s="97"/>
      <c r="H23" s="99"/>
      <c r="I23" s="98"/>
      <c r="J23" s="97"/>
      <c r="K23" s="96"/>
      <c r="L23" s="98"/>
      <c r="M23" s="97"/>
      <c r="N23" s="96"/>
      <c r="O23" s="95"/>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row r="62" spans="2:14" ht="14.25" x14ac:dyDescent="0.15">
      <c r="B62" s="94"/>
      <c r="C62" s="94"/>
      <c r="D62" s="94"/>
      <c r="G62" s="94"/>
      <c r="H62" s="93"/>
      <c r="I62" s="94"/>
      <c r="J62" s="94"/>
      <c r="K62" s="93"/>
      <c r="L62" s="94"/>
      <c r="M62" s="94"/>
      <c r="N62" s="93"/>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223</v>
      </c>
      <c r="B3" s="463"/>
      <c r="C3" s="463"/>
      <c r="D3" s="463"/>
      <c r="E3" s="463"/>
      <c r="F3" s="463"/>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61</v>
      </c>
      <c r="C5" s="37" t="s">
        <v>120</v>
      </c>
      <c r="D5" s="38" t="s">
        <v>121</v>
      </c>
      <c r="E5" s="81">
        <v>0.5</v>
      </c>
      <c r="F5" s="40" t="s">
        <v>64</v>
      </c>
      <c r="G5" s="67"/>
      <c r="H5" s="71" t="s">
        <v>120</v>
      </c>
      <c r="I5" s="38" t="s">
        <v>121</v>
      </c>
      <c r="J5" s="40">
        <f>ROUNDUP(E5*0.75,2)</f>
        <v>0.38</v>
      </c>
      <c r="K5" s="40" t="s">
        <v>64</v>
      </c>
      <c r="L5" s="40"/>
      <c r="M5" s="75" t="e">
        <f>#REF!</f>
        <v>#REF!</v>
      </c>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122</v>
      </c>
      <c r="C7" s="49" t="s">
        <v>127</v>
      </c>
      <c r="D7" s="50"/>
      <c r="E7" s="51">
        <v>1</v>
      </c>
      <c r="F7" s="52" t="s">
        <v>67</v>
      </c>
      <c r="G7" s="69" t="s">
        <v>66</v>
      </c>
      <c r="H7" s="73" t="s">
        <v>127</v>
      </c>
      <c r="I7" s="50"/>
      <c r="J7" s="52">
        <f>ROUNDUP(E7*0.75,2)</f>
        <v>0.75</v>
      </c>
      <c r="K7" s="52" t="s">
        <v>67</v>
      </c>
      <c r="L7" s="52" t="s">
        <v>66</v>
      </c>
      <c r="M7" s="77" t="e">
        <f>#REF!</f>
        <v>#REF!</v>
      </c>
      <c r="N7" s="65" t="s">
        <v>123</v>
      </c>
      <c r="O7" s="53" t="s">
        <v>81</v>
      </c>
      <c r="P7" s="50" t="s">
        <v>31</v>
      </c>
      <c r="Q7" s="54">
        <v>3</v>
      </c>
      <c r="R7" s="90">
        <f t="shared" ref="R7:R12" si="0">ROUNDUP(Q7*0.75,2)</f>
        <v>2.25</v>
      </c>
    </row>
    <row r="8" spans="1:19" ht="24.95" customHeight="1" x14ac:dyDescent="0.15">
      <c r="A8" s="465"/>
      <c r="B8" s="65"/>
      <c r="C8" s="49" t="s">
        <v>111</v>
      </c>
      <c r="D8" s="50"/>
      <c r="E8" s="51">
        <v>20</v>
      </c>
      <c r="F8" s="52" t="s">
        <v>25</v>
      </c>
      <c r="G8" s="69"/>
      <c r="H8" s="73" t="s">
        <v>111</v>
      </c>
      <c r="I8" s="50"/>
      <c r="J8" s="52">
        <f>ROUNDUP(E8*0.75,2)</f>
        <v>15</v>
      </c>
      <c r="K8" s="52" t="s">
        <v>25</v>
      </c>
      <c r="L8" s="52"/>
      <c r="M8" s="77" t="e">
        <f>#REF!</f>
        <v>#REF!</v>
      </c>
      <c r="N8" s="65" t="s">
        <v>124</v>
      </c>
      <c r="O8" s="53" t="s">
        <v>116</v>
      </c>
      <c r="P8" s="50" t="s">
        <v>117</v>
      </c>
      <c r="Q8" s="54">
        <v>3</v>
      </c>
      <c r="R8" s="90">
        <f t="shared" si="0"/>
        <v>2.25</v>
      </c>
    </row>
    <row r="9" spans="1:19" ht="24.95" customHeight="1" x14ac:dyDescent="0.15">
      <c r="A9" s="465"/>
      <c r="B9" s="65"/>
      <c r="C9" s="49"/>
      <c r="D9" s="50"/>
      <c r="E9" s="51"/>
      <c r="F9" s="52"/>
      <c r="G9" s="69"/>
      <c r="H9" s="73"/>
      <c r="I9" s="50"/>
      <c r="J9" s="52"/>
      <c r="K9" s="52"/>
      <c r="L9" s="52"/>
      <c r="M9" s="77"/>
      <c r="N9" s="65" t="s">
        <v>125</v>
      </c>
      <c r="O9" s="53" t="s">
        <v>109</v>
      </c>
      <c r="P9" s="50" t="s">
        <v>31</v>
      </c>
      <c r="Q9" s="54">
        <v>5</v>
      </c>
      <c r="R9" s="90">
        <f t="shared" si="0"/>
        <v>3.75</v>
      </c>
    </row>
    <row r="10" spans="1:19" ht="24.95" customHeight="1" x14ac:dyDescent="0.15">
      <c r="A10" s="465"/>
      <c r="B10" s="65"/>
      <c r="C10" s="49"/>
      <c r="D10" s="50"/>
      <c r="E10" s="51"/>
      <c r="F10" s="52"/>
      <c r="G10" s="69"/>
      <c r="H10" s="73"/>
      <c r="I10" s="50"/>
      <c r="J10" s="52"/>
      <c r="K10" s="52"/>
      <c r="L10" s="52"/>
      <c r="M10" s="77"/>
      <c r="N10" s="65" t="s">
        <v>126</v>
      </c>
      <c r="O10" s="53" t="s">
        <v>22</v>
      </c>
      <c r="P10" s="50" t="s">
        <v>23</v>
      </c>
      <c r="Q10" s="54">
        <v>2</v>
      </c>
      <c r="R10" s="90">
        <f t="shared" si="0"/>
        <v>1.5</v>
      </c>
    </row>
    <row r="11" spans="1:19" ht="24.95" customHeight="1" x14ac:dyDescent="0.15">
      <c r="A11" s="465"/>
      <c r="B11" s="65"/>
      <c r="C11" s="49"/>
      <c r="D11" s="50"/>
      <c r="E11" s="51"/>
      <c r="F11" s="52"/>
      <c r="G11" s="69"/>
      <c r="H11" s="73"/>
      <c r="I11" s="50"/>
      <c r="J11" s="52"/>
      <c r="K11" s="52"/>
      <c r="L11" s="52"/>
      <c r="M11" s="77"/>
      <c r="N11" s="65" t="s">
        <v>43</v>
      </c>
      <c r="O11" s="53" t="s">
        <v>41</v>
      </c>
      <c r="P11" s="50"/>
      <c r="Q11" s="54">
        <v>1</v>
      </c>
      <c r="R11" s="90">
        <f t="shared" si="0"/>
        <v>0.75</v>
      </c>
    </row>
    <row r="12" spans="1:19" ht="24.95" customHeight="1" x14ac:dyDescent="0.15">
      <c r="A12" s="465"/>
      <c r="B12" s="65"/>
      <c r="C12" s="49"/>
      <c r="D12" s="50"/>
      <c r="E12" s="51"/>
      <c r="F12" s="52"/>
      <c r="G12" s="69"/>
      <c r="H12" s="73"/>
      <c r="I12" s="50"/>
      <c r="J12" s="52"/>
      <c r="K12" s="52"/>
      <c r="L12" s="52"/>
      <c r="M12" s="77"/>
      <c r="N12" s="65"/>
      <c r="O12" s="53" t="s">
        <v>32</v>
      </c>
      <c r="P12" s="50"/>
      <c r="Q12" s="54">
        <v>0.05</v>
      </c>
      <c r="R12" s="90">
        <f t="shared" si="0"/>
        <v>0.04</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128</v>
      </c>
      <c r="C14" s="49" t="s">
        <v>114</v>
      </c>
      <c r="D14" s="50"/>
      <c r="E14" s="51">
        <v>10</v>
      </c>
      <c r="F14" s="52" t="s">
        <v>25</v>
      </c>
      <c r="G14" s="69"/>
      <c r="H14" s="73" t="s">
        <v>114</v>
      </c>
      <c r="I14" s="50"/>
      <c r="J14" s="52">
        <f>ROUNDUP(E14*0.75,2)</f>
        <v>7.5</v>
      </c>
      <c r="K14" s="52" t="s">
        <v>25</v>
      </c>
      <c r="L14" s="52"/>
      <c r="M14" s="77" t="e">
        <f>#REF!</f>
        <v>#REF!</v>
      </c>
      <c r="N14" s="65" t="s">
        <v>129</v>
      </c>
      <c r="O14" s="53" t="s">
        <v>41</v>
      </c>
      <c r="P14" s="50"/>
      <c r="Q14" s="54">
        <v>1.5</v>
      </c>
      <c r="R14" s="90">
        <f t="shared" ref="R14:R19" si="1">ROUNDUP(Q14*0.75,2)</f>
        <v>1.1300000000000001</v>
      </c>
    </row>
    <row r="15" spans="1:19" ht="24.95" customHeight="1" x14ac:dyDescent="0.15">
      <c r="A15" s="465"/>
      <c r="B15" s="65"/>
      <c r="C15" s="49" t="s">
        <v>132</v>
      </c>
      <c r="D15" s="50" t="s">
        <v>104</v>
      </c>
      <c r="E15" s="79">
        <v>0.1</v>
      </c>
      <c r="F15" s="52" t="s">
        <v>64</v>
      </c>
      <c r="G15" s="69" t="s">
        <v>66</v>
      </c>
      <c r="H15" s="73" t="s">
        <v>132</v>
      </c>
      <c r="I15" s="50" t="s">
        <v>104</v>
      </c>
      <c r="J15" s="52">
        <f>ROUNDUP(E15*0.75,2)</f>
        <v>0.08</v>
      </c>
      <c r="K15" s="52" t="s">
        <v>64</v>
      </c>
      <c r="L15" s="52" t="s">
        <v>66</v>
      </c>
      <c r="M15" s="77" t="e">
        <f>#REF!</f>
        <v>#REF!</v>
      </c>
      <c r="N15" s="65" t="s">
        <v>130</v>
      </c>
      <c r="O15" s="53" t="s">
        <v>46</v>
      </c>
      <c r="P15" s="50"/>
      <c r="Q15" s="54">
        <v>50</v>
      </c>
      <c r="R15" s="90">
        <f t="shared" si="1"/>
        <v>37.5</v>
      </c>
    </row>
    <row r="16" spans="1:19" ht="24.95" customHeight="1" x14ac:dyDescent="0.15">
      <c r="A16" s="465"/>
      <c r="B16" s="65"/>
      <c r="C16" s="49" t="s">
        <v>133</v>
      </c>
      <c r="D16" s="50"/>
      <c r="E16" s="51">
        <v>5</v>
      </c>
      <c r="F16" s="52" t="s">
        <v>25</v>
      </c>
      <c r="G16" s="69"/>
      <c r="H16" s="73" t="s">
        <v>133</v>
      </c>
      <c r="I16" s="50"/>
      <c r="J16" s="52">
        <f>ROUNDUP(E16*0.75,2)</f>
        <v>3.75</v>
      </c>
      <c r="K16" s="52" t="s">
        <v>25</v>
      </c>
      <c r="L16" s="52"/>
      <c r="M16" s="77" t="e">
        <f>ROUND(#REF!+(#REF!*10/100),2)</f>
        <v>#REF!</v>
      </c>
      <c r="N16" s="65" t="s">
        <v>131</v>
      </c>
      <c r="O16" s="53" t="s">
        <v>70</v>
      </c>
      <c r="P16" s="50"/>
      <c r="Q16" s="54">
        <v>1.5</v>
      </c>
      <c r="R16" s="90">
        <f t="shared" si="1"/>
        <v>1.1300000000000001</v>
      </c>
    </row>
    <row r="17" spans="1:18" ht="24.95" customHeight="1" x14ac:dyDescent="0.15">
      <c r="A17" s="465"/>
      <c r="B17" s="65"/>
      <c r="C17" s="49" t="s">
        <v>38</v>
      </c>
      <c r="D17" s="50"/>
      <c r="E17" s="51">
        <v>10</v>
      </c>
      <c r="F17" s="52" t="s">
        <v>25</v>
      </c>
      <c r="G17" s="69"/>
      <c r="H17" s="73" t="s">
        <v>38</v>
      </c>
      <c r="I17" s="50"/>
      <c r="J17" s="52">
        <f>ROUNDUP(E17*0.75,2)</f>
        <v>7.5</v>
      </c>
      <c r="K17" s="52" t="s">
        <v>25</v>
      </c>
      <c r="L17" s="52"/>
      <c r="M17" s="77" t="e">
        <f>ROUND(#REF!+(#REF!*10/100),2)</f>
        <v>#REF!</v>
      </c>
      <c r="N17" s="65" t="s">
        <v>43</v>
      </c>
      <c r="O17" s="53" t="s">
        <v>69</v>
      </c>
      <c r="P17" s="50"/>
      <c r="Q17" s="54">
        <v>1</v>
      </c>
      <c r="R17" s="90">
        <f t="shared" si="1"/>
        <v>0.75</v>
      </c>
    </row>
    <row r="18" spans="1:18" ht="24.95" customHeight="1" x14ac:dyDescent="0.15">
      <c r="A18" s="465"/>
      <c r="B18" s="65"/>
      <c r="C18" s="49" t="s">
        <v>134</v>
      </c>
      <c r="D18" s="50"/>
      <c r="E18" s="51">
        <v>5</v>
      </c>
      <c r="F18" s="52" t="s">
        <v>25</v>
      </c>
      <c r="G18" s="69"/>
      <c r="H18" s="73" t="s">
        <v>134</v>
      </c>
      <c r="I18" s="50"/>
      <c r="J18" s="52">
        <f>ROUNDUP(E18*0.75,2)</f>
        <v>3.75</v>
      </c>
      <c r="K18" s="52" t="s">
        <v>25</v>
      </c>
      <c r="L18" s="52"/>
      <c r="M18" s="77" t="e">
        <f>#REF!</f>
        <v>#REF!</v>
      </c>
      <c r="N18" s="65"/>
      <c r="O18" s="53" t="s">
        <v>39</v>
      </c>
      <c r="P18" s="50"/>
      <c r="Q18" s="54">
        <v>1</v>
      </c>
      <c r="R18" s="90">
        <f t="shared" si="1"/>
        <v>0.75</v>
      </c>
    </row>
    <row r="19" spans="1:18" ht="24.95" customHeight="1" x14ac:dyDescent="0.15">
      <c r="A19" s="465"/>
      <c r="B19" s="65"/>
      <c r="C19" s="49"/>
      <c r="D19" s="50"/>
      <c r="E19" s="51"/>
      <c r="F19" s="52"/>
      <c r="G19" s="69"/>
      <c r="H19" s="73"/>
      <c r="I19" s="50"/>
      <c r="J19" s="52"/>
      <c r="K19" s="52"/>
      <c r="L19" s="52"/>
      <c r="M19" s="77"/>
      <c r="N19" s="65"/>
      <c r="O19" s="53" t="s">
        <v>30</v>
      </c>
      <c r="P19" s="50" t="s">
        <v>31</v>
      </c>
      <c r="Q19" s="54">
        <v>1</v>
      </c>
      <c r="R19" s="90">
        <f t="shared" si="1"/>
        <v>0.75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42</v>
      </c>
      <c r="C21" s="49" t="s">
        <v>26</v>
      </c>
      <c r="D21" s="50"/>
      <c r="E21" s="51">
        <v>10</v>
      </c>
      <c r="F21" s="52" t="s">
        <v>25</v>
      </c>
      <c r="G21" s="69"/>
      <c r="H21" s="73" t="s">
        <v>26</v>
      </c>
      <c r="I21" s="50"/>
      <c r="J21" s="52">
        <f>ROUNDUP(E21*0.75,2)</f>
        <v>7.5</v>
      </c>
      <c r="K21" s="52" t="s">
        <v>25</v>
      </c>
      <c r="L21" s="52"/>
      <c r="M21" s="77" t="e">
        <f>ROUND(#REF!+(#REF!*6/100),2)</f>
        <v>#REF!</v>
      </c>
      <c r="N21" s="65" t="s">
        <v>43</v>
      </c>
      <c r="O21" s="53" t="s">
        <v>46</v>
      </c>
      <c r="P21" s="50"/>
      <c r="Q21" s="54">
        <v>100</v>
      </c>
      <c r="R21" s="90">
        <f>ROUNDUP(Q21*0.75,2)</f>
        <v>75</v>
      </c>
    </row>
    <row r="22" spans="1:18" ht="24.95" customHeight="1" x14ac:dyDescent="0.15">
      <c r="A22" s="465"/>
      <c r="B22" s="65"/>
      <c r="C22" s="49" t="s">
        <v>57</v>
      </c>
      <c r="D22" s="50"/>
      <c r="E22" s="51">
        <v>10</v>
      </c>
      <c r="F22" s="52" t="s">
        <v>25</v>
      </c>
      <c r="G22" s="69"/>
      <c r="H22" s="73" t="s">
        <v>57</v>
      </c>
      <c r="I22" s="50"/>
      <c r="J22" s="52">
        <f>ROUNDUP(E22*0.75,2)</f>
        <v>7.5</v>
      </c>
      <c r="K22" s="52" t="s">
        <v>25</v>
      </c>
      <c r="L22" s="52"/>
      <c r="M22" s="77" t="e">
        <f>ROUND(#REF!+(#REF!*10/100),2)</f>
        <v>#REF!</v>
      </c>
      <c r="N22" s="65"/>
      <c r="O22" s="53" t="s">
        <v>47</v>
      </c>
      <c r="P22" s="50"/>
      <c r="Q22" s="54">
        <v>3</v>
      </c>
      <c r="R22" s="90">
        <f>ROUNDUP(Q22*0.75,2)</f>
        <v>2.25</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18.75" customHeight="1" x14ac:dyDescent="0.15">
      <c r="A24" s="465"/>
      <c r="B24" s="65" t="s">
        <v>135</v>
      </c>
      <c r="C24" s="49" t="s">
        <v>136</v>
      </c>
      <c r="D24" s="50"/>
      <c r="E24" s="51">
        <v>25</v>
      </c>
      <c r="F24" s="52" t="s">
        <v>25</v>
      </c>
      <c r="G24" s="69"/>
      <c r="H24" s="73" t="s">
        <v>136</v>
      </c>
      <c r="I24" s="50"/>
      <c r="J24" s="52">
        <f>ROUNDUP(E24*0.75,2)</f>
        <v>18.75</v>
      </c>
      <c r="K24" s="52" t="s">
        <v>25</v>
      </c>
      <c r="L24" s="52"/>
      <c r="M24" s="77" t="e">
        <f>#REF!</f>
        <v>#REF!</v>
      </c>
      <c r="N24" s="65"/>
      <c r="O24" s="53"/>
      <c r="P24" s="50"/>
      <c r="Q24" s="54"/>
      <c r="R24" s="90"/>
    </row>
    <row r="25" spans="1:18" ht="18.7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223</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374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339</v>
      </c>
      <c r="C9" s="108" t="s">
        <v>127</v>
      </c>
      <c r="D9" s="107" t="s">
        <v>66</v>
      </c>
      <c r="E9" s="50"/>
      <c r="F9" s="50"/>
      <c r="G9" s="104"/>
      <c r="H9" s="145">
        <v>0.7</v>
      </c>
      <c r="I9" s="105" t="s">
        <v>339</v>
      </c>
      <c r="J9" s="104" t="s">
        <v>127</v>
      </c>
      <c r="K9" s="144">
        <v>0.3</v>
      </c>
      <c r="L9" s="105" t="s">
        <v>338</v>
      </c>
      <c r="M9" s="104" t="s">
        <v>111</v>
      </c>
      <c r="N9" s="103">
        <v>10</v>
      </c>
      <c r="O9" s="102"/>
    </row>
    <row r="10" spans="1:21" ht="24.95" customHeight="1" x14ac:dyDescent="0.15">
      <c r="A10" s="477"/>
      <c r="B10" s="104"/>
      <c r="C10" s="108" t="s">
        <v>111</v>
      </c>
      <c r="D10" s="107"/>
      <c r="E10" s="50"/>
      <c r="F10" s="50"/>
      <c r="G10" s="104"/>
      <c r="H10" s="106">
        <v>15</v>
      </c>
      <c r="I10" s="105"/>
      <c r="J10" s="104" t="s">
        <v>111</v>
      </c>
      <c r="K10" s="103">
        <v>10</v>
      </c>
      <c r="L10" s="111"/>
      <c r="M10" s="110"/>
      <c r="N10" s="109"/>
      <c r="O10" s="116"/>
    </row>
    <row r="11" spans="1:21" ht="24.95" customHeight="1" x14ac:dyDescent="0.15">
      <c r="A11" s="477"/>
      <c r="B11" s="104"/>
      <c r="C11" s="108"/>
      <c r="D11" s="107"/>
      <c r="E11" s="50"/>
      <c r="F11" s="50"/>
      <c r="G11" s="104" t="s">
        <v>46</v>
      </c>
      <c r="H11" s="106" t="s">
        <v>299</v>
      </c>
      <c r="I11" s="105"/>
      <c r="J11" s="104"/>
      <c r="K11" s="103"/>
      <c r="L11" s="105" t="s">
        <v>337</v>
      </c>
      <c r="M11" s="104" t="s">
        <v>38</v>
      </c>
      <c r="N11" s="103">
        <v>5</v>
      </c>
      <c r="O11" s="102"/>
    </row>
    <row r="12" spans="1:21" ht="24.95" customHeight="1" x14ac:dyDescent="0.15">
      <c r="A12" s="477"/>
      <c r="B12" s="110"/>
      <c r="C12" s="114"/>
      <c r="D12" s="113"/>
      <c r="E12" s="44"/>
      <c r="F12" s="44"/>
      <c r="G12" s="110"/>
      <c r="H12" s="112"/>
      <c r="I12" s="111"/>
      <c r="J12" s="110"/>
      <c r="K12" s="109"/>
      <c r="L12" s="105"/>
      <c r="M12" s="104" t="s">
        <v>134</v>
      </c>
      <c r="N12" s="103">
        <v>5</v>
      </c>
      <c r="O12" s="102"/>
    </row>
    <row r="13" spans="1:21" ht="24.95" customHeight="1" x14ac:dyDescent="0.15">
      <c r="A13" s="477"/>
      <c r="B13" s="104" t="s">
        <v>336</v>
      </c>
      <c r="C13" s="108" t="s">
        <v>114</v>
      </c>
      <c r="D13" s="107"/>
      <c r="E13" s="50"/>
      <c r="F13" s="50"/>
      <c r="G13" s="104"/>
      <c r="H13" s="106">
        <v>5</v>
      </c>
      <c r="I13" s="105" t="s">
        <v>335</v>
      </c>
      <c r="J13" s="119" t="s">
        <v>220</v>
      </c>
      <c r="K13" s="103">
        <v>5</v>
      </c>
      <c r="L13" s="111"/>
      <c r="M13" s="110"/>
      <c r="N13" s="109"/>
      <c r="O13" s="116"/>
    </row>
    <row r="14" spans="1:21" ht="24.95" customHeight="1" x14ac:dyDescent="0.15">
      <c r="A14" s="477"/>
      <c r="B14" s="104"/>
      <c r="C14" s="108" t="s">
        <v>133</v>
      </c>
      <c r="D14" s="107"/>
      <c r="E14" s="50"/>
      <c r="F14" s="50"/>
      <c r="G14" s="104"/>
      <c r="H14" s="106">
        <v>5</v>
      </c>
      <c r="I14" s="105"/>
      <c r="J14" s="104" t="s">
        <v>38</v>
      </c>
      <c r="K14" s="103">
        <v>10</v>
      </c>
      <c r="L14" s="105" t="s">
        <v>334</v>
      </c>
      <c r="M14" s="104" t="s">
        <v>26</v>
      </c>
      <c r="N14" s="103">
        <v>5</v>
      </c>
      <c r="O14" s="102"/>
    </row>
    <row r="15" spans="1:21" ht="24.95" customHeight="1" x14ac:dyDescent="0.15">
      <c r="A15" s="477"/>
      <c r="B15" s="104"/>
      <c r="C15" s="108" t="s">
        <v>38</v>
      </c>
      <c r="D15" s="107"/>
      <c r="E15" s="50"/>
      <c r="F15" s="50"/>
      <c r="G15" s="104"/>
      <c r="H15" s="106">
        <v>10</v>
      </c>
      <c r="I15" s="105"/>
      <c r="J15" s="104" t="s">
        <v>134</v>
      </c>
      <c r="K15" s="103">
        <v>5</v>
      </c>
      <c r="L15" s="105"/>
      <c r="M15" s="104" t="s">
        <v>57</v>
      </c>
      <c r="N15" s="103">
        <v>5</v>
      </c>
      <c r="O15" s="102"/>
    </row>
    <row r="16" spans="1:21" ht="24.95" customHeight="1" x14ac:dyDescent="0.15">
      <c r="A16" s="477"/>
      <c r="B16" s="104"/>
      <c r="C16" s="108" t="s">
        <v>134</v>
      </c>
      <c r="D16" s="107"/>
      <c r="E16" s="50"/>
      <c r="F16" s="50"/>
      <c r="G16" s="104"/>
      <c r="H16" s="106">
        <v>5</v>
      </c>
      <c r="I16" s="105"/>
      <c r="J16" s="104"/>
      <c r="K16" s="103"/>
      <c r="L16" s="105"/>
      <c r="M16" s="104"/>
      <c r="N16" s="103"/>
      <c r="O16" s="102"/>
    </row>
    <row r="17" spans="1:15" ht="24.95" customHeight="1" x14ac:dyDescent="0.15">
      <c r="A17" s="477"/>
      <c r="B17" s="104"/>
      <c r="C17" s="108"/>
      <c r="D17" s="107"/>
      <c r="E17" s="50"/>
      <c r="F17" s="50"/>
      <c r="G17" s="104" t="s">
        <v>46</v>
      </c>
      <c r="H17" s="106" t="s">
        <v>299</v>
      </c>
      <c r="I17" s="105"/>
      <c r="J17" s="104"/>
      <c r="K17" s="103"/>
      <c r="L17" s="105"/>
      <c r="M17" s="104"/>
      <c r="N17" s="103"/>
      <c r="O17" s="102"/>
    </row>
    <row r="18" spans="1:15" ht="24.95" customHeight="1" x14ac:dyDescent="0.15">
      <c r="A18" s="477"/>
      <c r="B18" s="104"/>
      <c r="C18" s="108"/>
      <c r="D18" s="107"/>
      <c r="E18" s="50"/>
      <c r="F18" s="50" t="s">
        <v>31</v>
      </c>
      <c r="G18" s="104" t="s">
        <v>30</v>
      </c>
      <c r="H18" s="106" t="s">
        <v>298</v>
      </c>
      <c r="I18" s="105"/>
      <c r="J18" s="104"/>
      <c r="K18" s="103"/>
      <c r="L18" s="105"/>
      <c r="M18" s="104"/>
      <c r="N18" s="103"/>
      <c r="O18" s="102"/>
    </row>
    <row r="19" spans="1:15" ht="24.95" customHeight="1" x14ac:dyDescent="0.15">
      <c r="A19" s="477"/>
      <c r="B19" s="104"/>
      <c r="C19" s="108"/>
      <c r="D19" s="107"/>
      <c r="E19" s="50"/>
      <c r="F19" s="115"/>
      <c r="G19" s="104" t="s">
        <v>39</v>
      </c>
      <c r="H19" s="106" t="s">
        <v>298</v>
      </c>
      <c r="I19" s="111"/>
      <c r="J19" s="110"/>
      <c r="K19" s="109"/>
      <c r="L19" s="105"/>
      <c r="M19" s="104"/>
      <c r="N19" s="103"/>
      <c r="O19" s="102"/>
    </row>
    <row r="20" spans="1:15" ht="24.95" customHeight="1" x14ac:dyDescent="0.15">
      <c r="A20" s="477"/>
      <c r="B20" s="110"/>
      <c r="C20" s="114"/>
      <c r="D20" s="113"/>
      <c r="E20" s="44"/>
      <c r="F20" s="44"/>
      <c r="G20" s="110"/>
      <c r="H20" s="112"/>
      <c r="I20" s="105" t="s">
        <v>42</v>
      </c>
      <c r="J20" s="104" t="s">
        <v>26</v>
      </c>
      <c r="K20" s="103">
        <v>10</v>
      </c>
      <c r="L20" s="105"/>
      <c r="M20" s="104"/>
      <c r="N20" s="103"/>
      <c r="O20" s="102"/>
    </row>
    <row r="21" spans="1:15" ht="24.95" customHeight="1" x14ac:dyDescent="0.15">
      <c r="A21" s="477"/>
      <c r="B21" s="104" t="s">
        <v>42</v>
      </c>
      <c r="C21" s="108" t="s">
        <v>26</v>
      </c>
      <c r="D21" s="107"/>
      <c r="E21" s="50"/>
      <c r="F21" s="50"/>
      <c r="G21" s="104"/>
      <c r="H21" s="106">
        <v>10</v>
      </c>
      <c r="I21" s="105"/>
      <c r="J21" s="104" t="s">
        <v>57</v>
      </c>
      <c r="K21" s="103">
        <v>5</v>
      </c>
      <c r="L21" s="105"/>
      <c r="M21" s="104"/>
      <c r="N21" s="103"/>
      <c r="O21" s="102"/>
    </row>
    <row r="22" spans="1:15" ht="24.95" customHeight="1" x14ac:dyDescent="0.15">
      <c r="A22" s="477"/>
      <c r="B22" s="104"/>
      <c r="C22" s="108" t="s">
        <v>57</v>
      </c>
      <c r="D22" s="107"/>
      <c r="E22" s="50"/>
      <c r="F22" s="50"/>
      <c r="G22" s="104"/>
      <c r="H22" s="106">
        <v>5</v>
      </c>
      <c r="I22" s="105"/>
      <c r="J22" s="104"/>
      <c r="K22" s="103"/>
      <c r="L22" s="105"/>
      <c r="M22" s="104"/>
      <c r="N22" s="103"/>
      <c r="O22" s="102"/>
    </row>
    <row r="23" spans="1:15" ht="24.95" customHeight="1" x14ac:dyDescent="0.15">
      <c r="A23" s="477"/>
      <c r="B23" s="104"/>
      <c r="C23" s="108"/>
      <c r="D23" s="107"/>
      <c r="E23" s="50"/>
      <c r="F23" s="50"/>
      <c r="G23" s="104" t="s">
        <v>46</v>
      </c>
      <c r="H23" s="106" t="s">
        <v>299</v>
      </c>
      <c r="I23" s="105"/>
      <c r="J23" s="104"/>
      <c r="K23" s="103"/>
      <c r="L23" s="105"/>
      <c r="M23" s="104"/>
      <c r="N23" s="103"/>
      <c r="O23" s="102"/>
    </row>
    <row r="24" spans="1:15" ht="24.95" customHeight="1" x14ac:dyDescent="0.15">
      <c r="A24" s="477"/>
      <c r="B24" s="104"/>
      <c r="C24" s="108"/>
      <c r="D24" s="107"/>
      <c r="E24" s="50"/>
      <c r="F24" s="50"/>
      <c r="G24" s="104" t="s">
        <v>47</v>
      </c>
      <c r="H24" s="106" t="s">
        <v>298</v>
      </c>
      <c r="I24" s="105"/>
      <c r="J24" s="104"/>
      <c r="K24" s="103"/>
      <c r="L24" s="105"/>
      <c r="M24" s="104"/>
      <c r="N24" s="103"/>
      <c r="O24" s="102"/>
    </row>
    <row r="25" spans="1:15" ht="24.95" customHeight="1" thickBot="1" x14ac:dyDescent="0.2">
      <c r="A25" s="478"/>
      <c r="B25" s="97"/>
      <c r="C25" s="101"/>
      <c r="D25" s="100"/>
      <c r="E25" s="56"/>
      <c r="F25" s="56"/>
      <c r="G25" s="97"/>
      <c r="H25" s="99"/>
      <c r="I25" s="98"/>
      <c r="J25" s="97"/>
      <c r="K25" s="96"/>
      <c r="L25" s="98"/>
      <c r="M25" s="97"/>
      <c r="N25" s="96"/>
      <c r="O25" s="95"/>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224</v>
      </c>
      <c r="B3" s="463"/>
      <c r="C3" s="463"/>
      <c r="D3" s="463"/>
      <c r="E3" s="463"/>
      <c r="F3" s="463"/>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259</v>
      </c>
      <c r="C5" s="37" t="s">
        <v>143</v>
      </c>
      <c r="D5" s="38"/>
      <c r="E5" s="39">
        <v>15</v>
      </c>
      <c r="F5" s="40" t="s">
        <v>25</v>
      </c>
      <c r="G5" s="67"/>
      <c r="H5" s="71" t="s">
        <v>143</v>
      </c>
      <c r="I5" s="38"/>
      <c r="J5" s="40">
        <f>ROUNDUP(E5*0.75,2)</f>
        <v>11.25</v>
      </c>
      <c r="K5" s="40" t="s">
        <v>25</v>
      </c>
      <c r="L5" s="40"/>
      <c r="M5" s="75" t="e">
        <f>#REF!</f>
        <v>#REF!</v>
      </c>
      <c r="N5" s="83" t="s">
        <v>256</v>
      </c>
      <c r="O5" s="41" t="s">
        <v>15</v>
      </c>
      <c r="P5" s="38"/>
      <c r="Q5" s="42">
        <v>110</v>
      </c>
      <c r="R5" s="88">
        <f t="shared" ref="R5:R11" si="0">ROUNDUP(Q5*0.75,2)</f>
        <v>82.5</v>
      </c>
    </row>
    <row r="6" spans="1:19" ht="24.95" customHeight="1" x14ac:dyDescent="0.15">
      <c r="A6" s="465"/>
      <c r="B6" s="65" t="s">
        <v>260</v>
      </c>
      <c r="C6" s="49" t="s">
        <v>26</v>
      </c>
      <c r="D6" s="50"/>
      <c r="E6" s="51">
        <v>20</v>
      </c>
      <c r="F6" s="52" t="s">
        <v>25</v>
      </c>
      <c r="G6" s="69"/>
      <c r="H6" s="73" t="s">
        <v>26</v>
      </c>
      <c r="I6" s="50"/>
      <c r="J6" s="52">
        <f>ROUNDUP(E6*0.75,2)</f>
        <v>15</v>
      </c>
      <c r="K6" s="52" t="s">
        <v>25</v>
      </c>
      <c r="L6" s="52"/>
      <c r="M6" s="77" t="e">
        <f>ROUND(#REF!+(#REF!*6/100),2)</f>
        <v>#REF!</v>
      </c>
      <c r="N6" s="91" t="s">
        <v>257</v>
      </c>
      <c r="O6" s="53" t="s">
        <v>53</v>
      </c>
      <c r="P6" s="50"/>
      <c r="Q6" s="54">
        <v>23</v>
      </c>
      <c r="R6" s="90">
        <f t="shared" si="0"/>
        <v>17.25</v>
      </c>
    </row>
    <row r="7" spans="1:19" ht="24.95" customHeight="1" x14ac:dyDescent="0.15">
      <c r="A7" s="465"/>
      <c r="B7" s="65"/>
      <c r="C7" s="49" t="s">
        <v>100</v>
      </c>
      <c r="D7" s="50"/>
      <c r="E7" s="51">
        <v>10</v>
      </c>
      <c r="F7" s="52" t="s">
        <v>25</v>
      </c>
      <c r="G7" s="69"/>
      <c r="H7" s="73" t="s">
        <v>100</v>
      </c>
      <c r="I7" s="50"/>
      <c r="J7" s="52">
        <f>ROUNDUP(E7*0.75,2)</f>
        <v>7.5</v>
      </c>
      <c r="K7" s="52" t="s">
        <v>25</v>
      </c>
      <c r="L7" s="52"/>
      <c r="M7" s="77" t="e">
        <f>#REF!</f>
        <v>#REF!</v>
      </c>
      <c r="N7" s="65" t="s">
        <v>141</v>
      </c>
      <c r="O7" s="53" t="s">
        <v>41</v>
      </c>
      <c r="P7" s="50"/>
      <c r="Q7" s="54">
        <v>6</v>
      </c>
      <c r="R7" s="90">
        <f t="shared" si="0"/>
        <v>4.5</v>
      </c>
    </row>
    <row r="8" spans="1:19" ht="24.95" customHeight="1" x14ac:dyDescent="0.15">
      <c r="A8" s="465"/>
      <c r="B8" s="65"/>
      <c r="C8" s="49" t="s">
        <v>144</v>
      </c>
      <c r="D8" s="50" t="s">
        <v>145</v>
      </c>
      <c r="E8" s="51">
        <v>5</v>
      </c>
      <c r="F8" s="52" t="s">
        <v>25</v>
      </c>
      <c r="G8" s="69" t="s">
        <v>66</v>
      </c>
      <c r="H8" s="73" t="s">
        <v>144</v>
      </c>
      <c r="I8" s="50" t="s">
        <v>145</v>
      </c>
      <c r="J8" s="52">
        <f>ROUNDUP(E8*0.75,2)</f>
        <v>3.75</v>
      </c>
      <c r="K8" s="52" t="s">
        <v>25</v>
      </c>
      <c r="L8" s="52" t="s">
        <v>66</v>
      </c>
      <c r="M8" s="77" t="e">
        <f>#REF!</f>
        <v>#REF!</v>
      </c>
      <c r="N8" s="65" t="s">
        <v>142</v>
      </c>
      <c r="O8" s="53" t="s">
        <v>46</v>
      </c>
      <c r="P8" s="50"/>
      <c r="Q8" s="54">
        <v>20</v>
      </c>
      <c r="R8" s="90">
        <f t="shared" si="0"/>
        <v>15</v>
      </c>
    </row>
    <row r="9" spans="1:19" ht="24.95" customHeight="1" x14ac:dyDescent="0.15">
      <c r="A9" s="465"/>
      <c r="B9" s="65"/>
      <c r="C9" s="49" t="s">
        <v>146</v>
      </c>
      <c r="D9" s="50"/>
      <c r="E9" s="51">
        <v>0.1</v>
      </c>
      <c r="F9" s="52" t="s">
        <v>25</v>
      </c>
      <c r="G9" s="69" t="s">
        <v>147</v>
      </c>
      <c r="H9" s="73" t="s">
        <v>146</v>
      </c>
      <c r="I9" s="50"/>
      <c r="J9" s="52">
        <f>ROUNDUP(E9*0.75,2)</f>
        <v>0.08</v>
      </c>
      <c r="K9" s="52" t="s">
        <v>25</v>
      </c>
      <c r="L9" s="52" t="s">
        <v>147</v>
      </c>
      <c r="M9" s="77" t="e">
        <f>#REF!</f>
        <v>#REF!</v>
      </c>
      <c r="N9" s="82" t="s">
        <v>276</v>
      </c>
      <c r="O9" s="53" t="s">
        <v>39</v>
      </c>
      <c r="P9" s="50"/>
      <c r="Q9" s="54">
        <v>1.5</v>
      </c>
      <c r="R9" s="90">
        <f t="shared" si="0"/>
        <v>1.1300000000000001</v>
      </c>
    </row>
    <row r="10" spans="1:19" ht="24.95" customHeight="1" x14ac:dyDescent="0.15">
      <c r="A10" s="465"/>
      <c r="B10" s="65"/>
      <c r="C10" s="49"/>
      <c r="D10" s="50"/>
      <c r="E10" s="51"/>
      <c r="F10" s="52"/>
      <c r="G10" s="69"/>
      <c r="H10" s="73"/>
      <c r="I10" s="50"/>
      <c r="J10" s="52"/>
      <c r="K10" s="52"/>
      <c r="L10" s="52"/>
      <c r="M10" s="77"/>
      <c r="N10" s="65" t="s">
        <v>18</v>
      </c>
      <c r="O10" s="53" t="s">
        <v>70</v>
      </c>
      <c r="P10" s="50"/>
      <c r="Q10" s="54">
        <v>1.5</v>
      </c>
      <c r="R10" s="90">
        <f t="shared" si="0"/>
        <v>1.1300000000000001</v>
      </c>
    </row>
    <row r="11" spans="1:19" ht="24.95" customHeight="1" x14ac:dyDescent="0.15">
      <c r="A11" s="465"/>
      <c r="B11" s="65"/>
      <c r="C11" s="49"/>
      <c r="D11" s="50"/>
      <c r="E11" s="51"/>
      <c r="F11" s="52"/>
      <c r="G11" s="69"/>
      <c r="H11" s="73"/>
      <c r="I11" s="50"/>
      <c r="J11" s="52"/>
      <c r="K11" s="52"/>
      <c r="L11" s="52"/>
      <c r="M11" s="77"/>
      <c r="N11" s="65"/>
      <c r="O11" s="53" t="s">
        <v>30</v>
      </c>
      <c r="P11" s="50" t="s">
        <v>31</v>
      </c>
      <c r="Q11" s="54">
        <v>2</v>
      </c>
      <c r="R11" s="90">
        <f t="shared" si="0"/>
        <v>1.5</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148</v>
      </c>
      <c r="C13" s="49" t="s">
        <v>24</v>
      </c>
      <c r="D13" s="50"/>
      <c r="E13" s="51">
        <v>20</v>
      </c>
      <c r="F13" s="52" t="s">
        <v>25</v>
      </c>
      <c r="G13" s="69"/>
      <c r="H13" s="73" t="s">
        <v>24</v>
      </c>
      <c r="I13" s="50"/>
      <c r="J13" s="52">
        <f>ROUNDUP(E13*0.75,2)</f>
        <v>15</v>
      </c>
      <c r="K13" s="52" t="s">
        <v>25</v>
      </c>
      <c r="L13" s="52"/>
      <c r="M13" s="77" t="e">
        <f>#REF!</f>
        <v>#REF!</v>
      </c>
      <c r="N13" s="65" t="s">
        <v>225</v>
      </c>
      <c r="O13" s="53" t="s">
        <v>41</v>
      </c>
      <c r="P13" s="50"/>
      <c r="Q13" s="54">
        <v>1.5</v>
      </c>
      <c r="R13" s="90">
        <f>ROUNDUP(Q13*0.75,2)</f>
        <v>1.1300000000000001</v>
      </c>
    </row>
    <row r="14" spans="1:19" ht="24.95" customHeight="1" x14ac:dyDescent="0.15">
      <c r="A14" s="465"/>
      <c r="B14" s="65"/>
      <c r="C14" s="49" t="s">
        <v>84</v>
      </c>
      <c r="D14" s="50"/>
      <c r="E14" s="51">
        <v>30</v>
      </c>
      <c r="F14" s="52" t="s">
        <v>25</v>
      </c>
      <c r="G14" s="69"/>
      <c r="H14" s="73" t="s">
        <v>84</v>
      </c>
      <c r="I14" s="50"/>
      <c r="J14" s="52">
        <f>ROUNDUP(E14*0.75,2)</f>
        <v>22.5</v>
      </c>
      <c r="K14" s="52" t="s">
        <v>25</v>
      </c>
      <c r="L14" s="52"/>
      <c r="M14" s="77" t="e">
        <f>ROUND(#REF!+(#REF!*10/100),2)</f>
        <v>#REF!</v>
      </c>
      <c r="N14" s="82" t="s">
        <v>277</v>
      </c>
      <c r="O14" s="53" t="s">
        <v>46</v>
      </c>
      <c r="P14" s="50"/>
      <c r="Q14" s="54">
        <v>30</v>
      </c>
      <c r="R14" s="90">
        <f>ROUNDUP(Q14*0.75,2)</f>
        <v>22.5</v>
      </c>
    </row>
    <row r="15" spans="1:19" ht="24.95" customHeight="1" x14ac:dyDescent="0.15">
      <c r="A15" s="465"/>
      <c r="B15" s="65"/>
      <c r="C15" s="49" t="s">
        <v>226</v>
      </c>
      <c r="D15" s="50"/>
      <c r="E15" s="51">
        <v>10</v>
      </c>
      <c r="F15" s="52" t="s">
        <v>25</v>
      </c>
      <c r="G15" s="69"/>
      <c r="H15" s="73" t="s">
        <v>226</v>
      </c>
      <c r="I15" s="50"/>
      <c r="J15" s="52">
        <f>ROUNDUP(E15*0.75,2)</f>
        <v>7.5</v>
      </c>
      <c r="K15" s="52" t="s">
        <v>25</v>
      </c>
      <c r="L15" s="52"/>
      <c r="M15" s="77" t="e">
        <f>#REF!</f>
        <v>#REF!</v>
      </c>
      <c r="N15" s="65" t="s">
        <v>106</v>
      </c>
      <c r="O15" s="53" t="s">
        <v>39</v>
      </c>
      <c r="P15" s="50"/>
      <c r="Q15" s="54">
        <v>1.5</v>
      </c>
      <c r="R15" s="90">
        <f>ROUNDUP(Q15*0.75,2)</f>
        <v>1.1300000000000001</v>
      </c>
    </row>
    <row r="16" spans="1:19" ht="24.95" customHeight="1" x14ac:dyDescent="0.15">
      <c r="A16" s="465"/>
      <c r="B16" s="65"/>
      <c r="C16" s="49" t="s">
        <v>107</v>
      </c>
      <c r="D16" s="50"/>
      <c r="E16" s="51">
        <v>5</v>
      </c>
      <c r="F16" s="52" t="s">
        <v>25</v>
      </c>
      <c r="G16" s="69"/>
      <c r="H16" s="73" t="s">
        <v>107</v>
      </c>
      <c r="I16" s="50"/>
      <c r="J16" s="52">
        <f>ROUNDUP(E16*0.75,2)</f>
        <v>3.75</v>
      </c>
      <c r="K16" s="52" t="s">
        <v>25</v>
      </c>
      <c r="L16" s="52"/>
      <c r="M16" s="77" t="e">
        <f>#REF!</f>
        <v>#REF!</v>
      </c>
      <c r="N16" s="65" t="s">
        <v>43</v>
      </c>
      <c r="O16" s="53" t="s">
        <v>70</v>
      </c>
      <c r="P16" s="50"/>
      <c r="Q16" s="54">
        <v>1</v>
      </c>
      <c r="R16" s="90">
        <f>ROUNDUP(Q16*0.75,2)</f>
        <v>0.75</v>
      </c>
    </row>
    <row r="17" spans="1:18" ht="24.95" customHeight="1" x14ac:dyDescent="0.15">
      <c r="A17" s="465"/>
      <c r="B17" s="65"/>
      <c r="C17" s="49"/>
      <c r="D17" s="50"/>
      <c r="E17" s="51"/>
      <c r="F17" s="52"/>
      <c r="G17" s="69"/>
      <c r="H17" s="73"/>
      <c r="I17" s="50"/>
      <c r="J17" s="52"/>
      <c r="K17" s="52"/>
      <c r="L17" s="52"/>
      <c r="M17" s="77"/>
      <c r="N17" s="65"/>
      <c r="O17" s="53" t="s">
        <v>30</v>
      </c>
      <c r="P17" s="50" t="s">
        <v>31</v>
      </c>
      <c r="Q17" s="54">
        <v>1.5</v>
      </c>
      <c r="R17" s="90">
        <f>ROUNDUP(Q17*0.75,2)</f>
        <v>1.1300000000000001</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42</v>
      </c>
      <c r="C19" s="49" t="s">
        <v>101</v>
      </c>
      <c r="D19" s="50"/>
      <c r="E19" s="51">
        <v>20</v>
      </c>
      <c r="F19" s="52" t="s">
        <v>25</v>
      </c>
      <c r="G19" s="69"/>
      <c r="H19" s="73" t="s">
        <v>101</v>
      </c>
      <c r="I19" s="50"/>
      <c r="J19" s="52">
        <f>ROUNDUP(E19*0.75,2)</f>
        <v>15</v>
      </c>
      <c r="K19" s="52" t="s">
        <v>25</v>
      </c>
      <c r="L19" s="52"/>
      <c r="M19" s="77" t="e">
        <f>#REF!</f>
        <v>#REF!</v>
      </c>
      <c r="N19" s="65" t="s">
        <v>43</v>
      </c>
      <c r="O19" s="53" t="s">
        <v>46</v>
      </c>
      <c r="P19" s="50"/>
      <c r="Q19" s="54">
        <v>100</v>
      </c>
      <c r="R19" s="90">
        <f>ROUNDUP(Q19*0.75,2)</f>
        <v>75</v>
      </c>
    </row>
    <row r="20" spans="1:18" ht="24.95" customHeight="1" x14ac:dyDescent="0.15">
      <c r="A20" s="465"/>
      <c r="B20" s="65"/>
      <c r="C20" s="49" t="s">
        <v>99</v>
      </c>
      <c r="D20" s="50"/>
      <c r="E20" s="51">
        <v>0.5</v>
      </c>
      <c r="F20" s="52" t="s">
        <v>25</v>
      </c>
      <c r="G20" s="69"/>
      <c r="H20" s="73" t="s">
        <v>99</v>
      </c>
      <c r="I20" s="50"/>
      <c r="J20" s="52">
        <f>ROUNDUP(E20*0.75,2)</f>
        <v>0.38</v>
      </c>
      <c r="K20" s="52" t="s">
        <v>25</v>
      </c>
      <c r="L20" s="52"/>
      <c r="M20" s="77" t="e">
        <f>#REF!</f>
        <v>#REF!</v>
      </c>
      <c r="N20" s="65"/>
      <c r="O20" s="53" t="s">
        <v>47</v>
      </c>
      <c r="P20" s="50"/>
      <c r="Q20" s="54">
        <v>3</v>
      </c>
      <c r="R20" s="90">
        <f>ROUNDUP(Q20*0.75,2)</f>
        <v>2.25</v>
      </c>
    </row>
    <row r="21" spans="1:18" ht="24.95" customHeight="1" x14ac:dyDescent="0.15">
      <c r="A21" s="465"/>
      <c r="B21" s="64"/>
      <c r="C21" s="43"/>
      <c r="D21" s="44"/>
      <c r="E21" s="45"/>
      <c r="F21" s="46"/>
      <c r="G21" s="68"/>
      <c r="H21" s="72"/>
      <c r="I21" s="44"/>
      <c r="J21" s="46"/>
      <c r="K21" s="46"/>
      <c r="L21" s="46"/>
      <c r="M21" s="76"/>
      <c r="N21" s="64"/>
      <c r="O21" s="47"/>
      <c r="P21" s="44"/>
      <c r="Q21" s="48"/>
      <c r="R21" s="89"/>
    </row>
    <row r="22" spans="1:18" ht="24.95" customHeight="1" x14ac:dyDescent="0.15">
      <c r="A22" s="465"/>
      <c r="B22" s="65" t="s">
        <v>227</v>
      </c>
      <c r="C22" s="49" t="s">
        <v>228</v>
      </c>
      <c r="D22" s="50"/>
      <c r="E22" s="51">
        <v>30</v>
      </c>
      <c r="F22" s="52" t="s">
        <v>25</v>
      </c>
      <c r="G22" s="69"/>
      <c r="H22" s="73" t="s">
        <v>228</v>
      </c>
      <c r="I22" s="50"/>
      <c r="J22" s="52">
        <f>ROUNDUP(E22*0.75,2)</f>
        <v>22.5</v>
      </c>
      <c r="K22" s="52" t="s">
        <v>25</v>
      </c>
      <c r="L22" s="52"/>
      <c r="M22" s="77" t="e">
        <f>#REF!</f>
        <v>#REF!</v>
      </c>
      <c r="N22" s="65"/>
      <c r="O22" s="53"/>
      <c r="P22" s="50"/>
      <c r="Q22" s="54"/>
      <c r="R22" s="90"/>
    </row>
    <row r="23" spans="1:18" ht="24.95" customHeight="1" thickBot="1" x14ac:dyDescent="0.2">
      <c r="A23" s="466"/>
      <c r="B23" s="66"/>
      <c r="C23" s="55"/>
      <c r="D23" s="56"/>
      <c r="E23" s="57"/>
      <c r="F23" s="58"/>
      <c r="G23" s="70"/>
      <c r="H23" s="74"/>
      <c r="I23" s="56"/>
      <c r="J23" s="58"/>
      <c r="K23" s="58"/>
      <c r="L23" s="58"/>
      <c r="M23" s="78"/>
      <c r="N23" s="66"/>
      <c r="O23" s="59"/>
      <c r="P23" s="56"/>
      <c r="Q23" s="60"/>
      <c r="R23" s="92"/>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8"/>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14</v>
      </c>
      <c r="B3" s="463"/>
      <c r="C3" s="463"/>
      <c r="D3" s="463"/>
      <c r="E3" s="463"/>
      <c r="F3" s="463"/>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253</v>
      </c>
      <c r="C7" s="49" t="s">
        <v>19</v>
      </c>
      <c r="D7" s="50" t="s">
        <v>20</v>
      </c>
      <c r="E7" s="51">
        <v>1</v>
      </c>
      <c r="F7" s="52" t="s">
        <v>21</v>
      </c>
      <c r="G7" s="69"/>
      <c r="H7" s="73" t="s">
        <v>19</v>
      </c>
      <c r="I7" s="50" t="s">
        <v>20</v>
      </c>
      <c r="J7" s="52">
        <f>ROUNDUP(E7*0.75,2)</f>
        <v>0.75</v>
      </c>
      <c r="K7" s="52" t="s">
        <v>21</v>
      </c>
      <c r="L7" s="52"/>
      <c r="M7" s="77" t="e">
        <f>#REF!</f>
        <v>#REF!</v>
      </c>
      <c r="N7" s="65" t="s">
        <v>16</v>
      </c>
      <c r="O7" s="53" t="s">
        <v>22</v>
      </c>
      <c r="P7" s="50" t="s">
        <v>23</v>
      </c>
      <c r="Q7" s="54">
        <v>2</v>
      </c>
      <c r="R7" s="90">
        <f>ROUNDUP(Q7*0.75,2)</f>
        <v>1.5</v>
      </c>
    </row>
    <row r="8" spans="1:19" ht="24.95" customHeight="1" x14ac:dyDescent="0.15">
      <c r="A8" s="465"/>
      <c r="B8" s="65" t="s">
        <v>254</v>
      </c>
      <c r="C8" s="49" t="s">
        <v>24</v>
      </c>
      <c r="D8" s="50"/>
      <c r="E8" s="51">
        <v>10</v>
      </c>
      <c r="F8" s="52" t="s">
        <v>25</v>
      </c>
      <c r="G8" s="69"/>
      <c r="H8" s="73" t="s">
        <v>24</v>
      </c>
      <c r="I8" s="50"/>
      <c r="J8" s="52">
        <f>ROUNDUP(E8*0.75,2)</f>
        <v>7.5</v>
      </c>
      <c r="K8" s="52" t="s">
        <v>25</v>
      </c>
      <c r="L8" s="52"/>
      <c r="M8" s="77" t="e">
        <f>#REF!</f>
        <v>#REF!</v>
      </c>
      <c r="N8" s="65" t="s">
        <v>17</v>
      </c>
      <c r="O8" s="53" t="s">
        <v>22</v>
      </c>
      <c r="P8" s="50" t="s">
        <v>23</v>
      </c>
      <c r="Q8" s="54">
        <v>1.5</v>
      </c>
      <c r="R8" s="90">
        <f>ROUNDUP(Q8*0.75,2)</f>
        <v>1.1300000000000001</v>
      </c>
    </row>
    <row r="9" spans="1:19" ht="24.95" customHeight="1" x14ac:dyDescent="0.15">
      <c r="A9" s="465"/>
      <c r="B9" s="65"/>
      <c r="C9" s="49" t="s">
        <v>26</v>
      </c>
      <c r="D9" s="50"/>
      <c r="E9" s="51">
        <v>30</v>
      </c>
      <c r="F9" s="52" t="s">
        <v>25</v>
      </c>
      <c r="G9" s="69"/>
      <c r="H9" s="73" t="s">
        <v>26</v>
      </c>
      <c r="I9" s="50"/>
      <c r="J9" s="52">
        <f>ROUNDUP(E9*0.75,2)</f>
        <v>22.5</v>
      </c>
      <c r="K9" s="52" t="s">
        <v>25</v>
      </c>
      <c r="L9" s="52"/>
      <c r="M9" s="77" t="e">
        <f>ROUND(#REF!+(#REF!*6/100),2)</f>
        <v>#REF!</v>
      </c>
      <c r="N9" s="82" t="s">
        <v>251</v>
      </c>
      <c r="O9" s="53" t="s">
        <v>30</v>
      </c>
      <c r="P9" s="50" t="s">
        <v>31</v>
      </c>
      <c r="Q9" s="54">
        <v>1</v>
      </c>
      <c r="R9" s="90">
        <f>ROUNDUP(Q9*0.75,2)</f>
        <v>0.75</v>
      </c>
    </row>
    <row r="10" spans="1:19" ht="24.95" customHeight="1" x14ac:dyDescent="0.15">
      <c r="A10" s="465"/>
      <c r="B10" s="65"/>
      <c r="C10" s="49" t="s">
        <v>27</v>
      </c>
      <c r="D10" s="50"/>
      <c r="E10" s="51">
        <v>10</v>
      </c>
      <c r="F10" s="52" t="s">
        <v>25</v>
      </c>
      <c r="G10" s="69" t="s">
        <v>28</v>
      </c>
      <c r="H10" s="73" t="s">
        <v>27</v>
      </c>
      <c r="I10" s="50"/>
      <c r="J10" s="52">
        <f>ROUNDUP(E10*0.75,2)</f>
        <v>7.5</v>
      </c>
      <c r="K10" s="52" t="s">
        <v>25</v>
      </c>
      <c r="L10" s="52" t="s">
        <v>28</v>
      </c>
      <c r="M10" s="77" t="e">
        <f>#REF!</f>
        <v>#REF!</v>
      </c>
      <c r="N10" s="91" t="s">
        <v>252</v>
      </c>
      <c r="O10" s="53" t="s">
        <v>32</v>
      </c>
      <c r="P10" s="50"/>
      <c r="Q10" s="54">
        <v>0.1</v>
      </c>
      <c r="R10" s="90">
        <f>ROUNDUP(Q10*0.75,2)</f>
        <v>0.08</v>
      </c>
    </row>
    <row r="11" spans="1:19" ht="24.95" customHeight="1" x14ac:dyDescent="0.15">
      <c r="A11" s="465"/>
      <c r="B11" s="65"/>
      <c r="C11" s="49" t="s">
        <v>29</v>
      </c>
      <c r="D11" s="50"/>
      <c r="E11" s="51">
        <v>5</v>
      </c>
      <c r="F11" s="52" t="s">
        <v>25</v>
      </c>
      <c r="G11" s="69"/>
      <c r="H11" s="73" t="s">
        <v>29</v>
      </c>
      <c r="I11" s="50"/>
      <c r="J11" s="52">
        <f>ROUNDUP(E11*0.75,2)</f>
        <v>3.75</v>
      </c>
      <c r="K11" s="52" t="s">
        <v>25</v>
      </c>
      <c r="L11" s="52"/>
      <c r="M11" s="77" t="e">
        <f>ROUND(#REF!+(#REF!*10/100),2)</f>
        <v>#REF!</v>
      </c>
      <c r="N11" s="65" t="s">
        <v>18</v>
      </c>
      <c r="O11" s="53" t="s">
        <v>33</v>
      </c>
      <c r="P11" s="50"/>
      <c r="Q11" s="54">
        <v>0.01</v>
      </c>
      <c r="R11" s="90">
        <f>ROUNDUP(Q11*0.75,2)</f>
        <v>0.01</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34</v>
      </c>
      <c r="C13" s="49" t="s">
        <v>37</v>
      </c>
      <c r="D13" s="50"/>
      <c r="E13" s="51">
        <v>30</v>
      </c>
      <c r="F13" s="52" t="s">
        <v>25</v>
      </c>
      <c r="G13" s="69"/>
      <c r="H13" s="73" t="s">
        <v>37</v>
      </c>
      <c r="I13" s="50"/>
      <c r="J13" s="52">
        <f>ROUNDUP(E13*0.75,2)</f>
        <v>22.5</v>
      </c>
      <c r="K13" s="52" t="s">
        <v>25</v>
      </c>
      <c r="L13" s="52"/>
      <c r="M13" s="77" t="e">
        <f>ROUND(#REF!+(#REF!*15/100),2)</f>
        <v>#REF!</v>
      </c>
      <c r="N13" s="65" t="s">
        <v>35</v>
      </c>
      <c r="O13" s="53" t="s">
        <v>39</v>
      </c>
      <c r="P13" s="50"/>
      <c r="Q13" s="54">
        <v>1</v>
      </c>
      <c r="R13" s="90">
        <f>ROUNDUP(Q13*0.75,2)</f>
        <v>0.75</v>
      </c>
    </row>
    <row r="14" spans="1:19" ht="24.95" customHeight="1" x14ac:dyDescent="0.15">
      <c r="A14" s="465"/>
      <c r="B14" s="65"/>
      <c r="C14" s="49" t="s">
        <v>38</v>
      </c>
      <c r="D14" s="50"/>
      <c r="E14" s="51">
        <v>10</v>
      </c>
      <c r="F14" s="52" t="s">
        <v>25</v>
      </c>
      <c r="G14" s="69"/>
      <c r="H14" s="73" t="s">
        <v>38</v>
      </c>
      <c r="I14" s="50"/>
      <c r="J14" s="52">
        <f>ROUNDUP(E14*0.75,2)</f>
        <v>7.5</v>
      </c>
      <c r="K14" s="52" t="s">
        <v>25</v>
      </c>
      <c r="L14" s="52"/>
      <c r="M14" s="77" t="e">
        <f>ROUND(#REF!+(#REF!*10/100),2)</f>
        <v>#REF!</v>
      </c>
      <c r="N14" s="65" t="s">
        <v>36</v>
      </c>
      <c r="O14" s="53" t="s">
        <v>32</v>
      </c>
      <c r="P14" s="50"/>
      <c r="Q14" s="54">
        <v>0.1</v>
      </c>
      <c r="R14" s="90">
        <f>ROUNDUP(Q14*0.75,2)</f>
        <v>0.08</v>
      </c>
    </row>
    <row r="15" spans="1:19" ht="24.95" customHeight="1" x14ac:dyDescent="0.15">
      <c r="A15" s="465"/>
      <c r="B15" s="65"/>
      <c r="C15" s="49"/>
      <c r="D15" s="50"/>
      <c r="E15" s="51"/>
      <c r="F15" s="52"/>
      <c r="G15" s="69"/>
      <c r="H15" s="73"/>
      <c r="I15" s="50"/>
      <c r="J15" s="52"/>
      <c r="K15" s="52"/>
      <c r="L15" s="52"/>
      <c r="M15" s="77"/>
      <c r="N15" s="65" t="s">
        <v>18</v>
      </c>
      <c r="O15" s="53" t="s">
        <v>40</v>
      </c>
      <c r="P15" s="50"/>
      <c r="Q15" s="54">
        <v>2</v>
      </c>
      <c r="R15" s="90">
        <f>ROUNDUP(Q15*0.75,2)</f>
        <v>1.5</v>
      </c>
    </row>
    <row r="16" spans="1:19" ht="24.95" customHeight="1" x14ac:dyDescent="0.15">
      <c r="A16" s="465"/>
      <c r="B16" s="65"/>
      <c r="C16" s="49"/>
      <c r="D16" s="50"/>
      <c r="E16" s="51"/>
      <c r="F16" s="52"/>
      <c r="G16" s="69"/>
      <c r="H16" s="73"/>
      <c r="I16" s="50"/>
      <c r="J16" s="52"/>
      <c r="K16" s="52"/>
      <c r="L16" s="52"/>
      <c r="M16" s="77"/>
      <c r="N16" s="65"/>
      <c r="O16" s="53" t="s">
        <v>41</v>
      </c>
      <c r="P16" s="50"/>
      <c r="Q16" s="54">
        <v>2</v>
      </c>
      <c r="R16" s="90">
        <f>ROUNDUP(Q16*0.75,2)</f>
        <v>1.5</v>
      </c>
    </row>
    <row r="17" spans="1:18" ht="24.95" customHeight="1" x14ac:dyDescent="0.15">
      <c r="A17" s="465"/>
      <c r="B17" s="64"/>
      <c r="C17" s="43"/>
      <c r="D17" s="44"/>
      <c r="E17" s="45"/>
      <c r="F17" s="46"/>
      <c r="G17" s="68"/>
      <c r="H17" s="72"/>
      <c r="I17" s="44"/>
      <c r="J17" s="46"/>
      <c r="K17" s="46"/>
      <c r="L17" s="46"/>
      <c r="M17" s="76"/>
      <c r="N17" s="64"/>
      <c r="O17" s="47"/>
      <c r="P17" s="44"/>
      <c r="Q17" s="48"/>
      <c r="R17" s="89"/>
    </row>
    <row r="18" spans="1:18" ht="24.95" customHeight="1" x14ac:dyDescent="0.15">
      <c r="A18" s="465"/>
      <c r="B18" s="65" t="s">
        <v>42</v>
      </c>
      <c r="C18" s="49" t="s">
        <v>44</v>
      </c>
      <c r="D18" s="50"/>
      <c r="E18" s="51">
        <v>10</v>
      </c>
      <c r="F18" s="52" t="s">
        <v>25</v>
      </c>
      <c r="G18" s="69"/>
      <c r="H18" s="73" t="s">
        <v>44</v>
      </c>
      <c r="I18" s="50"/>
      <c r="J18" s="52">
        <f>ROUNDUP(E18*0.75,2)</f>
        <v>7.5</v>
      </c>
      <c r="K18" s="52" t="s">
        <v>25</v>
      </c>
      <c r="L18" s="52"/>
      <c r="M18" s="77" t="e">
        <f>ROUND(#REF!+(#REF!*10/100),2)</f>
        <v>#REF!</v>
      </c>
      <c r="N18" s="65" t="s">
        <v>43</v>
      </c>
      <c r="O18" s="53" t="s">
        <v>46</v>
      </c>
      <c r="P18" s="50"/>
      <c r="Q18" s="54">
        <v>100</v>
      </c>
      <c r="R18" s="90">
        <f>ROUNDUP(Q18*0.75,2)</f>
        <v>75</v>
      </c>
    </row>
    <row r="19" spans="1:18" ht="24.95" customHeight="1" x14ac:dyDescent="0.15">
      <c r="A19" s="465"/>
      <c r="B19" s="65"/>
      <c r="C19" s="49" t="s">
        <v>45</v>
      </c>
      <c r="D19" s="50"/>
      <c r="E19" s="51">
        <v>10</v>
      </c>
      <c r="F19" s="52" t="s">
        <v>25</v>
      </c>
      <c r="G19" s="69"/>
      <c r="H19" s="73" t="s">
        <v>45</v>
      </c>
      <c r="I19" s="50"/>
      <c r="J19" s="52">
        <f>ROUNDUP(E19*0.75,2)</f>
        <v>7.5</v>
      </c>
      <c r="K19" s="52" t="s">
        <v>25</v>
      </c>
      <c r="L19" s="52"/>
      <c r="M19" s="77" t="e">
        <f>ROUND(#REF!+(#REF!*10/100),2)</f>
        <v>#REF!</v>
      </c>
      <c r="N19" s="65"/>
      <c r="O19" s="53" t="s">
        <v>47</v>
      </c>
      <c r="P19" s="50"/>
      <c r="Q19" s="54">
        <v>3</v>
      </c>
      <c r="R19" s="90">
        <f>ROUNDUP(Q19*0.75,2)</f>
        <v>2.25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48</v>
      </c>
      <c r="C21" s="49" t="s">
        <v>52</v>
      </c>
      <c r="D21" s="50" t="s">
        <v>23</v>
      </c>
      <c r="E21" s="51">
        <v>40</v>
      </c>
      <c r="F21" s="52" t="s">
        <v>25</v>
      </c>
      <c r="G21" s="69"/>
      <c r="H21" s="73" t="s">
        <v>52</v>
      </c>
      <c r="I21" s="50" t="s">
        <v>23</v>
      </c>
      <c r="J21" s="52">
        <f>ROUNDUP(E21*0.75,2)</f>
        <v>30</v>
      </c>
      <c r="K21" s="52" t="s">
        <v>25</v>
      </c>
      <c r="L21" s="52"/>
      <c r="M21" s="77" t="e">
        <f>#REF!</f>
        <v>#REF!</v>
      </c>
      <c r="N21" s="65" t="s">
        <v>49</v>
      </c>
      <c r="O21" s="53" t="s">
        <v>39</v>
      </c>
      <c r="P21" s="50"/>
      <c r="Q21" s="54">
        <v>1</v>
      </c>
      <c r="R21" s="90">
        <f>ROUNDUP(Q21*0.75,2)</f>
        <v>0.75</v>
      </c>
    </row>
    <row r="22" spans="1:18" ht="24.95" customHeight="1" x14ac:dyDescent="0.15">
      <c r="A22" s="465"/>
      <c r="B22" s="65"/>
      <c r="C22" s="49"/>
      <c r="D22" s="50"/>
      <c r="E22" s="51"/>
      <c r="F22" s="52"/>
      <c r="G22" s="69"/>
      <c r="H22" s="73"/>
      <c r="I22" s="50"/>
      <c r="J22" s="52"/>
      <c r="K22" s="52"/>
      <c r="L22" s="52"/>
      <c r="M22" s="77"/>
      <c r="N22" s="65" t="s">
        <v>50</v>
      </c>
      <c r="O22" s="53" t="s">
        <v>53</v>
      </c>
      <c r="P22" s="50"/>
      <c r="Q22" s="54">
        <v>3</v>
      </c>
      <c r="R22" s="90">
        <f>ROUNDUP(Q22*0.75,2)</f>
        <v>2.25</v>
      </c>
    </row>
    <row r="23" spans="1:18" ht="24.95" customHeight="1" x14ac:dyDescent="0.15">
      <c r="A23" s="465"/>
      <c r="B23" s="65"/>
      <c r="C23" s="49"/>
      <c r="D23" s="50"/>
      <c r="E23" s="51"/>
      <c r="F23" s="52"/>
      <c r="G23" s="69"/>
      <c r="H23" s="73"/>
      <c r="I23" s="50"/>
      <c r="J23" s="52"/>
      <c r="K23" s="52"/>
      <c r="L23" s="52"/>
      <c r="M23" s="77"/>
      <c r="N23" s="65" t="s">
        <v>51</v>
      </c>
      <c r="O23" s="53"/>
      <c r="P23" s="50"/>
      <c r="Q23" s="54"/>
      <c r="R23" s="90"/>
    </row>
    <row r="24" spans="1:18" ht="24.95" customHeight="1" x14ac:dyDescent="0.15">
      <c r="A24" s="465"/>
      <c r="B24" s="65"/>
      <c r="C24" s="49"/>
      <c r="D24" s="50"/>
      <c r="E24" s="51"/>
      <c r="F24" s="52"/>
      <c r="G24" s="69"/>
      <c r="H24" s="73"/>
      <c r="I24" s="50"/>
      <c r="J24" s="52"/>
      <c r="K24" s="52"/>
      <c r="L24" s="52"/>
      <c r="M24" s="77"/>
      <c r="N24" s="65" t="s">
        <v>18</v>
      </c>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row r="26" spans="1:18" ht="24.95" customHeight="1" x14ac:dyDescent="0.15"/>
    <row r="27" spans="1:18" ht="24.95" customHeight="1" x14ac:dyDescent="0.15"/>
    <row r="28" spans="1:18" ht="24.95" customHeight="1" x14ac:dyDescent="0.15"/>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384</v>
      </c>
      <c r="B3" s="482"/>
      <c r="C3" s="482"/>
      <c r="D3" s="139"/>
      <c r="E3" s="483" t="s">
        <v>383</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347</v>
      </c>
      <c r="C7" s="126" t="s">
        <v>304</v>
      </c>
      <c r="D7" s="125"/>
      <c r="E7" s="38"/>
      <c r="F7" s="38"/>
      <c r="G7" s="122"/>
      <c r="H7" s="124" t="s">
        <v>308</v>
      </c>
      <c r="I7" s="123" t="s">
        <v>347</v>
      </c>
      <c r="J7" s="122" t="s">
        <v>304</v>
      </c>
      <c r="K7" s="121" t="s">
        <v>306</v>
      </c>
      <c r="L7" s="123" t="s">
        <v>346</v>
      </c>
      <c r="M7" s="122" t="s">
        <v>304</v>
      </c>
      <c r="N7" s="121">
        <v>30</v>
      </c>
      <c r="O7" s="120"/>
    </row>
    <row r="8" spans="1:21" ht="24.95" customHeight="1" x14ac:dyDescent="0.15">
      <c r="A8" s="477"/>
      <c r="B8" s="104"/>
      <c r="C8" s="108" t="s">
        <v>144</v>
      </c>
      <c r="D8" s="107" t="s">
        <v>66</v>
      </c>
      <c r="E8" s="50" t="s">
        <v>145</v>
      </c>
      <c r="F8" s="50"/>
      <c r="G8" s="104"/>
      <c r="H8" s="106">
        <v>3</v>
      </c>
      <c r="I8" s="105"/>
      <c r="J8" s="104" t="s">
        <v>144</v>
      </c>
      <c r="K8" s="103">
        <v>3</v>
      </c>
      <c r="L8" s="105"/>
      <c r="M8" s="104" t="s">
        <v>144</v>
      </c>
      <c r="N8" s="103">
        <v>2</v>
      </c>
      <c r="O8" s="102" t="s">
        <v>66</v>
      </c>
    </row>
    <row r="9" spans="1:21" ht="24.95" customHeight="1" x14ac:dyDescent="0.15">
      <c r="A9" s="477"/>
      <c r="B9" s="110"/>
      <c r="C9" s="114"/>
      <c r="D9" s="113"/>
      <c r="E9" s="44"/>
      <c r="F9" s="44"/>
      <c r="G9" s="110"/>
      <c r="H9" s="112"/>
      <c r="I9" s="111"/>
      <c r="J9" s="110"/>
      <c r="K9" s="109"/>
      <c r="L9" s="111"/>
      <c r="M9" s="110"/>
      <c r="N9" s="109"/>
      <c r="O9" s="116"/>
    </row>
    <row r="10" spans="1:21" ht="24.95" customHeight="1" x14ac:dyDescent="0.15">
      <c r="A10" s="477"/>
      <c r="B10" s="104" t="s">
        <v>345</v>
      </c>
      <c r="C10" s="108" t="s">
        <v>24</v>
      </c>
      <c r="D10" s="107"/>
      <c r="E10" s="50"/>
      <c r="F10" s="50"/>
      <c r="G10" s="104"/>
      <c r="H10" s="106">
        <v>15</v>
      </c>
      <c r="I10" s="105" t="s">
        <v>345</v>
      </c>
      <c r="J10" s="119" t="s">
        <v>138</v>
      </c>
      <c r="K10" s="103">
        <v>15</v>
      </c>
      <c r="L10" s="105" t="s">
        <v>344</v>
      </c>
      <c r="M10" s="104" t="s">
        <v>84</v>
      </c>
      <c r="N10" s="103">
        <v>10</v>
      </c>
      <c r="O10" s="102"/>
    </row>
    <row r="11" spans="1:21" ht="24.95" customHeight="1" x14ac:dyDescent="0.15">
      <c r="A11" s="477"/>
      <c r="B11" s="104"/>
      <c r="C11" s="108" t="s">
        <v>84</v>
      </c>
      <c r="D11" s="107"/>
      <c r="E11" s="50"/>
      <c r="F11" s="50"/>
      <c r="G11" s="104"/>
      <c r="H11" s="106">
        <v>15</v>
      </c>
      <c r="I11" s="105"/>
      <c r="J11" s="104" t="s">
        <v>84</v>
      </c>
      <c r="K11" s="103">
        <v>15</v>
      </c>
      <c r="L11" s="105"/>
      <c r="M11" s="104" t="s">
        <v>226</v>
      </c>
      <c r="N11" s="103">
        <v>5</v>
      </c>
      <c r="O11" s="102"/>
    </row>
    <row r="12" spans="1:21" ht="24.95" customHeight="1" x14ac:dyDescent="0.15">
      <c r="A12" s="477"/>
      <c r="B12" s="104"/>
      <c r="C12" s="108" t="s">
        <v>226</v>
      </c>
      <c r="D12" s="107"/>
      <c r="E12" s="50"/>
      <c r="F12" s="50"/>
      <c r="G12" s="104"/>
      <c r="H12" s="106">
        <v>10</v>
      </c>
      <c r="I12" s="105"/>
      <c r="J12" s="104" t="s">
        <v>226</v>
      </c>
      <c r="K12" s="103">
        <v>5</v>
      </c>
      <c r="L12" s="111"/>
      <c r="M12" s="110"/>
      <c r="N12" s="109"/>
      <c r="O12" s="116"/>
    </row>
    <row r="13" spans="1:21" ht="24.95" customHeight="1" x14ac:dyDescent="0.15">
      <c r="A13" s="477"/>
      <c r="B13" s="104"/>
      <c r="C13" s="108" t="s">
        <v>26</v>
      </c>
      <c r="D13" s="107"/>
      <c r="E13" s="50"/>
      <c r="F13" s="50"/>
      <c r="G13" s="104"/>
      <c r="H13" s="106">
        <v>10</v>
      </c>
      <c r="I13" s="105"/>
      <c r="J13" s="104" t="s">
        <v>26</v>
      </c>
      <c r="K13" s="103">
        <v>5</v>
      </c>
      <c r="L13" s="105" t="s">
        <v>343</v>
      </c>
      <c r="M13" s="104" t="s">
        <v>26</v>
      </c>
      <c r="N13" s="103">
        <v>5</v>
      </c>
      <c r="O13" s="102"/>
    </row>
    <row r="14" spans="1:21" ht="24.95" customHeight="1" x14ac:dyDescent="0.15">
      <c r="A14" s="477"/>
      <c r="B14" s="104"/>
      <c r="C14" s="108" t="s">
        <v>100</v>
      </c>
      <c r="D14" s="107"/>
      <c r="E14" s="50"/>
      <c r="F14" s="50"/>
      <c r="G14" s="104"/>
      <c r="H14" s="106">
        <v>5</v>
      </c>
      <c r="I14" s="105"/>
      <c r="J14" s="104" t="s">
        <v>100</v>
      </c>
      <c r="K14" s="103">
        <v>5</v>
      </c>
      <c r="L14" s="105"/>
      <c r="M14" s="104" t="s">
        <v>100</v>
      </c>
      <c r="N14" s="103">
        <v>5</v>
      </c>
      <c r="O14" s="102"/>
    </row>
    <row r="15" spans="1:21" ht="24.95" customHeight="1" x14ac:dyDescent="0.15">
      <c r="A15" s="477"/>
      <c r="B15" s="104"/>
      <c r="C15" s="108"/>
      <c r="D15" s="107"/>
      <c r="E15" s="50"/>
      <c r="F15" s="50"/>
      <c r="G15" s="104" t="s">
        <v>46</v>
      </c>
      <c r="H15" s="106" t="s">
        <v>299</v>
      </c>
      <c r="I15" s="105"/>
      <c r="J15" s="104"/>
      <c r="K15" s="103"/>
      <c r="L15" s="111"/>
      <c r="M15" s="110"/>
      <c r="N15" s="109"/>
      <c r="O15" s="116"/>
    </row>
    <row r="16" spans="1:21" ht="24.95" customHeight="1" x14ac:dyDescent="0.15">
      <c r="A16" s="477"/>
      <c r="B16" s="104"/>
      <c r="C16" s="108"/>
      <c r="D16" s="107"/>
      <c r="E16" s="50"/>
      <c r="F16" s="50"/>
      <c r="G16" s="104" t="s">
        <v>39</v>
      </c>
      <c r="H16" s="106" t="s">
        <v>298</v>
      </c>
      <c r="I16" s="105"/>
      <c r="J16" s="104"/>
      <c r="K16" s="103"/>
      <c r="L16" s="105" t="s">
        <v>342</v>
      </c>
      <c r="M16" s="104" t="s">
        <v>101</v>
      </c>
      <c r="N16" s="103">
        <v>10</v>
      </c>
      <c r="O16" s="102"/>
    </row>
    <row r="17" spans="1:15" ht="24.95" customHeight="1" x14ac:dyDescent="0.15">
      <c r="A17" s="477"/>
      <c r="B17" s="104"/>
      <c r="C17" s="108"/>
      <c r="D17" s="107"/>
      <c r="E17" s="50"/>
      <c r="F17" s="50" t="s">
        <v>31</v>
      </c>
      <c r="G17" s="104" t="s">
        <v>30</v>
      </c>
      <c r="H17" s="106" t="s">
        <v>298</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101</v>
      </c>
      <c r="D19" s="107"/>
      <c r="E19" s="50"/>
      <c r="F19" s="115"/>
      <c r="G19" s="104"/>
      <c r="H19" s="106">
        <v>10</v>
      </c>
      <c r="I19" s="105" t="s">
        <v>42</v>
      </c>
      <c r="J19" s="104" t="s">
        <v>101</v>
      </c>
      <c r="K19" s="103">
        <v>10</v>
      </c>
      <c r="L19" s="105"/>
      <c r="M19" s="104"/>
      <c r="N19" s="103"/>
      <c r="O19" s="102"/>
    </row>
    <row r="20" spans="1:15" ht="24.95" customHeight="1" x14ac:dyDescent="0.15">
      <c r="A20" s="477"/>
      <c r="B20" s="104"/>
      <c r="C20" s="108" t="s">
        <v>99</v>
      </c>
      <c r="D20" s="107"/>
      <c r="E20" s="50"/>
      <c r="F20" s="50"/>
      <c r="G20" s="104"/>
      <c r="H20" s="106">
        <v>0.5</v>
      </c>
      <c r="I20" s="105"/>
      <c r="J20" s="104" t="s">
        <v>99</v>
      </c>
      <c r="K20" s="103">
        <v>0.5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thickBot="1" x14ac:dyDescent="0.2">
      <c r="A23" s="478"/>
      <c r="B23" s="97"/>
      <c r="C23" s="101"/>
      <c r="D23" s="100"/>
      <c r="E23" s="56"/>
      <c r="F23" s="56"/>
      <c r="G23" s="97"/>
      <c r="H23" s="99"/>
      <c r="I23" s="98"/>
      <c r="J23" s="97"/>
      <c r="K23" s="96"/>
      <c r="L23" s="98"/>
      <c r="M23" s="97"/>
      <c r="N23" s="96"/>
      <c r="O23" s="95"/>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Z29"/>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2.5" customHeight="1" x14ac:dyDescent="0.15">
      <c r="A3" s="5"/>
      <c r="B3" s="503" t="s">
        <v>266</v>
      </c>
      <c r="C3" s="503"/>
      <c r="D3" s="3"/>
      <c r="E3" s="6"/>
      <c r="F3" s="2"/>
      <c r="G3" s="2"/>
      <c r="H3" s="2"/>
      <c r="I3" s="3"/>
      <c r="J3" s="2"/>
      <c r="K3" s="7"/>
      <c r="L3" s="7"/>
      <c r="M3" s="8"/>
      <c r="N3" s="2"/>
      <c r="O3" s="86" t="s">
        <v>267</v>
      </c>
      <c r="P3"/>
      <c r="Q3"/>
      <c r="R3"/>
      <c r="S3"/>
    </row>
    <row r="4" spans="1:19" ht="22.5" customHeight="1" x14ac:dyDescent="0.15">
      <c r="A4" s="5"/>
      <c r="B4" s="503"/>
      <c r="C4" s="503"/>
      <c r="D4" s="10"/>
      <c r="E4" s="6"/>
      <c r="F4" s="2"/>
      <c r="G4" s="2"/>
      <c r="H4" s="2"/>
      <c r="I4" s="10"/>
      <c r="J4" s="2"/>
      <c r="K4" s="7"/>
      <c r="L4" s="7"/>
      <c r="M4" s="8"/>
      <c r="N4" s="2"/>
      <c r="O4"/>
      <c r="P4"/>
      <c r="Q4"/>
      <c r="R4"/>
      <c r="S4"/>
    </row>
    <row r="5" spans="1:19" ht="27.75" customHeight="1" thickBot="1" x14ac:dyDescent="0.3">
      <c r="A5" s="462" t="s">
        <v>230</v>
      </c>
      <c r="B5" s="463"/>
      <c r="C5" s="463"/>
      <c r="D5" s="463"/>
      <c r="E5" s="463"/>
      <c r="F5" s="463"/>
      <c r="G5" s="2"/>
      <c r="H5" s="2"/>
      <c r="I5" s="13"/>
      <c r="J5" s="2"/>
      <c r="K5" s="7"/>
      <c r="L5" s="7"/>
      <c r="M5" s="11"/>
      <c r="N5" s="2"/>
      <c r="O5" s="14"/>
      <c r="P5" s="13"/>
      <c r="Q5" s="15"/>
      <c r="R5" s="15"/>
      <c r="S5" s="12"/>
    </row>
    <row r="6" spans="1:19" customFormat="1" ht="42" customHeight="1" thickBot="1" x14ac:dyDescent="0.2">
      <c r="A6" s="16"/>
      <c r="B6" s="17" t="s">
        <v>1</v>
      </c>
      <c r="C6" s="18" t="s">
        <v>2</v>
      </c>
      <c r="D6" s="19" t="s">
        <v>3</v>
      </c>
      <c r="E6" s="35" t="s">
        <v>7</v>
      </c>
      <c r="F6" s="20" t="s">
        <v>5</v>
      </c>
      <c r="G6" s="18" t="s">
        <v>6</v>
      </c>
      <c r="H6" s="17" t="s">
        <v>2</v>
      </c>
      <c r="I6" s="19" t="s">
        <v>3</v>
      </c>
      <c r="J6" s="36" t="s">
        <v>4</v>
      </c>
      <c r="K6" s="20" t="s">
        <v>5</v>
      </c>
      <c r="L6" s="20" t="s">
        <v>6</v>
      </c>
      <c r="M6" s="22" t="s">
        <v>8</v>
      </c>
      <c r="N6" s="23" t="s">
        <v>9</v>
      </c>
      <c r="O6" s="20" t="s">
        <v>10</v>
      </c>
      <c r="P6" s="24" t="s">
        <v>3</v>
      </c>
      <c r="Q6" s="21" t="s">
        <v>12</v>
      </c>
      <c r="R6" s="25" t="s">
        <v>11</v>
      </c>
      <c r="S6" s="26"/>
    </row>
    <row r="7" spans="1:19" ht="24" customHeight="1" x14ac:dyDescent="0.15">
      <c r="A7" s="464" t="s">
        <v>54</v>
      </c>
      <c r="B7" s="63" t="s">
        <v>231</v>
      </c>
      <c r="C7" s="37" t="s">
        <v>114</v>
      </c>
      <c r="D7" s="38"/>
      <c r="E7" s="39">
        <v>30</v>
      </c>
      <c r="F7" s="40" t="s">
        <v>25</v>
      </c>
      <c r="G7" s="67"/>
      <c r="H7" s="71" t="s">
        <v>114</v>
      </c>
      <c r="I7" s="38"/>
      <c r="J7" s="40">
        <f>ROUNDUP(E7*0.75,2)</f>
        <v>22.5</v>
      </c>
      <c r="K7" s="40" t="s">
        <v>25</v>
      </c>
      <c r="L7" s="40"/>
      <c r="M7" s="75" t="e">
        <f>#REF!</f>
        <v>#REF!</v>
      </c>
      <c r="N7" s="63" t="s">
        <v>232</v>
      </c>
      <c r="O7" s="41" t="s">
        <v>15</v>
      </c>
      <c r="P7" s="38"/>
      <c r="Q7" s="42">
        <v>110</v>
      </c>
      <c r="R7" s="88">
        <f t="shared" ref="R7:R13" si="0">ROUNDUP(Q7*0.75,2)</f>
        <v>82.5</v>
      </c>
    </row>
    <row r="8" spans="1:19" ht="24" customHeight="1" x14ac:dyDescent="0.15">
      <c r="A8" s="465"/>
      <c r="B8" s="65"/>
      <c r="C8" s="49" t="s">
        <v>236</v>
      </c>
      <c r="D8" s="50"/>
      <c r="E8" s="51">
        <v>5</v>
      </c>
      <c r="F8" s="52" t="s">
        <v>25</v>
      </c>
      <c r="G8" s="69"/>
      <c r="H8" s="73" t="s">
        <v>236</v>
      </c>
      <c r="I8" s="50"/>
      <c r="J8" s="52">
        <f>ROUNDUP(E8*0.75,2)</f>
        <v>3.75</v>
      </c>
      <c r="K8" s="52" t="s">
        <v>25</v>
      </c>
      <c r="L8" s="52"/>
      <c r="M8" s="77" t="e">
        <f>#REF!</f>
        <v>#REF!</v>
      </c>
      <c r="N8" s="65" t="s">
        <v>233</v>
      </c>
      <c r="O8" s="53" t="s">
        <v>41</v>
      </c>
      <c r="P8" s="50"/>
      <c r="Q8" s="54">
        <v>1</v>
      </c>
      <c r="R8" s="90">
        <f t="shared" si="0"/>
        <v>0.75</v>
      </c>
    </row>
    <row r="9" spans="1:19" ht="24" customHeight="1" x14ac:dyDescent="0.15">
      <c r="A9" s="465"/>
      <c r="B9" s="65"/>
      <c r="C9" s="49" t="s">
        <v>19</v>
      </c>
      <c r="D9" s="50" t="s">
        <v>20</v>
      </c>
      <c r="E9" s="61">
        <v>0.5</v>
      </c>
      <c r="F9" s="52" t="s">
        <v>21</v>
      </c>
      <c r="G9" s="69"/>
      <c r="H9" s="73" t="s">
        <v>19</v>
      </c>
      <c r="I9" s="50" t="s">
        <v>20</v>
      </c>
      <c r="J9" s="52">
        <f>ROUNDUP(E9*0.75,2)</f>
        <v>0.38</v>
      </c>
      <c r="K9" s="52" t="s">
        <v>21</v>
      </c>
      <c r="L9" s="52"/>
      <c r="M9" s="77" t="e">
        <f>#REF!</f>
        <v>#REF!</v>
      </c>
      <c r="N9" s="65" t="s">
        <v>234</v>
      </c>
      <c r="O9" s="53" t="s">
        <v>69</v>
      </c>
      <c r="P9" s="50"/>
      <c r="Q9" s="54">
        <v>0.5</v>
      </c>
      <c r="R9" s="90">
        <f t="shared" si="0"/>
        <v>0.38</v>
      </c>
    </row>
    <row r="10" spans="1:19" ht="24" customHeight="1" x14ac:dyDescent="0.15">
      <c r="A10" s="465"/>
      <c r="B10" s="65"/>
      <c r="C10" s="49" t="s">
        <v>103</v>
      </c>
      <c r="D10" s="50"/>
      <c r="E10" s="51">
        <v>3</v>
      </c>
      <c r="F10" s="52" t="s">
        <v>25</v>
      </c>
      <c r="G10" s="69"/>
      <c r="H10" s="73" t="s">
        <v>103</v>
      </c>
      <c r="I10" s="50"/>
      <c r="J10" s="52">
        <f>ROUNDUP(E10*0.75,2)</f>
        <v>2.25</v>
      </c>
      <c r="K10" s="52" t="s">
        <v>25</v>
      </c>
      <c r="L10" s="52"/>
      <c r="M10" s="77" t="e">
        <f>#REF!</f>
        <v>#REF!</v>
      </c>
      <c r="N10" s="65" t="s">
        <v>235</v>
      </c>
      <c r="O10" s="53" t="s">
        <v>39</v>
      </c>
      <c r="P10" s="50"/>
      <c r="Q10" s="54">
        <v>1</v>
      </c>
      <c r="R10" s="90">
        <f t="shared" si="0"/>
        <v>0.75</v>
      </c>
    </row>
    <row r="11" spans="1:19" ht="24" customHeight="1" x14ac:dyDescent="0.15">
      <c r="A11" s="465"/>
      <c r="B11" s="65"/>
      <c r="C11" s="49"/>
      <c r="D11" s="50"/>
      <c r="E11" s="51"/>
      <c r="F11" s="52"/>
      <c r="G11" s="69"/>
      <c r="H11" s="73"/>
      <c r="I11" s="50"/>
      <c r="J11" s="52"/>
      <c r="K11" s="52"/>
      <c r="L11" s="52"/>
      <c r="M11" s="77"/>
      <c r="N11" s="82" t="s">
        <v>264</v>
      </c>
      <c r="O11" s="53" t="s">
        <v>30</v>
      </c>
      <c r="P11" s="50" t="s">
        <v>31</v>
      </c>
      <c r="Q11" s="54">
        <v>1.5</v>
      </c>
      <c r="R11" s="90">
        <f t="shared" si="0"/>
        <v>1.1300000000000001</v>
      </c>
    </row>
    <row r="12" spans="1:19" ht="24" customHeight="1" x14ac:dyDescent="0.15">
      <c r="A12" s="465"/>
      <c r="B12" s="65"/>
      <c r="C12" s="49"/>
      <c r="D12" s="50"/>
      <c r="E12" s="51"/>
      <c r="F12" s="52"/>
      <c r="G12" s="69"/>
      <c r="H12" s="73"/>
      <c r="I12" s="50"/>
      <c r="J12" s="52"/>
      <c r="K12" s="52"/>
      <c r="L12" s="52"/>
      <c r="M12" s="77"/>
      <c r="N12" s="91" t="s">
        <v>265</v>
      </c>
      <c r="O12" s="53" t="s">
        <v>41</v>
      </c>
      <c r="P12" s="50"/>
      <c r="Q12" s="54">
        <v>0.5</v>
      </c>
      <c r="R12" s="90">
        <f t="shared" si="0"/>
        <v>0.38</v>
      </c>
    </row>
    <row r="13" spans="1:19" ht="24" customHeight="1" x14ac:dyDescent="0.15">
      <c r="A13" s="465"/>
      <c r="B13" s="65"/>
      <c r="C13" s="49"/>
      <c r="D13" s="50"/>
      <c r="E13" s="51"/>
      <c r="F13" s="52"/>
      <c r="G13" s="69"/>
      <c r="H13" s="73"/>
      <c r="I13" s="50"/>
      <c r="J13" s="52"/>
      <c r="K13" s="52"/>
      <c r="L13" s="52"/>
      <c r="M13" s="77"/>
      <c r="N13" s="65" t="s">
        <v>162</v>
      </c>
      <c r="O13" s="53" t="s">
        <v>39</v>
      </c>
      <c r="P13" s="50"/>
      <c r="Q13" s="54">
        <v>1</v>
      </c>
      <c r="R13" s="90">
        <f t="shared" si="0"/>
        <v>0.75</v>
      </c>
    </row>
    <row r="14" spans="1:19" ht="24" customHeight="1" x14ac:dyDescent="0.15">
      <c r="A14" s="465"/>
      <c r="B14" s="65"/>
      <c r="C14" s="49"/>
      <c r="D14" s="50"/>
      <c r="E14" s="51"/>
      <c r="F14" s="52"/>
      <c r="G14" s="69"/>
      <c r="H14" s="73"/>
      <c r="I14" s="50"/>
      <c r="J14" s="52"/>
      <c r="K14" s="52"/>
      <c r="L14" s="52"/>
      <c r="M14" s="77"/>
      <c r="N14" s="65" t="s">
        <v>43</v>
      </c>
      <c r="O14" s="53"/>
      <c r="P14" s="50"/>
      <c r="Q14" s="54"/>
      <c r="R14" s="90"/>
    </row>
    <row r="15" spans="1:19" ht="24" customHeight="1" x14ac:dyDescent="0.15">
      <c r="A15" s="465"/>
      <c r="B15" s="64"/>
      <c r="C15" s="43"/>
      <c r="D15" s="44"/>
      <c r="E15" s="45"/>
      <c r="F15" s="46"/>
      <c r="G15" s="68"/>
      <c r="H15" s="72"/>
      <c r="I15" s="44"/>
      <c r="J15" s="46"/>
      <c r="K15" s="46"/>
      <c r="L15" s="46"/>
      <c r="M15" s="76"/>
      <c r="N15" s="64"/>
      <c r="O15" s="47"/>
      <c r="P15" s="44"/>
      <c r="Q15" s="48"/>
      <c r="R15" s="89"/>
    </row>
    <row r="16" spans="1:19" ht="24" customHeight="1" x14ac:dyDescent="0.15">
      <c r="A16" s="465"/>
      <c r="B16" s="65" t="s">
        <v>237</v>
      </c>
      <c r="C16" s="49" t="s">
        <v>93</v>
      </c>
      <c r="D16" s="50"/>
      <c r="E16" s="80">
        <v>0.25</v>
      </c>
      <c r="F16" s="52" t="s">
        <v>94</v>
      </c>
      <c r="G16" s="69"/>
      <c r="H16" s="73" t="s">
        <v>93</v>
      </c>
      <c r="I16" s="50"/>
      <c r="J16" s="52">
        <f>ROUNDUP(E16*0.75,2)</f>
        <v>0.19</v>
      </c>
      <c r="K16" s="52" t="s">
        <v>94</v>
      </c>
      <c r="L16" s="52"/>
      <c r="M16" s="77" t="e">
        <f>#REF!</f>
        <v>#REF!</v>
      </c>
      <c r="N16" s="65" t="s">
        <v>196</v>
      </c>
      <c r="O16" s="53" t="s">
        <v>46</v>
      </c>
      <c r="P16" s="50"/>
      <c r="Q16" s="54">
        <v>20</v>
      </c>
      <c r="R16" s="90">
        <f>ROUNDUP(Q16*0.75,2)</f>
        <v>15</v>
      </c>
    </row>
    <row r="17" spans="1:18" ht="24" customHeight="1" x14ac:dyDescent="0.15">
      <c r="A17" s="465"/>
      <c r="B17" s="65"/>
      <c r="C17" s="49" t="s">
        <v>26</v>
      </c>
      <c r="D17" s="50"/>
      <c r="E17" s="51">
        <v>30</v>
      </c>
      <c r="F17" s="52" t="s">
        <v>25</v>
      </c>
      <c r="G17" s="69"/>
      <c r="H17" s="73" t="s">
        <v>26</v>
      </c>
      <c r="I17" s="50"/>
      <c r="J17" s="52">
        <f>ROUNDUP(E17*0.75,2)</f>
        <v>22.5</v>
      </c>
      <c r="K17" s="52" t="s">
        <v>25</v>
      </c>
      <c r="L17" s="52"/>
      <c r="M17" s="77" t="e">
        <f>ROUND(#REF!+(#REF!*6/100),2)</f>
        <v>#REF!</v>
      </c>
      <c r="N17" s="65" t="s">
        <v>238</v>
      </c>
      <c r="O17" s="53" t="s">
        <v>32</v>
      </c>
      <c r="P17" s="50"/>
      <c r="Q17" s="54">
        <v>0.2</v>
      </c>
      <c r="R17" s="90">
        <f>ROUNDUP(Q17*0.75,2)</f>
        <v>0.15</v>
      </c>
    </row>
    <row r="18" spans="1:18" ht="24" customHeight="1" x14ac:dyDescent="0.15">
      <c r="A18" s="465"/>
      <c r="B18" s="65"/>
      <c r="C18" s="49" t="s">
        <v>240</v>
      </c>
      <c r="D18" s="50"/>
      <c r="E18" s="51">
        <v>10</v>
      </c>
      <c r="F18" s="52" t="s">
        <v>25</v>
      </c>
      <c r="G18" s="69"/>
      <c r="H18" s="73" t="s">
        <v>240</v>
      </c>
      <c r="I18" s="50"/>
      <c r="J18" s="52">
        <f>ROUNDUP(E18*0.75,2)</f>
        <v>7.5</v>
      </c>
      <c r="K18" s="52" t="s">
        <v>25</v>
      </c>
      <c r="L18" s="52"/>
      <c r="M18" s="77" t="e">
        <f>#REF!</f>
        <v>#REF!</v>
      </c>
      <c r="N18" s="65" t="s">
        <v>239</v>
      </c>
      <c r="O18" s="53" t="s">
        <v>70</v>
      </c>
      <c r="P18" s="50"/>
      <c r="Q18" s="54">
        <v>2</v>
      </c>
      <c r="R18" s="90">
        <f>ROUNDUP(Q18*0.75,2)</f>
        <v>1.5</v>
      </c>
    </row>
    <row r="19" spans="1:18" ht="24" customHeight="1" x14ac:dyDescent="0.15">
      <c r="A19" s="465"/>
      <c r="B19" s="65"/>
      <c r="C19" s="49"/>
      <c r="D19" s="50"/>
      <c r="E19" s="51"/>
      <c r="F19" s="52"/>
      <c r="G19" s="69"/>
      <c r="H19" s="73"/>
      <c r="I19" s="50"/>
      <c r="J19" s="52"/>
      <c r="K19" s="52"/>
      <c r="L19" s="52"/>
      <c r="M19" s="77"/>
      <c r="N19" s="65" t="s">
        <v>270</v>
      </c>
      <c r="O19" s="53" t="s">
        <v>30</v>
      </c>
      <c r="P19" s="50" t="s">
        <v>31</v>
      </c>
      <c r="Q19" s="54">
        <v>0.5</v>
      </c>
      <c r="R19" s="90">
        <f>ROUNDUP(Q19*0.75,2)</f>
        <v>0.38</v>
      </c>
    </row>
    <row r="20" spans="1:18" ht="24" customHeight="1" x14ac:dyDescent="0.15">
      <c r="A20" s="465"/>
      <c r="B20" s="65"/>
      <c r="C20" s="49"/>
      <c r="D20" s="50"/>
      <c r="E20" s="51"/>
      <c r="F20" s="52"/>
      <c r="G20" s="69"/>
      <c r="H20" s="73"/>
      <c r="I20" s="50"/>
      <c r="J20" s="52"/>
      <c r="K20" s="52"/>
      <c r="L20" s="52"/>
      <c r="M20" s="77"/>
      <c r="N20" s="65" t="s">
        <v>43</v>
      </c>
      <c r="O20" s="53" t="s">
        <v>58</v>
      </c>
      <c r="P20" s="50"/>
      <c r="Q20" s="54">
        <v>1</v>
      </c>
      <c r="R20" s="90">
        <f>ROUNDUP(Q20*0.75,2)</f>
        <v>0.75</v>
      </c>
    </row>
    <row r="21" spans="1:18" ht="24" customHeight="1" x14ac:dyDescent="0.15">
      <c r="A21" s="465"/>
      <c r="B21" s="64"/>
      <c r="C21" s="43"/>
      <c r="D21" s="44"/>
      <c r="E21" s="45"/>
      <c r="F21" s="46"/>
      <c r="G21" s="68"/>
      <c r="H21" s="72"/>
      <c r="I21" s="44"/>
      <c r="J21" s="46"/>
      <c r="K21" s="46"/>
      <c r="L21" s="46"/>
      <c r="M21" s="76"/>
      <c r="N21" s="64"/>
      <c r="O21" s="47"/>
      <c r="P21" s="44"/>
      <c r="Q21" s="48"/>
      <c r="R21" s="89"/>
    </row>
    <row r="22" spans="1:18" ht="24" customHeight="1" x14ac:dyDescent="0.15">
      <c r="A22" s="465"/>
      <c r="B22" s="65" t="s">
        <v>110</v>
      </c>
      <c r="C22" s="49" t="s">
        <v>111</v>
      </c>
      <c r="D22" s="50"/>
      <c r="E22" s="51">
        <v>20</v>
      </c>
      <c r="F22" s="52" t="s">
        <v>25</v>
      </c>
      <c r="G22" s="69"/>
      <c r="H22" s="73" t="s">
        <v>111</v>
      </c>
      <c r="I22" s="50"/>
      <c r="J22" s="52">
        <f>ROUNDUP(E22*0.75,2)</f>
        <v>15</v>
      </c>
      <c r="K22" s="52" t="s">
        <v>25</v>
      </c>
      <c r="L22" s="52"/>
      <c r="M22" s="77" t="e">
        <f>#REF!</f>
        <v>#REF!</v>
      </c>
      <c r="N22" s="65" t="s">
        <v>18</v>
      </c>
      <c r="O22" s="53" t="s">
        <v>53</v>
      </c>
      <c r="P22" s="50"/>
      <c r="Q22" s="54">
        <v>100</v>
      </c>
      <c r="R22" s="90">
        <f>ROUNDUP(Q22*0.75,2)</f>
        <v>75</v>
      </c>
    </row>
    <row r="23" spans="1:18" ht="24" customHeight="1" x14ac:dyDescent="0.15">
      <c r="A23" s="465"/>
      <c r="B23" s="65"/>
      <c r="C23" s="49" t="s">
        <v>241</v>
      </c>
      <c r="D23" s="50"/>
      <c r="E23" s="51">
        <v>5</v>
      </c>
      <c r="F23" s="52" t="s">
        <v>25</v>
      </c>
      <c r="G23" s="69"/>
      <c r="H23" s="73" t="s">
        <v>241</v>
      </c>
      <c r="I23" s="50"/>
      <c r="J23" s="52">
        <f>ROUNDUP(E23*0.75,2)</f>
        <v>3.75</v>
      </c>
      <c r="K23" s="52" t="s">
        <v>25</v>
      </c>
      <c r="L23" s="52"/>
      <c r="M23" s="77" t="e">
        <f>#REF!</f>
        <v>#REF!</v>
      </c>
      <c r="N23" s="65"/>
      <c r="O23" s="53" t="s">
        <v>112</v>
      </c>
      <c r="P23" s="50" t="s">
        <v>113</v>
      </c>
      <c r="Q23" s="54">
        <v>0.5</v>
      </c>
      <c r="R23" s="90">
        <f>ROUNDUP(Q23*0.75,2)</f>
        <v>0.38</v>
      </c>
    </row>
    <row r="24" spans="1:18" ht="24" customHeight="1" x14ac:dyDescent="0.15">
      <c r="A24" s="465"/>
      <c r="B24" s="65"/>
      <c r="C24" s="49"/>
      <c r="D24" s="50"/>
      <c r="E24" s="51"/>
      <c r="F24" s="52"/>
      <c r="G24" s="69"/>
      <c r="H24" s="73"/>
      <c r="I24" s="50"/>
      <c r="J24" s="52"/>
      <c r="K24" s="52"/>
      <c r="L24" s="52"/>
      <c r="M24" s="77"/>
      <c r="N24" s="65"/>
      <c r="O24" s="53" t="s">
        <v>32</v>
      </c>
      <c r="P24" s="50"/>
      <c r="Q24" s="54">
        <v>0.1</v>
      </c>
      <c r="R24" s="90">
        <f>ROUNDUP(Q24*0.75,2)</f>
        <v>0.08</v>
      </c>
    </row>
    <row r="25" spans="1:18" ht="24" customHeight="1" x14ac:dyDescent="0.15">
      <c r="A25" s="465"/>
      <c r="B25" s="64"/>
      <c r="C25" s="43"/>
      <c r="D25" s="44"/>
      <c r="E25" s="45"/>
      <c r="F25" s="46"/>
      <c r="G25" s="68"/>
      <c r="H25" s="72"/>
      <c r="I25" s="44"/>
      <c r="J25" s="46"/>
      <c r="K25" s="46"/>
      <c r="L25" s="46"/>
      <c r="M25" s="76"/>
      <c r="N25" s="64"/>
      <c r="O25" s="47"/>
      <c r="P25" s="44"/>
      <c r="Q25" s="48"/>
      <c r="R25" s="89"/>
    </row>
    <row r="26" spans="1:18" ht="24" customHeight="1" x14ac:dyDescent="0.15">
      <c r="A26" s="465"/>
      <c r="B26" s="65" t="s">
        <v>59</v>
      </c>
      <c r="C26" s="49" t="s">
        <v>60</v>
      </c>
      <c r="D26" s="50"/>
      <c r="E26" s="51">
        <v>30</v>
      </c>
      <c r="F26" s="52" t="s">
        <v>25</v>
      </c>
      <c r="G26" s="69" t="s">
        <v>28</v>
      </c>
      <c r="H26" s="73" t="s">
        <v>60</v>
      </c>
      <c r="I26" s="50"/>
      <c r="J26" s="52">
        <f>ROUNDUP(E26*0.75,2)</f>
        <v>22.5</v>
      </c>
      <c r="K26" s="52" t="s">
        <v>25</v>
      </c>
      <c r="L26" s="52" t="s">
        <v>28</v>
      </c>
      <c r="M26" s="77" t="e">
        <f>#REF!</f>
        <v>#REF!</v>
      </c>
      <c r="N26" s="65"/>
      <c r="O26" s="53"/>
      <c r="P26" s="50"/>
      <c r="Q26" s="54"/>
      <c r="R26" s="90"/>
    </row>
    <row r="27" spans="1:18" ht="24" customHeight="1" thickBot="1" x14ac:dyDescent="0.2">
      <c r="A27" s="466"/>
      <c r="B27" s="66"/>
      <c r="C27" s="55"/>
      <c r="D27" s="56"/>
      <c r="E27" s="57"/>
      <c r="F27" s="58"/>
      <c r="G27" s="70"/>
      <c r="H27" s="74"/>
      <c r="I27" s="56"/>
      <c r="J27" s="58"/>
      <c r="K27" s="58"/>
      <c r="L27" s="58"/>
      <c r="M27" s="78"/>
      <c r="N27" s="66"/>
      <c r="O27" s="59"/>
      <c r="P27" s="56"/>
      <c r="Q27" s="60"/>
      <c r="R27" s="92"/>
    </row>
    <row r="29" spans="1:18" ht="18.75" customHeight="1" x14ac:dyDescent="0.15">
      <c r="O29" s="3"/>
      <c r="P29" s="87"/>
      <c r="Q29" s="87"/>
      <c r="R29" s="87"/>
    </row>
  </sheetData>
  <mergeCells count="5">
    <mergeCell ref="B3:C4"/>
    <mergeCell ref="H1:N1"/>
    <mergeCell ref="A2:R2"/>
    <mergeCell ref="A5:F5"/>
    <mergeCell ref="A7:A27"/>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61"/>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390</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389</v>
      </c>
      <c r="I5" s="470" t="s">
        <v>313</v>
      </c>
      <c r="J5" s="471"/>
      <c r="K5" s="472"/>
      <c r="L5" s="473" t="s">
        <v>355</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388</v>
      </c>
      <c r="C9" s="108" t="s">
        <v>93</v>
      </c>
      <c r="D9" s="107"/>
      <c r="E9" s="50"/>
      <c r="F9" s="50"/>
      <c r="G9" s="104"/>
      <c r="H9" s="147">
        <v>0.1</v>
      </c>
      <c r="I9" s="105" t="s">
        <v>387</v>
      </c>
      <c r="J9" s="104" t="s">
        <v>93</v>
      </c>
      <c r="K9" s="146">
        <v>0.1</v>
      </c>
      <c r="L9" s="105" t="s">
        <v>386</v>
      </c>
      <c r="M9" s="104" t="s">
        <v>93</v>
      </c>
      <c r="N9" s="146">
        <v>0.1</v>
      </c>
      <c r="O9" s="102"/>
    </row>
    <row r="10" spans="1:21" ht="24.95" customHeight="1" x14ac:dyDescent="0.15">
      <c r="A10" s="477"/>
      <c r="B10" s="104"/>
      <c r="C10" s="108" t="s">
        <v>114</v>
      </c>
      <c r="D10" s="107"/>
      <c r="E10" s="50"/>
      <c r="F10" s="50"/>
      <c r="G10" s="104"/>
      <c r="H10" s="106">
        <v>5</v>
      </c>
      <c r="I10" s="105"/>
      <c r="J10" s="119" t="s">
        <v>220</v>
      </c>
      <c r="K10" s="103">
        <v>5</v>
      </c>
      <c r="L10" s="105"/>
      <c r="M10" s="104" t="s">
        <v>26</v>
      </c>
      <c r="N10" s="103">
        <v>10</v>
      </c>
      <c r="O10" s="102"/>
    </row>
    <row r="11" spans="1:21" ht="24.95" customHeight="1" x14ac:dyDescent="0.15">
      <c r="A11" s="477"/>
      <c r="B11" s="104"/>
      <c r="C11" s="108" t="s">
        <v>26</v>
      </c>
      <c r="D11" s="107"/>
      <c r="E11" s="50"/>
      <c r="F11" s="50"/>
      <c r="G11" s="104"/>
      <c r="H11" s="106">
        <v>20</v>
      </c>
      <c r="I11" s="105"/>
      <c r="J11" s="104" t="s">
        <v>26</v>
      </c>
      <c r="K11" s="103">
        <v>15</v>
      </c>
      <c r="L11" s="111"/>
      <c r="M11" s="110"/>
      <c r="N11" s="109"/>
      <c r="O11" s="116"/>
    </row>
    <row r="12" spans="1:21" ht="24.95" customHeight="1" x14ac:dyDescent="0.15">
      <c r="A12" s="477"/>
      <c r="B12" s="104"/>
      <c r="C12" s="108" t="s">
        <v>240</v>
      </c>
      <c r="D12" s="107"/>
      <c r="E12" s="50"/>
      <c r="F12" s="50"/>
      <c r="G12" s="104"/>
      <c r="H12" s="106">
        <v>10</v>
      </c>
      <c r="I12" s="105"/>
      <c r="J12" s="104" t="s">
        <v>240</v>
      </c>
      <c r="K12" s="103">
        <v>10</v>
      </c>
      <c r="L12" s="105" t="s">
        <v>385</v>
      </c>
      <c r="M12" s="104" t="s">
        <v>111</v>
      </c>
      <c r="N12" s="103">
        <v>10</v>
      </c>
      <c r="O12" s="102"/>
    </row>
    <row r="13" spans="1:21" ht="24.95" customHeight="1" x14ac:dyDescent="0.15">
      <c r="A13" s="477"/>
      <c r="B13" s="104"/>
      <c r="C13" s="108" t="s">
        <v>19</v>
      </c>
      <c r="D13" s="107"/>
      <c r="E13" s="50" t="s">
        <v>20</v>
      </c>
      <c r="F13" s="50"/>
      <c r="G13" s="104"/>
      <c r="H13" s="118">
        <v>0.13</v>
      </c>
      <c r="I13" s="105"/>
      <c r="J13" s="104" t="s">
        <v>300</v>
      </c>
      <c r="K13" s="117">
        <v>0.13</v>
      </c>
      <c r="L13" s="105"/>
      <c r="M13" s="104" t="s">
        <v>240</v>
      </c>
      <c r="N13" s="103">
        <v>10</v>
      </c>
      <c r="O13" s="102"/>
    </row>
    <row r="14" spans="1:21" ht="24.95" customHeight="1" x14ac:dyDescent="0.15">
      <c r="A14" s="477"/>
      <c r="B14" s="104"/>
      <c r="C14" s="108"/>
      <c r="D14" s="107"/>
      <c r="E14" s="50"/>
      <c r="F14" s="50"/>
      <c r="G14" s="104" t="s">
        <v>46</v>
      </c>
      <c r="H14" s="106" t="s">
        <v>299</v>
      </c>
      <c r="I14" s="105"/>
      <c r="J14" s="104"/>
      <c r="K14" s="103"/>
      <c r="L14" s="105"/>
      <c r="M14" s="104"/>
      <c r="N14" s="103"/>
      <c r="O14" s="102"/>
    </row>
    <row r="15" spans="1:21" ht="24.95" customHeight="1" x14ac:dyDescent="0.15">
      <c r="A15" s="477"/>
      <c r="B15" s="104"/>
      <c r="C15" s="108"/>
      <c r="D15" s="107"/>
      <c r="E15" s="50"/>
      <c r="F15" s="50" t="s">
        <v>31</v>
      </c>
      <c r="G15" s="104" t="s">
        <v>30</v>
      </c>
      <c r="H15" s="106" t="s">
        <v>298</v>
      </c>
      <c r="I15" s="105"/>
      <c r="J15" s="104"/>
      <c r="K15" s="103"/>
      <c r="L15" s="105"/>
      <c r="M15" s="104"/>
      <c r="N15" s="103"/>
      <c r="O15" s="102"/>
    </row>
    <row r="16" spans="1:21" ht="24.95" customHeight="1" x14ac:dyDescent="0.15">
      <c r="A16" s="477"/>
      <c r="B16" s="104"/>
      <c r="C16" s="108"/>
      <c r="D16" s="107"/>
      <c r="E16" s="50"/>
      <c r="F16" s="50"/>
      <c r="G16" s="104" t="s">
        <v>39</v>
      </c>
      <c r="H16" s="106" t="s">
        <v>298</v>
      </c>
      <c r="I16" s="105"/>
      <c r="J16" s="104"/>
      <c r="K16" s="103"/>
      <c r="L16" s="105"/>
      <c r="M16" s="104"/>
      <c r="N16" s="103"/>
      <c r="O16" s="102"/>
    </row>
    <row r="17" spans="1:15" ht="24.95" customHeight="1" x14ac:dyDescent="0.15">
      <c r="A17" s="477"/>
      <c r="B17" s="104"/>
      <c r="C17" s="108"/>
      <c r="D17" s="107"/>
      <c r="E17" s="50"/>
      <c r="F17" s="50"/>
      <c r="G17" s="104" t="s">
        <v>58</v>
      </c>
      <c r="H17" s="106" t="s">
        <v>298</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110</v>
      </c>
      <c r="C19" s="108" t="s">
        <v>111</v>
      </c>
      <c r="D19" s="107"/>
      <c r="E19" s="50"/>
      <c r="F19" s="115"/>
      <c r="G19" s="104"/>
      <c r="H19" s="106">
        <v>20</v>
      </c>
      <c r="I19" s="105" t="s">
        <v>110</v>
      </c>
      <c r="J19" s="104" t="s">
        <v>111</v>
      </c>
      <c r="K19" s="103">
        <v>10</v>
      </c>
      <c r="L19" s="105"/>
      <c r="M19" s="104"/>
      <c r="N19" s="103"/>
      <c r="O19" s="102"/>
    </row>
    <row r="20" spans="1:15" ht="24.95" customHeight="1" x14ac:dyDescent="0.15">
      <c r="A20" s="477"/>
      <c r="B20" s="104"/>
      <c r="C20" s="108" t="s">
        <v>241</v>
      </c>
      <c r="D20" s="107"/>
      <c r="E20" s="50"/>
      <c r="F20" s="50"/>
      <c r="G20" s="104"/>
      <c r="H20" s="106">
        <v>5</v>
      </c>
      <c r="I20" s="105"/>
      <c r="J20" s="104"/>
      <c r="K20" s="103"/>
      <c r="L20" s="105"/>
      <c r="M20" s="104"/>
      <c r="N20" s="103"/>
      <c r="O20" s="102"/>
    </row>
    <row r="21" spans="1:15" ht="24.95" customHeight="1" x14ac:dyDescent="0.15">
      <c r="A21" s="477"/>
      <c r="B21" s="104"/>
      <c r="C21" s="108"/>
      <c r="D21" s="107"/>
      <c r="E21" s="50"/>
      <c r="F21" s="50"/>
      <c r="G21" s="104" t="s">
        <v>53</v>
      </c>
      <c r="H21" s="106" t="s">
        <v>299</v>
      </c>
      <c r="I21" s="105"/>
      <c r="J21" s="104"/>
      <c r="K21" s="103"/>
      <c r="L21" s="105"/>
      <c r="M21" s="104"/>
      <c r="N21" s="103"/>
      <c r="O21" s="102"/>
    </row>
    <row r="22" spans="1:15" ht="24.95" customHeight="1" thickBot="1" x14ac:dyDescent="0.2">
      <c r="A22" s="478"/>
      <c r="B22" s="97"/>
      <c r="C22" s="101"/>
      <c r="D22" s="100"/>
      <c r="E22" s="56"/>
      <c r="F22" s="56"/>
      <c r="G22" s="97"/>
      <c r="H22" s="99"/>
      <c r="I22" s="98"/>
      <c r="J22" s="97"/>
      <c r="K22" s="96"/>
      <c r="L22" s="98"/>
      <c r="M22" s="97"/>
      <c r="N22" s="96"/>
      <c r="O22" s="95"/>
    </row>
    <row r="23" spans="1:15" ht="24.95" customHeight="1" x14ac:dyDescent="0.15">
      <c r="B23" s="94"/>
      <c r="C23" s="94"/>
      <c r="D23" s="94"/>
      <c r="G23" s="94"/>
      <c r="H23" s="93"/>
      <c r="I23" s="94"/>
      <c r="J23" s="94"/>
      <c r="K23" s="93"/>
      <c r="L23" s="94"/>
      <c r="M23" s="94"/>
      <c r="N23" s="93"/>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243</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61</v>
      </c>
      <c r="C5" s="37" t="s">
        <v>62</v>
      </c>
      <c r="D5" s="38" t="s">
        <v>63</v>
      </c>
      <c r="E5" s="81">
        <v>0.5</v>
      </c>
      <c r="F5" s="40" t="s">
        <v>64</v>
      </c>
      <c r="G5" s="67"/>
      <c r="H5" s="71" t="s">
        <v>62</v>
      </c>
      <c r="I5" s="38" t="s">
        <v>63</v>
      </c>
      <c r="J5" s="40">
        <f>ROUNDUP(E5*0.75,2)</f>
        <v>0.38</v>
      </c>
      <c r="K5" s="40" t="s">
        <v>64</v>
      </c>
      <c r="L5" s="40"/>
      <c r="M5" s="75" t="e">
        <f>#REF!</f>
        <v>#REF!</v>
      </c>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187</v>
      </c>
      <c r="C7" s="49" t="s">
        <v>90</v>
      </c>
      <c r="D7" s="50"/>
      <c r="E7" s="51">
        <v>1</v>
      </c>
      <c r="F7" s="52" t="s">
        <v>91</v>
      </c>
      <c r="G7" s="69"/>
      <c r="H7" s="73" t="s">
        <v>90</v>
      </c>
      <c r="I7" s="50"/>
      <c r="J7" s="52">
        <f>ROUNDUP(E7*0.75,2)</f>
        <v>0.75</v>
      </c>
      <c r="K7" s="52" t="s">
        <v>91</v>
      </c>
      <c r="L7" s="52"/>
      <c r="M7" s="77" t="e">
        <f>#REF!</f>
        <v>#REF!</v>
      </c>
      <c r="N7" s="65" t="s">
        <v>188</v>
      </c>
      <c r="O7" s="53" t="s">
        <v>69</v>
      </c>
      <c r="P7" s="50"/>
      <c r="Q7" s="54">
        <v>1</v>
      </c>
      <c r="R7" s="90">
        <f>ROUNDUP(Q7*0.75,2)</f>
        <v>0.75</v>
      </c>
    </row>
    <row r="8" spans="1:19" ht="24.95" customHeight="1" x14ac:dyDescent="0.15">
      <c r="A8" s="465"/>
      <c r="B8" s="65"/>
      <c r="C8" s="49" t="s">
        <v>242</v>
      </c>
      <c r="D8" s="50"/>
      <c r="E8" s="51">
        <v>20</v>
      </c>
      <c r="F8" s="52" t="s">
        <v>25</v>
      </c>
      <c r="G8" s="69"/>
      <c r="H8" s="73" t="s">
        <v>242</v>
      </c>
      <c r="I8" s="50"/>
      <c r="J8" s="52">
        <f>ROUNDUP(E8*0.75,2)</f>
        <v>15</v>
      </c>
      <c r="K8" s="52" t="s">
        <v>25</v>
      </c>
      <c r="L8" s="52"/>
      <c r="M8" s="77" t="e">
        <f>#REF!</f>
        <v>#REF!</v>
      </c>
      <c r="N8" s="65" t="s">
        <v>189</v>
      </c>
      <c r="O8" s="53" t="s">
        <v>39</v>
      </c>
      <c r="P8" s="50"/>
      <c r="Q8" s="54">
        <v>1.5</v>
      </c>
      <c r="R8" s="90">
        <f>ROUNDUP(Q8*0.75,2)</f>
        <v>1.1300000000000001</v>
      </c>
    </row>
    <row r="9" spans="1:19" ht="24.95" customHeight="1" x14ac:dyDescent="0.15">
      <c r="A9" s="465"/>
      <c r="B9" s="65"/>
      <c r="C9" s="49" t="s">
        <v>192</v>
      </c>
      <c r="D9" s="50"/>
      <c r="E9" s="51">
        <v>5</v>
      </c>
      <c r="F9" s="52" t="s">
        <v>25</v>
      </c>
      <c r="G9" s="69"/>
      <c r="H9" s="73" t="s">
        <v>192</v>
      </c>
      <c r="I9" s="50"/>
      <c r="J9" s="52">
        <f>ROUNDUP(E9*0.75,2)</f>
        <v>3.75</v>
      </c>
      <c r="K9" s="52" t="s">
        <v>25</v>
      </c>
      <c r="L9" s="52"/>
      <c r="M9" s="77" t="e">
        <f>#REF!</f>
        <v>#REF!</v>
      </c>
      <c r="N9" s="65" t="s">
        <v>244</v>
      </c>
      <c r="O9" s="53" t="s">
        <v>30</v>
      </c>
      <c r="P9" s="50" t="s">
        <v>31</v>
      </c>
      <c r="Q9" s="54">
        <v>3</v>
      </c>
      <c r="R9" s="90">
        <f>ROUNDUP(Q9*0.75,2)</f>
        <v>2.25</v>
      </c>
    </row>
    <row r="10" spans="1:19" ht="24.95" customHeight="1" x14ac:dyDescent="0.15">
      <c r="A10" s="465"/>
      <c r="B10" s="65"/>
      <c r="C10" s="49" t="s">
        <v>139</v>
      </c>
      <c r="D10" s="50"/>
      <c r="E10" s="51">
        <v>2</v>
      </c>
      <c r="F10" s="52" t="s">
        <v>25</v>
      </c>
      <c r="G10" s="69"/>
      <c r="H10" s="73" t="s">
        <v>139</v>
      </c>
      <c r="I10" s="50"/>
      <c r="J10" s="52">
        <f>ROUNDUP(E10*0.75,2)</f>
        <v>1.5</v>
      </c>
      <c r="K10" s="52" t="s">
        <v>25</v>
      </c>
      <c r="L10" s="52"/>
      <c r="M10" s="77" t="e">
        <f>#REF!</f>
        <v>#REF!</v>
      </c>
      <c r="N10" s="65" t="s">
        <v>191</v>
      </c>
      <c r="O10" s="53" t="s">
        <v>40</v>
      </c>
      <c r="P10" s="50"/>
      <c r="Q10" s="54">
        <v>2</v>
      </c>
      <c r="R10" s="90">
        <f>ROUNDUP(Q10*0.75,2)</f>
        <v>1.5</v>
      </c>
    </row>
    <row r="11" spans="1:19" ht="24.95" customHeight="1" x14ac:dyDescent="0.15">
      <c r="A11" s="465"/>
      <c r="B11" s="65"/>
      <c r="C11" s="49"/>
      <c r="D11" s="50"/>
      <c r="E11" s="51"/>
      <c r="F11" s="52"/>
      <c r="G11" s="69"/>
      <c r="H11" s="73"/>
      <c r="I11" s="50"/>
      <c r="J11" s="52"/>
      <c r="K11" s="52"/>
      <c r="L11" s="52"/>
      <c r="M11" s="77"/>
      <c r="N11" s="65" t="s">
        <v>18</v>
      </c>
      <c r="O11" s="53" t="s">
        <v>97</v>
      </c>
      <c r="P11" s="50"/>
      <c r="Q11" s="54">
        <v>2</v>
      </c>
      <c r="R11" s="90">
        <f>ROUNDUP(Q11*0.75,2)</f>
        <v>1.5</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245</v>
      </c>
      <c r="C13" s="49" t="s">
        <v>229</v>
      </c>
      <c r="D13" s="50"/>
      <c r="E13" s="51">
        <v>40</v>
      </c>
      <c r="F13" s="52" t="s">
        <v>25</v>
      </c>
      <c r="G13" s="69"/>
      <c r="H13" s="73" t="s">
        <v>229</v>
      </c>
      <c r="I13" s="50"/>
      <c r="J13" s="52">
        <f>ROUNDUP(E13*0.75,2)</f>
        <v>30</v>
      </c>
      <c r="K13" s="52" t="s">
        <v>25</v>
      </c>
      <c r="L13" s="52"/>
      <c r="M13" s="77" t="e">
        <f>#REF!</f>
        <v>#REF!</v>
      </c>
      <c r="N13" s="65" t="s">
        <v>246</v>
      </c>
      <c r="O13" s="53" t="s">
        <v>41</v>
      </c>
      <c r="P13" s="50"/>
      <c r="Q13" s="54">
        <v>1.5</v>
      </c>
      <c r="R13" s="90">
        <f>ROUNDUP(Q13*0.75,2)</f>
        <v>1.1300000000000001</v>
      </c>
    </row>
    <row r="14" spans="1:19" ht="24.95" customHeight="1" x14ac:dyDescent="0.15">
      <c r="A14" s="465"/>
      <c r="B14" s="65"/>
      <c r="C14" s="49" t="s">
        <v>108</v>
      </c>
      <c r="D14" s="50"/>
      <c r="E14" s="51">
        <v>10</v>
      </c>
      <c r="F14" s="52" t="s">
        <v>25</v>
      </c>
      <c r="G14" s="69"/>
      <c r="H14" s="73" t="s">
        <v>108</v>
      </c>
      <c r="I14" s="50"/>
      <c r="J14" s="52">
        <f>ROUNDUP(E14*0.75,2)</f>
        <v>7.5</v>
      </c>
      <c r="K14" s="52" t="s">
        <v>25</v>
      </c>
      <c r="L14" s="52"/>
      <c r="M14" s="77" t="e">
        <f>#REF!</f>
        <v>#REF!</v>
      </c>
      <c r="N14" s="65" t="s">
        <v>272</v>
      </c>
      <c r="O14" s="53" t="s">
        <v>46</v>
      </c>
      <c r="P14" s="50"/>
      <c r="Q14" s="54">
        <v>30</v>
      </c>
      <c r="R14" s="90">
        <f>ROUNDUP(Q14*0.75,2)</f>
        <v>22.5</v>
      </c>
    </row>
    <row r="15" spans="1:19" ht="24.95" customHeight="1" x14ac:dyDescent="0.15">
      <c r="A15" s="465"/>
      <c r="B15" s="65"/>
      <c r="C15" s="49" t="s">
        <v>103</v>
      </c>
      <c r="D15" s="50"/>
      <c r="E15" s="51">
        <v>3</v>
      </c>
      <c r="F15" s="52" t="s">
        <v>25</v>
      </c>
      <c r="G15" s="69"/>
      <c r="H15" s="73" t="s">
        <v>103</v>
      </c>
      <c r="I15" s="50"/>
      <c r="J15" s="52">
        <f>ROUNDUP(E15*0.75,2)</f>
        <v>2.25</v>
      </c>
      <c r="K15" s="52" t="s">
        <v>25</v>
      </c>
      <c r="L15" s="52"/>
      <c r="M15" s="77" t="e">
        <f>#REF!</f>
        <v>#REF!</v>
      </c>
      <c r="N15" s="65" t="s">
        <v>43</v>
      </c>
      <c r="O15" s="53" t="s">
        <v>39</v>
      </c>
      <c r="P15" s="50"/>
      <c r="Q15" s="54">
        <v>1</v>
      </c>
      <c r="R15" s="90">
        <f>ROUNDUP(Q15*0.75,2)</f>
        <v>0.75</v>
      </c>
    </row>
    <row r="16" spans="1:19" ht="24.95" customHeight="1" x14ac:dyDescent="0.15">
      <c r="A16" s="465"/>
      <c r="B16" s="65"/>
      <c r="C16" s="49"/>
      <c r="D16" s="50"/>
      <c r="E16" s="51"/>
      <c r="F16" s="52"/>
      <c r="G16" s="69"/>
      <c r="H16" s="73"/>
      <c r="I16" s="50"/>
      <c r="J16" s="52"/>
      <c r="K16" s="52"/>
      <c r="L16" s="52"/>
      <c r="M16" s="77"/>
      <c r="N16" s="65"/>
      <c r="O16" s="53" t="s">
        <v>70</v>
      </c>
      <c r="P16" s="50"/>
      <c r="Q16" s="54">
        <v>2</v>
      </c>
      <c r="R16" s="90">
        <f>ROUNDUP(Q16*0.75,2)</f>
        <v>1.5</v>
      </c>
    </row>
    <row r="17" spans="1:18" ht="24.95" customHeight="1" x14ac:dyDescent="0.15">
      <c r="A17" s="465"/>
      <c r="B17" s="65"/>
      <c r="C17" s="49"/>
      <c r="D17" s="50"/>
      <c r="E17" s="51"/>
      <c r="F17" s="52"/>
      <c r="G17" s="69"/>
      <c r="H17" s="73"/>
      <c r="I17" s="50"/>
      <c r="J17" s="52"/>
      <c r="K17" s="52"/>
      <c r="L17" s="52"/>
      <c r="M17" s="77"/>
      <c r="N17" s="65"/>
      <c r="O17" s="53" t="s">
        <v>30</v>
      </c>
      <c r="P17" s="50" t="s">
        <v>31</v>
      </c>
      <c r="Q17" s="54">
        <v>1.5</v>
      </c>
      <c r="R17" s="90">
        <f>ROUNDUP(Q17*0.75,2)</f>
        <v>1.1300000000000001</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42</v>
      </c>
      <c r="C19" s="49" t="s">
        <v>26</v>
      </c>
      <c r="D19" s="50"/>
      <c r="E19" s="51">
        <v>10</v>
      </c>
      <c r="F19" s="52" t="s">
        <v>25</v>
      </c>
      <c r="G19" s="69"/>
      <c r="H19" s="73" t="s">
        <v>26</v>
      </c>
      <c r="I19" s="50"/>
      <c r="J19" s="52">
        <f>ROUNDUP(E19*0.75,2)</f>
        <v>7.5</v>
      </c>
      <c r="K19" s="52" t="s">
        <v>25</v>
      </c>
      <c r="L19" s="52"/>
      <c r="M19" s="77" t="e">
        <f>ROUND(#REF!+(#REF!*6/100),2)</f>
        <v>#REF!</v>
      </c>
      <c r="N19" s="65" t="s">
        <v>43</v>
      </c>
      <c r="O19" s="53" t="s">
        <v>46</v>
      </c>
      <c r="P19" s="50"/>
      <c r="Q19" s="54">
        <v>100</v>
      </c>
      <c r="R19" s="90">
        <f>ROUNDUP(Q19*0.75,2)</f>
        <v>75</v>
      </c>
    </row>
    <row r="20" spans="1:18" ht="24.95" customHeight="1" x14ac:dyDescent="0.15">
      <c r="A20" s="465"/>
      <c r="B20" s="65"/>
      <c r="C20" s="49" t="s">
        <v>195</v>
      </c>
      <c r="D20" s="50"/>
      <c r="E20" s="51">
        <v>10</v>
      </c>
      <c r="F20" s="52" t="s">
        <v>25</v>
      </c>
      <c r="G20" s="69"/>
      <c r="H20" s="73" t="s">
        <v>195</v>
      </c>
      <c r="I20" s="50"/>
      <c r="J20" s="52">
        <f>ROUNDUP(E20*0.75,2)</f>
        <v>7.5</v>
      </c>
      <c r="K20" s="52" t="s">
        <v>25</v>
      </c>
      <c r="L20" s="52"/>
      <c r="M20" s="77" t="e">
        <f>#REF!</f>
        <v>#REF!</v>
      </c>
      <c r="N20" s="65"/>
      <c r="O20" s="53" t="s">
        <v>47</v>
      </c>
      <c r="P20" s="50"/>
      <c r="Q20" s="54">
        <v>3</v>
      </c>
      <c r="R20" s="90">
        <f>ROUNDUP(Q20*0.75,2)</f>
        <v>2.25</v>
      </c>
    </row>
    <row r="21" spans="1:18" ht="24.95" customHeight="1" thickBot="1" x14ac:dyDescent="0.2">
      <c r="A21" s="466"/>
      <c r="B21" s="66"/>
      <c r="C21" s="55"/>
      <c r="D21" s="56"/>
      <c r="E21" s="57"/>
      <c r="F21" s="58"/>
      <c r="G21" s="70"/>
      <c r="H21" s="74"/>
      <c r="I21" s="56"/>
      <c r="J21" s="58"/>
      <c r="K21" s="58"/>
      <c r="L21" s="58"/>
      <c r="M21" s="78"/>
      <c r="N21" s="66"/>
      <c r="O21" s="59"/>
      <c r="P21" s="56"/>
      <c r="Q21" s="60"/>
      <c r="R21" s="92"/>
    </row>
    <row r="22" spans="1:18" ht="24.95" customHeight="1" x14ac:dyDescent="0.15"/>
    <row r="23" spans="1:18" ht="24.95" customHeight="1" x14ac:dyDescent="0.15"/>
  </sheetData>
  <mergeCells count="4">
    <mergeCell ref="H1:N1"/>
    <mergeCell ref="A2:R2"/>
    <mergeCell ref="A3:F3"/>
    <mergeCell ref="A5:A21"/>
  </mergeCells>
  <phoneticPr fontId="20"/>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393</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366</v>
      </c>
      <c r="C9" s="108" t="s">
        <v>90</v>
      </c>
      <c r="D9" s="107"/>
      <c r="E9" s="50"/>
      <c r="F9" s="50"/>
      <c r="G9" s="104"/>
      <c r="H9" s="148">
        <v>0.5</v>
      </c>
      <c r="I9" s="105" t="s">
        <v>366</v>
      </c>
      <c r="J9" s="119" t="s">
        <v>138</v>
      </c>
      <c r="K9" s="103">
        <v>15</v>
      </c>
      <c r="L9" s="105" t="s">
        <v>392</v>
      </c>
      <c r="M9" s="104" t="s">
        <v>242</v>
      </c>
      <c r="N9" s="103">
        <v>10</v>
      </c>
      <c r="O9" s="102"/>
    </row>
    <row r="10" spans="1:21" ht="24.95" customHeight="1" x14ac:dyDescent="0.15">
      <c r="A10" s="477"/>
      <c r="B10" s="104"/>
      <c r="C10" s="108" t="s">
        <v>242</v>
      </c>
      <c r="D10" s="107"/>
      <c r="E10" s="50"/>
      <c r="F10" s="50"/>
      <c r="G10" s="104"/>
      <c r="H10" s="106">
        <v>10</v>
      </c>
      <c r="I10" s="105"/>
      <c r="J10" s="104" t="s">
        <v>242</v>
      </c>
      <c r="K10" s="103">
        <v>10</v>
      </c>
      <c r="L10" s="105"/>
      <c r="M10" s="104" t="s">
        <v>229</v>
      </c>
      <c r="N10" s="103">
        <v>10</v>
      </c>
      <c r="O10" s="102"/>
    </row>
    <row r="11" spans="1:21" ht="24.95" customHeight="1" x14ac:dyDescent="0.15">
      <c r="A11" s="477"/>
      <c r="B11" s="104"/>
      <c r="C11" s="108" t="s">
        <v>192</v>
      </c>
      <c r="D11" s="107"/>
      <c r="E11" s="50"/>
      <c r="F11" s="50"/>
      <c r="G11" s="104"/>
      <c r="H11" s="106">
        <v>5</v>
      </c>
      <c r="I11" s="105"/>
      <c r="J11" s="104" t="s">
        <v>192</v>
      </c>
      <c r="K11" s="103">
        <v>5</v>
      </c>
      <c r="L11" s="111"/>
      <c r="M11" s="110"/>
      <c r="N11" s="109"/>
      <c r="O11" s="116"/>
    </row>
    <row r="12" spans="1:21" ht="24.95" customHeight="1" x14ac:dyDescent="0.15">
      <c r="A12" s="477"/>
      <c r="B12" s="104"/>
      <c r="C12" s="108"/>
      <c r="D12" s="107"/>
      <c r="E12" s="50"/>
      <c r="F12" s="50"/>
      <c r="G12" s="104" t="s">
        <v>46</v>
      </c>
      <c r="H12" s="106" t="s">
        <v>364</v>
      </c>
      <c r="I12" s="105"/>
      <c r="J12" s="104"/>
      <c r="K12" s="103"/>
      <c r="L12" s="105" t="s">
        <v>363</v>
      </c>
      <c r="M12" s="104" t="s">
        <v>26</v>
      </c>
      <c r="N12" s="103">
        <v>5</v>
      </c>
      <c r="O12" s="102"/>
    </row>
    <row r="13" spans="1:21" ht="24.95" customHeight="1" x14ac:dyDescent="0.15">
      <c r="A13" s="477"/>
      <c r="B13" s="104"/>
      <c r="C13" s="108"/>
      <c r="D13" s="107"/>
      <c r="E13" s="50"/>
      <c r="F13" s="50" t="s">
        <v>31</v>
      </c>
      <c r="G13" s="104" t="s">
        <v>30</v>
      </c>
      <c r="H13" s="106" t="s">
        <v>298</v>
      </c>
      <c r="I13" s="105"/>
      <c r="J13" s="104"/>
      <c r="K13" s="103"/>
      <c r="L13" s="105"/>
      <c r="M13" s="104" t="s">
        <v>195</v>
      </c>
      <c r="N13" s="103">
        <v>5</v>
      </c>
      <c r="O13" s="102"/>
    </row>
    <row r="14" spans="1:21" ht="24.95" customHeight="1" x14ac:dyDescent="0.15">
      <c r="A14" s="477"/>
      <c r="B14" s="104"/>
      <c r="C14" s="108"/>
      <c r="D14" s="107"/>
      <c r="E14" s="50"/>
      <c r="F14" s="50"/>
      <c r="G14" s="104" t="s">
        <v>39</v>
      </c>
      <c r="H14" s="106" t="s">
        <v>298</v>
      </c>
      <c r="I14" s="105"/>
      <c r="J14" s="104"/>
      <c r="K14" s="103"/>
      <c r="L14" s="105"/>
      <c r="M14" s="104"/>
      <c r="N14" s="103"/>
      <c r="O14" s="102"/>
    </row>
    <row r="15" spans="1:21" ht="24.95" customHeight="1" x14ac:dyDescent="0.15">
      <c r="A15" s="477"/>
      <c r="B15" s="110"/>
      <c r="C15" s="114"/>
      <c r="D15" s="113"/>
      <c r="E15" s="44"/>
      <c r="F15" s="44"/>
      <c r="G15" s="110"/>
      <c r="H15" s="112"/>
      <c r="I15" s="111"/>
      <c r="J15" s="110"/>
      <c r="K15" s="109"/>
      <c r="L15" s="105"/>
      <c r="M15" s="104"/>
      <c r="N15" s="103"/>
      <c r="O15" s="102"/>
    </row>
    <row r="16" spans="1:21" ht="24.95" customHeight="1" x14ac:dyDescent="0.15">
      <c r="A16" s="477"/>
      <c r="B16" s="104" t="s">
        <v>391</v>
      </c>
      <c r="C16" s="108" t="s">
        <v>229</v>
      </c>
      <c r="D16" s="107"/>
      <c r="E16" s="50"/>
      <c r="F16" s="50"/>
      <c r="G16" s="104"/>
      <c r="H16" s="106">
        <v>20</v>
      </c>
      <c r="I16" s="105" t="s">
        <v>391</v>
      </c>
      <c r="J16" s="104" t="s">
        <v>229</v>
      </c>
      <c r="K16" s="103">
        <v>15</v>
      </c>
      <c r="L16" s="105"/>
      <c r="M16" s="104"/>
      <c r="N16" s="103"/>
      <c r="O16" s="102"/>
    </row>
    <row r="17" spans="1:15" ht="24.95" customHeight="1" x14ac:dyDescent="0.15">
      <c r="A17" s="477"/>
      <c r="B17" s="104"/>
      <c r="C17" s="108"/>
      <c r="D17" s="107"/>
      <c r="E17" s="50"/>
      <c r="F17" s="50"/>
      <c r="G17" s="104" t="s">
        <v>46</v>
      </c>
      <c r="H17" s="106" t="s">
        <v>299</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26</v>
      </c>
      <c r="D19" s="107"/>
      <c r="E19" s="50"/>
      <c r="F19" s="115"/>
      <c r="G19" s="104"/>
      <c r="H19" s="106">
        <v>10</v>
      </c>
      <c r="I19" s="105" t="s">
        <v>42</v>
      </c>
      <c r="J19" s="104" t="s">
        <v>26</v>
      </c>
      <c r="K19" s="103">
        <v>5</v>
      </c>
      <c r="L19" s="105"/>
      <c r="M19" s="104"/>
      <c r="N19" s="103"/>
      <c r="O19" s="102"/>
    </row>
    <row r="20" spans="1:15" ht="24.95" customHeight="1" x14ac:dyDescent="0.15">
      <c r="A20" s="477"/>
      <c r="B20" s="104"/>
      <c r="C20" s="108" t="s">
        <v>195</v>
      </c>
      <c r="D20" s="107"/>
      <c r="E20" s="50"/>
      <c r="F20" s="50"/>
      <c r="G20" s="104"/>
      <c r="H20" s="106">
        <v>10</v>
      </c>
      <c r="I20" s="105"/>
      <c r="J20" s="104" t="s">
        <v>195</v>
      </c>
      <c r="K20" s="103">
        <v>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thickBot="1" x14ac:dyDescent="0.2">
      <c r="A23" s="478"/>
      <c r="B23" s="97"/>
      <c r="C23" s="101"/>
      <c r="D23" s="100"/>
      <c r="E23" s="56"/>
      <c r="F23" s="56"/>
      <c r="G23" s="97"/>
      <c r="H23" s="99"/>
      <c r="I23" s="98"/>
      <c r="J23" s="97"/>
      <c r="K23" s="96"/>
      <c r="L23" s="98"/>
      <c r="M23" s="97"/>
      <c r="N23" s="96"/>
      <c r="O23" s="95"/>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row r="62" spans="2:14" ht="14.25" x14ac:dyDescent="0.15">
      <c r="B62" s="94"/>
      <c r="C62" s="94"/>
      <c r="D62" s="94"/>
      <c r="G62" s="94"/>
      <c r="H62" s="93"/>
      <c r="I62" s="94"/>
      <c r="J62" s="94"/>
      <c r="K62" s="93"/>
      <c r="L62" s="94"/>
      <c r="M62" s="94"/>
      <c r="N62" s="93"/>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247</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273</v>
      </c>
      <c r="C5" s="37" t="s">
        <v>71</v>
      </c>
      <c r="D5" s="38"/>
      <c r="E5" s="39">
        <v>30</v>
      </c>
      <c r="F5" s="40" t="s">
        <v>25</v>
      </c>
      <c r="G5" s="67"/>
      <c r="H5" s="71" t="s">
        <v>71</v>
      </c>
      <c r="I5" s="38"/>
      <c r="J5" s="40">
        <f t="shared" ref="J5:J11" si="0">ROUNDUP(E5*0.75,2)</f>
        <v>22.5</v>
      </c>
      <c r="K5" s="40" t="s">
        <v>25</v>
      </c>
      <c r="L5" s="40"/>
      <c r="M5" s="75" t="e">
        <f>#REF!</f>
        <v>#REF!</v>
      </c>
      <c r="N5" s="63" t="s">
        <v>198</v>
      </c>
      <c r="O5" s="41" t="s">
        <v>15</v>
      </c>
      <c r="P5" s="38"/>
      <c r="Q5" s="42">
        <v>110</v>
      </c>
      <c r="R5" s="88">
        <f t="shared" ref="R5:R10" si="1">ROUNDUP(Q5*0.75,2)</f>
        <v>82.5</v>
      </c>
    </row>
    <row r="6" spans="1:19" ht="24.95" customHeight="1" x14ac:dyDescent="0.15">
      <c r="A6" s="465"/>
      <c r="B6" s="65"/>
      <c r="C6" s="49" t="s">
        <v>26</v>
      </c>
      <c r="D6" s="50"/>
      <c r="E6" s="51">
        <v>30</v>
      </c>
      <c r="F6" s="52" t="s">
        <v>25</v>
      </c>
      <c r="G6" s="69"/>
      <c r="H6" s="73" t="s">
        <v>26</v>
      </c>
      <c r="I6" s="50"/>
      <c r="J6" s="52">
        <f t="shared" si="0"/>
        <v>22.5</v>
      </c>
      <c r="K6" s="52" t="s">
        <v>25</v>
      </c>
      <c r="L6" s="52"/>
      <c r="M6" s="77" t="e">
        <f>ROUND(#REF!+(#REF!*6/100),2)</f>
        <v>#REF!</v>
      </c>
      <c r="N6" s="65" t="s">
        <v>199</v>
      </c>
      <c r="O6" s="53" t="s">
        <v>69</v>
      </c>
      <c r="P6" s="50"/>
      <c r="Q6" s="54">
        <v>0.5</v>
      </c>
      <c r="R6" s="90">
        <f t="shared" si="1"/>
        <v>0.38</v>
      </c>
    </row>
    <row r="7" spans="1:19" ht="24.95" customHeight="1" x14ac:dyDescent="0.15">
      <c r="A7" s="465"/>
      <c r="B7" s="65"/>
      <c r="C7" s="49" t="s">
        <v>89</v>
      </c>
      <c r="D7" s="50"/>
      <c r="E7" s="51">
        <v>20</v>
      </c>
      <c r="F7" s="52" t="s">
        <v>25</v>
      </c>
      <c r="G7" s="69"/>
      <c r="H7" s="73" t="s">
        <v>89</v>
      </c>
      <c r="I7" s="50"/>
      <c r="J7" s="52">
        <f t="shared" si="0"/>
        <v>15</v>
      </c>
      <c r="K7" s="52" t="s">
        <v>25</v>
      </c>
      <c r="L7" s="52"/>
      <c r="M7" s="77" t="e">
        <f>ROUND(#REF!+(#REF!*10/100),2)</f>
        <v>#REF!</v>
      </c>
      <c r="N7" s="65" t="s">
        <v>200</v>
      </c>
      <c r="O7" s="53" t="s">
        <v>41</v>
      </c>
      <c r="P7" s="50"/>
      <c r="Q7" s="54">
        <v>2</v>
      </c>
      <c r="R7" s="90">
        <f t="shared" si="1"/>
        <v>1.5</v>
      </c>
    </row>
    <row r="8" spans="1:19" ht="24.95" customHeight="1" x14ac:dyDescent="0.15">
      <c r="A8" s="465"/>
      <c r="B8" s="65"/>
      <c r="C8" s="49" t="s">
        <v>44</v>
      </c>
      <c r="D8" s="50"/>
      <c r="E8" s="51">
        <v>20</v>
      </c>
      <c r="F8" s="52" t="s">
        <v>25</v>
      </c>
      <c r="G8" s="69"/>
      <c r="H8" s="73" t="s">
        <v>44</v>
      </c>
      <c r="I8" s="50"/>
      <c r="J8" s="52">
        <f t="shared" si="0"/>
        <v>15</v>
      </c>
      <c r="K8" s="52" t="s">
        <v>25</v>
      </c>
      <c r="L8" s="52"/>
      <c r="M8" s="77" t="e">
        <f>ROUND(#REF!+(#REF!*10/100),2)</f>
        <v>#REF!</v>
      </c>
      <c r="N8" s="65" t="s">
        <v>201</v>
      </c>
      <c r="O8" s="53" t="s">
        <v>53</v>
      </c>
      <c r="P8" s="50"/>
      <c r="Q8" s="54">
        <v>40</v>
      </c>
      <c r="R8" s="90">
        <f t="shared" si="1"/>
        <v>30</v>
      </c>
    </row>
    <row r="9" spans="1:19" ht="24.95" customHeight="1" x14ac:dyDescent="0.15">
      <c r="A9" s="465"/>
      <c r="B9" s="65"/>
      <c r="C9" s="49" t="s">
        <v>118</v>
      </c>
      <c r="D9" s="50"/>
      <c r="E9" s="51">
        <v>20</v>
      </c>
      <c r="F9" s="52" t="s">
        <v>25</v>
      </c>
      <c r="G9" s="69"/>
      <c r="H9" s="73" t="s">
        <v>118</v>
      </c>
      <c r="I9" s="50"/>
      <c r="J9" s="52">
        <f t="shared" si="0"/>
        <v>15</v>
      </c>
      <c r="K9" s="52" t="s">
        <v>25</v>
      </c>
      <c r="L9" s="52"/>
      <c r="M9" s="77" t="e">
        <f>#REF!</f>
        <v>#REF!</v>
      </c>
      <c r="N9" s="82" t="s">
        <v>296</v>
      </c>
      <c r="O9" s="53" t="s">
        <v>39</v>
      </c>
      <c r="P9" s="50"/>
      <c r="Q9" s="54">
        <v>0.5</v>
      </c>
      <c r="R9" s="90">
        <f t="shared" si="1"/>
        <v>0.38</v>
      </c>
    </row>
    <row r="10" spans="1:19" ht="24.95" customHeight="1" x14ac:dyDescent="0.15">
      <c r="A10" s="465"/>
      <c r="B10" s="65"/>
      <c r="C10" s="49" t="s">
        <v>202</v>
      </c>
      <c r="D10" s="50"/>
      <c r="E10" s="51">
        <v>30</v>
      </c>
      <c r="F10" s="52" t="s">
        <v>56</v>
      </c>
      <c r="G10" s="69"/>
      <c r="H10" s="73" t="s">
        <v>202</v>
      </c>
      <c r="I10" s="50"/>
      <c r="J10" s="52">
        <f t="shared" si="0"/>
        <v>22.5</v>
      </c>
      <c r="K10" s="52" t="s">
        <v>56</v>
      </c>
      <c r="L10" s="52"/>
      <c r="M10" s="77" t="e">
        <f>#REF!</f>
        <v>#REF!</v>
      </c>
      <c r="N10" s="91" t="s">
        <v>297</v>
      </c>
      <c r="O10" s="53" t="s">
        <v>68</v>
      </c>
      <c r="P10" s="50"/>
      <c r="Q10" s="54">
        <v>2</v>
      </c>
      <c r="R10" s="90">
        <f t="shared" si="1"/>
        <v>1.5</v>
      </c>
    </row>
    <row r="11" spans="1:19" ht="24.95" customHeight="1" x14ac:dyDescent="0.15">
      <c r="A11" s="465"/>
      <c r="B11" s="65"/>
      <c r="C11" s="49" t="s">
        <v>203</v>
      </c>
      <c r="D11" s="50" t="s">
        <v>31</v>
      </c>
      <c r="E11" s="51">
        <v>9</v>
      </c>
      <c r="F11" s="52" t="s">
        <v>25</v>
      </c>
      <c r="G11" s="69"/>
      <c r="H11" s="73" t="s">
        <v>203</v>
      </c>
      <c r="I11" s="50" t="s">
        <v>31</v>
      </c>
      <c r="J11" s="52">
        <f t="shared" si="0"/>
        <v>6.75</v>
      </c>
      <c r="K11" s="52" t="s">
        <v>25</v>
      </c>
      <c r="L11" s="52"/>
      <c r="M11" s="77" t="e">
        <f>#REF!</f>
        <v>#REF!</v>
      </c>
      <c r="N11" s="65" t="s">
        <v>275</v>
      </c>
      <c r="O11" s="53"/>
      <c r="P11" s="50"/>
      <c r="Q11" s="54"/>
      <c r="R11" s="90"/>
    </row>
    <row r="12" spans="1:19" ht="24.95" customHeight="1" x14ac:dyDescent="0.15">
      <c r="A12" s="465"/>
      <c r="B12" s="65"/>
      <c r="C12" s="49"/>
      <c r="D12" s="50"/>
      <c r="E12" s="51"/>
      <c r="F12" s="52"/>
      <c r="G12" s="69"/>
      <c r="H12" s="73"/>
      <c r="I12" s="50"/>
      <c r="J12" s="52"/>
      <c r="K12" s="52"/>
      <c r="L12" s="52"/>
      <c r="M12" s="77"/>
      <c r="N12" s="65" t="s">
        <v>43</v>
      </c>
      <c r="O12" s="53"/>
      <c r="P12" s="50"/>
      <c r="Q12" s="54"/>
      <c r="R12" s="90"/>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204</v>
      </c>
      <c r="C14" s="49" t="s">
        <v>27</v>
      </c>
      <c r="D14" s="50"/>
      <c r="E14" s="51">
        <v>30</v>
      </c>
      <c r="F14" s="52" t="s">
        <v>25</v>
      </c>
      <c r="G14" s="69" t="s">
        <v>28</v>
      </c>
      <c r="H14" s="73" t="s">
        <v>27</v>
      </c>
      <c r="I14" s="50"/>
      <c r="J14" s="52">
        <f>ROUNDUP(E14*0.75,2)</f>
        <v>22.5</v>
      </c>
      <c r="K14" s="52" t="s">
        <v>25</v>
      </c>
      <c r="L14" s="52" t="s">
        <v>28</v>
      </c>
      <c r="M14" s="77" t="e">
        <f>#REF!</f>
        <v>#REF!</v>
      </c>
      <c r="N14" s="65" t="s">
        <v>205</v>
      </c>
      <c r="O14" s="53" t="s">
        <v>39</v>
      </c>
      <c r="P14" s="50"/>
      <c r="Q14" s="54">
        <v>1</v>
      </c>
      <c r="R14" s="90">
        <f>ROUNDUP(Q14*0.75,2)</f>
        <v>0.75</v>
      </c>
    </row>
    <row r="15" spans="1:19" ht="24.95" customHeight="1" x14ac:dyDescent="0.15">
      <c r="A15" s="465"/>
      <c r="B15" s="65"/>
      <c r="C15" s="49" t="s">
        <v>207</v>
      </c>
      <c r="D15" s="50" t="s">
        <v>145</v>
      </c>
      <c r="E15" s="51">
        <v>2</v>
      </c>
      <c r="F15" s="52" t="s">
        <v>25</v>
      </c>
      <c r="G15" s="69"/>
      <c r="H15" s="73" t="s">
        <v>207</v>
      </c>
      <c r="I15" s="50" t="s">
        <v>145</v>
      </c>
      <c r="J15" s="52">
        <f>ROUNDUP(E15*0.75,2)</f>
        <v>1.5</v>
      </c>
      <c r="K15" s="52" t="s">
        <v>25</v>
      </c>
      <c r="L15" s="52"/>
      <c r="M15" s="77" t="e">
        <f>#REF!</f>
        <v>#REF!</v>
      </c>
      <c r="N15" s="65" t="s">
        <v>206</v>
      </c>
      <c r="O15" s="53" t="s">
        <v>30</v>
      </c>
      <c r="P15" s="50" t="s">
        <v>31</v>
      </c>
      <c r="Q15" s="54">
        <v>1</v>
      </c>
      <c r="R15" s="90">
        <f>ROUNDUP(Q15*0.75,2)</f>
        <v>0.75</v>
      </c>
    </row>
    <row r="16" spans="1:19" ht="24.95" customHeight="1" x14ac:dyDescent="0.15">
      <c r="A16" s="465"/>
      <c r="B16" s="65"/>
      <c r="C16" s="49" t="s">
        <v>38</v>
      </c>
      <c r="D16" s="50"/>
      <c r="E16" s="51">
        <v>10</v>
      </c>
      <c r="F16" s="52" t="s">
        <v>25</v>
      </c>
      <c r="G16" s="69"/>
      <c r="H16" s="73" t="s">
        <v>38</v>
      </c>
      <c r="I16" s="50"/>
      <c r="J16" s="52">
        <f>ROUNDUP(E16*0.75,2)</f>
        <v>7.5</v>
      </c>
      <c r="K16" s="52" t="s">
        <v>25</v>
      </c>
      <c r="L16" s="52"/>
      <c r="M16" s="77" t="e">
        <f>ROUND(#REF!+(#REF!*10/100),2)</f>
        <v>#REF!</v>
      </c>
      <c r="N16" s="65" t="s">
        <v>43</v>
      </c>
      <c r="O16" s="53" t="s">
        <v>40</v>
      </c>
      <c r="P16" s="50"/>
      <c r="Q16" s="54">
        <v>2</v>
      </c>
      <c r="R16" s="90">
        <f>ROUNDUP(Q16*0.75,2)</f>
        <v>1.5</v>
      </c>
    </row>
    <row r="17" spans="1:18" ht="24.95" customHeight="1" x14ac:dyDescent="0.15">
      <c r="A17" s="465"/>
      <c r="B17" s="65"/>
      <c r="C17" s="49"/>
      <c r="D17" s="50"/>
      <c r="E17" s="51"/>
      <c r="F17" s="52"/>
      <c r="G17" s="69"/>
      <c r="H17" s="73"/>
      <c r="I17" s="50"/>
      <c r="J17" s="52"/>
      <c r="K17" s="52"/>
      <c r="L17" s="52"/>
      <c r="M17" s="77"/>
      <c r="N17" s="65"/>
      <c r="O17" s="53" t="s">
        <v>41</v>
      </c>
      <c r="P17" s="50"/>
      <c r="Q17" s="54">
        <v>2</v>
      </c>
      <c r="R17" s="90">
        <f>ROUNDUP(Q17*0.75,2)</f>
        <v>1.5</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59</v>
      </c>
      <c r="C19" s="49" t="s">
        <v>60</v>
      </c>
      <c r="D19" s="50"/>
      <c r="E19" s="51">
        <v>30</v>
      </c>
      <c r="F19" s="52" t="s">
        <v>25</v>
      </c>
      <c r="G19" s="69" t="s">
        <v>28</v>
      </c>
      <c r="H19" s="73" t="s">
        <v>60</v>
      </c>
      <c r="I19" s="50"/>
      <c r="J19" s="52">
        <f>ROUNDUP(E19*0.75,2)</f>
        <v>22.5</v>
      </c>
      <c r="K19" s="52" t="s">
        <v>25</v>
      </c>
      <c r="L19" s="52" t="s">
        <v>28</v>
      </c>
      <c r="M19" s="77" t="e">
        <f>#REF!</f>
        <v>#REF!</v>
      </c>
      <c r="N19" s="65"/>
      <c r="O19" s="53"/>
      <c r="P19" s="50"/>
      <c r="Q19" s="54"/>
      <c r="R19" s="90"/>
    </row>
    <row r="20" spans="1:18" ht="24.95" customHeight="1" thickBot="1" x14ac:dyDescent="0.2">
      <c r="A20" s="466"/>
      <c r="B20" s="66"/>
      <c r="C20" s="55"/>
      <c r="D20" s="56"/>
      <c r="E20" s="57"/>
      <c r="F20" s="58"/>
      <c r="G20" s="70"/>
      <c r="H20" s="74"/>
      <c r="I20" s="56"/>
      <c r="J20" s="58"/>
      <c r="K20" s="58"/>
      <c r="L20" s="58"/>
      <c r="M20" s="78"/>
      <c r="N20" s="66"/>
      <c r="O20" s="59"/>
      <c r="P20" s="56"/>
      <c r="Q20" s="60"/>
      <c r="R20" s="92"/>
    </row>
    <row r="21" spans="1:18" ht="24.95" customHeight="1" x14ac:dyDescent="0.15"/>
    <row r="22" spans="1:18" ht="24.95" customHeight="1" x14ac:dyDescent="0.15"/>
    <row r="23" spans="1:18" ht="24.95" customHeight="1" x14ac:dyDescent="0.15"/>
  </sheetData>
  <mergeCells count="4">
    <mergeCell ref="H1:N1"/>
    <mergeCell ref="A2:R2"/>
    <mergeCell ref="A3:F3"/>
    <mergeCell ref="A5:A20"/>
  </mergeCells>
  <phoneticPr fontId="21"/>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395</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374</v>
      </c>
      <c r="I5" s="470" t="s">
        <v>313</v>
      </c>
      <c r="J5" s="471"/>
      <c r="K5" s="472"/>
      <c r="L5" s="473" t="s">
        <v>394</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372</v>
      </c>
      <c r="C9" s="108" t="s">
        <v>71</v>
      </c>
      <c r="D9" s="107"/>
      <c r="E9" s="50"/>
      <c r="F9" s="50"/>
      <c r="G9" s="104"/>
      <c r="H9" s="106">
        <v>15</v>
      </c>
      <c r="I9" s="105" t="s">
        <v>371</v>
      </c>
      <c r="J9" s="119" t="s">
        <v>138</v>
      </c>
      <c r="K9" s="103">
        <v>10</v>
      </c>
      <c r="L9" s="105" t="s">
        <v>370</v>
      </c>
      <c r="M9" s="104" t="s">
        <v>26</v>
      </c>
      <c r="N9" s="103">
        <v>5</v>
      </c>
      <c r="O9" s="102"/>
    </row>
    <row r="10" spans="1:21" ht="24.95" customHeight="1" x14ac:dyDescent="0.15">
      <c r="A10" s="477"/>
      <c r="B10" s="104"/>
      <c r="C10" s="108" t="s">
        <v>26</v>
      </c>
      <c r="D10" s="107"/>
      <c r="E10" s="50"/>
      <c r="F10" s="50"/>
      <c r="G10" s="104"/>
      <c r="H10" s="106">
        <v>10</v>
      </c>
      <c r="I10" s="105"/>
      <c r="J10" s="104" t="s">
        <v>26</v>
      </c>
      <c r="K10" s="103">
        <v>5</v>
      </c>
      <c r="L10" s="105"/>
      <c r="M10" s="104" t="s">
        <v>89</v>
      </c>
      <c r="N10" s="103">
        <v>10</v>
      </c>
      <c r="O10" s="102"/>
    </row>
    <row r="11" spans="1:21" ht="24.95" customHeight="1" x14ac:dyDescent="0.15">
      <c r="A11" s="477"/>
      <c r="B11" s="104"/>
      <c r="C11" s="108" t="s">
        <v>89</v>
      </c>
      <c r="D11" s="107"/>
      <c r="E11" s="50"/>
      <c r="F11" s="50"/>
      <c r="G11" s="104"/>
      <c r="H11" s="106">
        <v>20</v>
      </c>
      <c r="I11" s="105"/>
      <c r="J11" s="104" t="s">
        <v>89</v>
      </c>
      <c r="K11" s="103">
        <v>15</v>
      </c>
      <c r="L11" s="105"/>
      <c r="M11" s="104" t="s">
        <v>118</v>
      </c>
      <c r="N11" s="103">
        <v>10</v>
      </c>
      <c r="O11" s="102"/>
    </row>
    <row r="12" spans="1:21" ht="24.95" customHeight="1" x14ac:dyDescent="0.15">
      <c r="A12" s="477"/>
      <c r="B12" s="104"/>
      <c r="C12" s="108" t="s">
        <v>44</v>
      </c>
      <c r="D12" s="107"/>
      <c r="E12" s="50"/>
      <c r="F12" s="50"/>
      <c r="G12" s="104"/>
      <c r="H12" s="106">
        <v>5</v>
      </c>
      <c r="I12" s="105"/>
      <c r="J12" s="104" t="s">
        <v>44</v>
      </c>
      <c r="K12" s="103">
        <v>5</v>
      </c>
      <c r="L12" s="105"/>
      <c r="M12" s="104" t="s">
        <v>202</v>
      </c>
      <c r="N12" s="103">
        <v>10</v>
      </c>
      <c r="O12" s="102"/>
    </row>
    <row r="13" spans="1:21" ht="24.95" customHeight="1" x14ac:dyDescent="0.15">
      <c r="A13" s="477"/>
      <c r="B13" s="104"/>
      <c r="C13" s="108" t="s">
        <v>118</v>
      </c>
      <c r="D13" s="107"/>
      <c r="E13" s="50"/>
      <c r="F13" s="50"/>
      <c r="G13" s="104"/>
      <c r="H13" s="106">
        <v>20</v>
      </c>
      <c r="I13" s="105"/>
      <c r="J13" s="104" t="s">
        <v>118</v>
      </c>
      <c r="K13" s="103">
        <v>15</v>
      </c>
      <c r="L13" s="111"/>
      <c r="M13" s="110"/>
      <c r="N13" s="109"/>
      <c r="O13" s="116"/>
    </row>
    <row r="14" spans="1:21" ht="24.95" customHeight="1" x14ac:dyDescent="0.15">
      <c r="A14" s="477"/>
      <c r="B14" s="104"/>
      <c r="C14" s="108" t="s">
        <v>202</v>
      </c>
      <c r="D14" s="107"/>
      <c r="E14" s="50"/>
      <c r="F14" s="50"/>
      <c r="G14" s="104"/>
      <c r="H14" s="106">
        <v>20</v>
      </c>
      <c r="I14" s="105"/>
      <c r="J14" s="104" t="s">
        <v>202</v>
      </c>
      <c r="K14" s="103">
        <v>15</v>
      </c>
      <c r="L14" s="105" t="s">
        <v>369</v>
      </c>
      <c r="M14" s="104" t="s">
        <v>27</v>
      </c>
      <c r="N14" s="103">
        <v>10</v>
      </c>
      <c r="O14" s="102" t="s">
        <v>28</v>
      </c>
    </row>
    <row r="15" spans="1:21" ht="24.95" customHeight="1" x14ac:dyDescent="0.15">
      <c r="A15" s="477"/>
      <c r="B15" s="104"/>
      <c r="C15" s="108"/>
      <c r="D15" s="107"/>
      <c r="E15" s="50"/>
      <c r="F15" s="50"/>
      <c r="G15" s="104" t="s">
        <v>53</v>
      </c>
      <c r="H15" s="106" t="s">
        <v>299</v>
      </c>
      <c r="I15" s="105"/>
      <c r="J15" s="104"/>
      <c r="K15" s="103"/>
      <c r="L15" s="105"/>
      <c r="M15" s="104" t="s">
        <v>38</v>
      </c>
      <c r="N15" s="103">
        <v>5</v>
      </c>
      <c r="O15" s="102"/>
    </row>
    <row r="16" spans="1:21" ht="24.95" customHeight="1" x14ac:dyDescent="0.15">
      <c r="A16" s="477"/>
      <c r="B16" s="104"/>
      <c r="C16" s="108"/>
      <c r="D16" s="107"/>
      <c r="E16" s="50"/>
      <c r="F16" s="50"/>
      <c r="G16" s="104" t="s">
        <v>32</v>
      </c>
      <c r="H16" s="106" t="s">
        <v>298</v>
      </c>
      <c r="I16" s="105"/>
      <c r="J16" s="104"/>
      <c r="K16" s="103"/>
      <c r="L16" s="105"/>
      <c r="M16" s="104"/>
      <c r="N16" s="103"/>
      <c r="O16" s="102"/>
    </row>
    <row r="17" spans="1:15" ht="24.95" customHeight="1" x14ac:dyDescent="0.15">
      <c r="A17" s="477"/>
      <c r="B17" s="110"/>
      <c r="C17" s="114"/>
      <c r="D17" s="113"/>
      <c r="E17" s="44"/>
      <c r="F17" s="44"/>
      <c r="G17" s="110"/>
      <c r="H17" s="112"/>
      <c r="I17" s="111"/>
      <c r="J17" s="110"/>
      <c r="K17" s="109"/>
      <c r="L17" s="105"/>
      <c r="M17" s="104"/>
      <c r="N17" s="103"/>
      <c r="O17" s="102"/>
    </row>
    <row r="18" spans="1:15" ht="24.95" customHeight="1" x14ac:dyDescent="0.15">
      <c r="A18" s="477"/>
      <c r="B18" s="104" t="s">
        <v>368</v>
      </c>
      <c r="C18" s="108" t="s">
        <v>27</v>
      </c>
      <c r="D18" s="107" t="s">
        <v>28</v>
      </c>
      <c r="E18" s="50"/>
      <c r="F18" s="50"/>
      <c r="G18" s="104"/>
      <c r="H18" s="106">
        <v>20</v>
      </c>
      <c r="I18" s="105" t="s">
        <v>368</v>
      </c>
      <c r="J18" s="104" t="s">
        <v>27</v>
      </c>
      <c r="K18" s="103">
        <v>10</v>
      </c>
      <c r="L18" s="105"/>
      <c r="M18" s="104"/>
      <c r="N18" s="103"/>
      <c r="O18" s="102"/>
    </row>
    <row r="19" spans="1:15" ht="24.95" customHeight="1" x14ac:dyDescent="0.15">
      <c r="A19" s="477"/>
      <c r="B19" s="104"/>
      <c r="C19" s="108" t="s">
        <v>38</v>
      </c>
      <c r="D19" s="107"/>
      <c r="E19" s="50"/>
      <c r="F19" s="115"/>
      <c r="G19" s="104"/>
      <c r="H19" s="106">
        <v>5</v>
      </c>
      <c r="I19" s="105"/>
      <c r="J19" s="104" t="s">
        <v>38</v>
      </c>
      <c r="K19" s="103">
        <v>5</v>
      </c>
      <c r="L19" s="105"/>
      <c r="M19" s="104"/>
      <c r="N19" s="103"/>
      <c r="O19" s="102"/>
    </row>
    <row r="20" spans="1:15" ht="24.95" customHeight="1" thickBot="1" x14ac:dyDescent="0.2">
      <c r="A20" s="478"/>
      <c r="B20" s="97"/>
      <c r="C20" s="101"/>
      <c r="D20" s="100"/>
      <c r="E20" s="56"/>
      <c r="F20" s="56"/>
      <c r="G20" s="97"/>
      <c r="H20" s="99"/>
      <c r="I20" s="98"/>
      <c r="J20" s="97"/>
      <c r="K20" s="96"/>
      <c r="L20" s="98"/>
      <c r="M20" s="97"/>
      <c r="N20" s="96"/>
      <c r="O20" s="95"/>
    </row>
    <row r="21" spans="1:15" ht="24.95" customHeight="1" x14ac:dyDescent="0.15">
      <c r="B21" s="94"/>
      <c r="C21" s="94"/>
      <c r="D21" s="94"/>
      <c r="G21" s="94"/>
      <c r="H21" s="93"/>
      <c r="I21" s="94"/>
      <c r="J21" s="94"/>
      <c r="K21" s="93"/>
      <c r="L21" s="94"/>
      <c r="M21" s="94"/>
      <c r="N21" s="93"/>
    </row>
    <row r="22" spans="1:15" ht="24.95" customHeight="1" x14ac:dyDescent="0.15">
      <c r="B22" s="94"/>
      <c r="C22" s="94"/>
      <c r="D22" s="94"/>
      <c r="G22" s="94"/>
      <c r="H22" s="93"/>
      <c r="I22" s="94"/>
      <c r="J22" s="94"/>
      <c r="K22" s="93"/>
      <c r="L22" s="94"/>
      <c r="M22" s="94"/>
      <c r="N22" s="93"/>
    </row>
    <row r="23" spans="1:15" ht="24.95" customHeight="1" x14ac:dyDescent="0.15">
      <c r="B23" s="94"/>
      <c r="C23" s="94"/>
      <c r="D23" s="94"/>
      <c r="G23" s="94"/>
      <c r="H23" s="93"/>
      <c r="I23" s="94"/>
      <c r="J23" s="94"/>
      <c r="K23" s="93"/>
      <c r="L23" s="94"/>
      <c r="M23" s="94"/>
      <c r="N23" s="93"/>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23"/>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248</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209</v>
      </c>
      <c r="C5" s="37" t="s">
        <v>211</v>
      </c>
      <c r="D5" s="38" t="s">
        <v>31</v>
      </c>
      <c r="E5" s="39">
        <v>40</v>
      </c>
      <c r="F5" s="40" t="s">
        <v>25</v>
      </c>
      <c r="G5" s="67"/>
      <c r="H5" s="71" t="s">
        <v>211</v>
      </c>
      <c r="I5" s="38" t="s">
        <v>31</v>
      </c>
      <c r="J5" s="40">
        <f>ROUNDUP(E5*0.75,2)</f>
        <v>30</v>
      </c>
      <c r="K5" s="40" t="s">
        <v>25</v>
      </c>
      <c r="L5" s="40"/>
      <c r="M5" s="75" t="e">
        <f>#REF!</f>
        <v>#REF!</v>
      </c>
      <c r="N5" s="63" t="s">
        <v>210</v>
      </c>
      <c r="O5" s="41" t="s">
        <v>22</v>
      </c>
      <c r="P5" s="38" t="s">
        <v>23</v>
      </c>
      <c r="Q5" s="42">
        <v>2</v>
      </c>
      <c r="R5" s="88">
        <f t="shared" ref="R5:R10" si="0">ROUNDUP(Q5*0.75,2)</f>
        <v>1.5</v>
      </c>
    </row>
    <row r="6" spans="1:19" ht="24.95" customHeight="1" x14ac:dyDescent="0.15">
      <c r="A6" s="465"/>
      <c r="B6" s="65"/>
      <c r="C6" s="49" t="s">
        <v>71</v>
      </c>
      <c r="D6" s="50"/>
      <c r="E6" s="51">
        <v>20</v>
      </c>
      <c r="F6" s="52" t="s">
        <v>25</v>
      </c>
      <c r="G6" s="69"/>
      <c r="H6" s="73" t="s">
        <v>71</v>
      </c>
      <c r="I6" s="50"/>
      <c r="J6" s="52">
        <f>ROUNDUP(E6*0.75,2)</f>
        <v>15</v>
      </c>
      <c r="K6" s="52" t="s">
        <v>25</v>
      </c>
      <c r="L6" s="52"/>
      <c r="M6" s="77" t="e">
        <f>#REF!</f>
        <v>#REF!</v>
      </c>
      <c r="N6" s="82" t="s">
        <v>286</v>
      </c>
      <c r="O6" s="53" t="s">
        <v>69</v>
      </c>
      <c r="P6" s="50"/>
      <c r="Q6" s="54">
        <v>0.5</v>
      </c>
      <c r="R6" s="90">
        <f t="shared" si="0"/>
        <v>0.38</v>
      </c>
    </row>
    <row r="7" spans="1:19" ht="24.95" customHeight="1" x14ac:dyDescent="0.15">
      <c r="A7" s="465"/>
      <c r="B7" s="65"/>
      <c r="C7" s="49" t="s">
        <v>26</v>
      </c>
      <c r="D7" s="50"/>
      <c r="E7" s="51">
        <v>30</v>
      </c>
      <c r="F7" s="52" t="s">
        <v>25</v>
      </c>
      <c r="G7" s="69"/>
      <c r="H7" s="73" t="s">
        <v>26</v>
      </c>
      <c r="I7" s="50"/>
      <c r="J7" s="52">
        <f>ROUNDUP(E7*0.75,2)</f>
        <v>22.5</v>
      </c>
      <c r="K7" s="52" t="s">
        <v>25</v>
      </c>
      <c r="L7" s="52"/>
      <c r="M7" s="77" t="e">
        <f>ROUND(#REF!+(#REF!*6/100),2)</f>
        <v>#REF!</v>
      </c>
      <c r="N7" s="91" t="s">
        <v>287</v>
      </c>
      <c r="O7" s="53" t="s">
        <v>41</v>
      </c>
      <c r="P7" s="50"/>
      <c r="Q7" s="54">
        <v>2</v>
      </c>
      <c r="R7" s="90">
        <f t="shared" si="0"/>
        <v>1.5</v>
      </c>
    </row>
    <row r="8" spans="1:19" ht="24.95" customHeight="1" x14ac:dyDescent="0.15">
      <c r="A8" s="465"/>
      <c r="B8" s="65"/>
      <c r="C8" s="49" t="s">
        <v>107</v>
      </c>
      <c r="D8" s="50"/>
      <c r="E8" s="51">
        <v>5</v>
      </c>
      <c r="F8" s="52" t="s">
        <v>25</v>
      </c>
      <c r="G8" s="69"/>
      <c r="H8" s="73" t="s">
        <v>107</v>
      </c>
      <c r="I8" s="50"/>
      <c r="J8" s="52">
        <f>ROUNDUP(E8*0.75,2)</f>
        <v>3.75</v>
      </c>
      <c r="K8" s="52" t="s">
        <v>25</v>
      </c>
      <c r="L8" s="52"/>
      <c r="M8" s="77" t="e">
        <f>#REF!</f>
        <v>#REF!</v>
      </c>
      <c r="N8" s="65" t="s">
        <v>106</v>
      </c>
      <c r="O8" s="53" t="s">
        <v>68</v>
      </c>
      <c r="P8" s="50"/>
      <c r="Q8" s="54">
        <v>10</v>
      </c>
      <c r="R8" s="90">
        <f t="shared" si="0"/>
        <v>7.5</v>
      </c>
    </row>
    <row r="9" spans="1:19" ht="24.95" customHeight="1" x14ac:dyDescent="0.15">
      <c r="A9" s="465"/>
      <c r="B9" s="65"/>
      <c r="C9" s="49"/>
      <c r="D9" s="50"/>
      <c r="E9" s="51"/>
      <c r="F9" s="52"/>
      <c r="G9" s="69"/>
      <c r="H9" s="73"/>
      <c r="I9" s="50"/>
      <c r="J9" s="52"/>
      <c r="K9" s="52"/>
      <c r="L9" s="52"/>
      <c r="M9" s="77"/>
      <c r="N9" s="65" t="s">
        <v>18</v>
      </c>
      <c r="O9" s="53" t="s">
        <v>137</v>
      </c>
      <c r="P9" s="50"/>
      <c r="Q9" s="54">
        <v>2</v>
      </c>
      <c r="R9" s="90">
        <f t="shared" si="0"/>
        <v>1.5</v>
      </c>
    </row>
    <row r="10" spans="1:19" ht="24.95" customHeight="1" x14ac:dyDescent="0.15">
      <c r="A10" s="465"/>
      <c r="B10" s="65"/>
      <c r="C10" s="49"/>
      <c r="D10" s="50"/>
      <c r="E10" s="51"/>
      <c r="F10" s="52"/>
      <c r="G10" s="69"/>
      <c r="H10" s="73"/>
      <c r="I10" s="50"/>
      <c r="J10" s="52"/>
      <c r="K10" s="52"/>
      <c r="L10" s="52"/>
      <c r="M10" s="77"/>
      <c r="N10" s="65"/>
      <c r="O10" s="53" t="s">
        <v>39</v>
      </c>
      <c r="P10" s="50"/>
      <c r="Q10" s="54">
        <v>0.5</v>
      </c>
      <c r="R10" s="90">
        <f t="shared" si="0"/>
        <v>0.38</v>
      </c>
    </row>
    <row r="11" spans="1:19" ht="24.95" customHeight="1" x14ac:dyDescent="0.15">
      <c r="A11" s="465"/>
      <c r="B11" s="64"/>
      <c r="C11" s="43"/>
      <c r="D11" s="44"/>
      <c r="E11" s="45"/>
      <c r="F11" s="46"/>
      <c r="G11" s="68"/>
      <c r="H11" s="72"/>
      <c r="I11" s="44"/>
      <c r="J11" s="46"/>
      <c r="K11" s="46"/>
      <c r="L11" s="46"/>
      <c r="M11" s="76"/>
      <c r="N11" s="64"/>
      <c r="O11" s="47"/>
      <c r="P11" s="44"/>
      <c r="Q11" s="48"/>
      <c r="R11" s="89"/>
    </row>
    <row r="12" spans="1:19" ht="24.95" customHeight="1" x14ac:dyDescent="0.15">
      <c r="A12" s="465"/>
      <c r="B12" s="65" t="s">
        <v>212</v>
      </c>
      <c r="C12" s="49" t="s">
        <v>83</v>
      </c>
      <c r="D12" s="50"/>
      <c r="E12" s="51">
        <v>40</v>
      </c>
      <c r="F12" s="52" t="s">
        <v>25</v>
      </c>
      <c r="G12" s="69"/>
      <c r="H12" s="73" t="s">
        <v>83</v>
      </c>
      <c r="I12" s="50"/>
      <c r="J12" s="52">
        <f>ROUNDUP(E12*0.75,2)</f>
        <v>30</v>
      </c>
      <c r="K12" s="52" t="s">
        <v>25</v>
      </c>
      <c r="L12" s="52"/>
      <c r="M12" s="77" t="e">
        <f>ROUND(#REF!+(#REF!*6/100),2)</f>
        <v>#REF!</v>
      </c>
      <c r="N12" s="65" t="s">
        <v>213</v>
      </c>
      <c r="O12" s="53" t="s">
        <v>39</v>
      </c>
      <c r="P12" s="50"/>
      <c r="Q12" s="54">
        <v>0.3</v>
      </c>
      <c r="R12" s="90">
        <f>ROUNDUP(Q12*0.75,2)</f>
        <v>0.23</v>
      </c>
    </row>
    <row r="13" spans="1:19" ht="24.95" customHeight="1" x14ac:dyDescent="0.15">
      <c r="A13" s="465"/>
      <c r="B13" s="65"/>
      <c r="C13" s="49" t="s">
        <v>98</v>
      </c>
      <c r="D13" s="50"/>
      <c r="E13" s="51">
        <v>10</v>
      </c>
      <c r="F13" s="52" t="s">
        <v>25</v>
      </c>
      <c r="G13" s="69"/>
      <c r="H13" s="73" t="s">
        <v>98</v>
      </c>
      <c r="I13" s="50"/>
      <c r="J13" s="52">
        <f>ROUNDUP(E13*0.75,2)</f>
        <v>7.5</v>
      </c>
      <c r="K13" s="52" t="s">
        <v>25</v>
      </c>
      <c r="L13" s="52"/>
      <c r="M13" s="77" t="e">
        <f>#REF!</f>
        <v>#REF!</v>
      </c>
      <c r="N13" s="65" t="s">
        <v>214</v>
      </c>
      <c r="O13" s="53" t="s">
        <v>30</v>
      </c>
      <c r="P13" s="50" t="s">
        <v>31</v>
      </c>
      <c r="Q13" s="54">
        <v>0.3</v>
      </c>
      <c r="R13" s="90">
        <f>ROUNDUP(Q13*0.75,2)</f>
        <v>0.23</v>
      </c>
    </row>
    <row r="14" spans="1:19" ht="24.95" customHeight="1" x14ac:dyDescent="0.15">
      <c r="A14" s="465"/>
      <c r="B14" s="65"/>
      <c r="C14" s="49"/>
      <c r="D14" s="50"/>
      <c r="E14" s="51"/>
      <c r="F14" s="52"/>
      <c r="G14" s="69"/>
      <c r="H14" s="73"/>
      <c r="I14" s="50"/>
      <c r="J14" s="52"/>
      <c r="K14" s="52"/>
      <c r="L14" s="52"/>
      <c r="M14" s="77"/>
      <c r="N14" s="65" t="s">
        <v>215</v>
      </c>
      <c r="O14" s="53" t="s">
        <v>116</v>
      </c>
      <c r="P14" s="50" t="s">
        <v>117</v>
      </c>
      <c r="Q14" s="54">
        <v>4</v>
      </c>
      <c r="R14" s="90">
        <f>ROUNDUP(Q14*0.75,2)</f>
        <v>3</v>
      </c>
    </row>
    <row r="15" spans="1:19" ht="24.95" customHeight="1" x14ac:dyDescent="0.15">
      <c r="A15" s="465"/>
      <c r="B15" s="65"/>
      <c r="C15" s="49"/>
      <c r="D15" s="50"/>
      <c r="E15" s="51"/>
      <c r="F15" s="52"/>
      <c r="G15" s="69"/>
      <c r="H15" s="73"/>
      <c r="I15" s="50"/>
      <c r="J15" s="52"/>
      <c r="K15" s="52"/>
      <c r="L15" s="52"/>
      <c r="M15" s="77"/>
      <c r="N15" s="65" t="s">
        <v>18</v>
      </c>
      <c r="O15" s="53"/>
      <c r="P15" s="50"/>
      <c r="Q15" s="54"/>
      <c r="R15" s="90"/>
    </row>
    <row r="16" spans="1:19" ht="24.95" customHeight="1" x14ac:dyDescent="0.15">
      <c r="A16" s="465"/>
      <c r="B16" s="64"/>
      <c r="C16" s="43"/>
      <c r="D16" s="44"/>
      <c r="E16" s="45"/>
      <c r="F16" s="46"/>
      <c r="G16" s="68"/>
      <c r="H16" s="72"/>
      <c r="I16" s="44"/>
      <c r="J16" s="46"/>
      <c r="K16" s="46"/>
      <c r="L16" s="46"/>
      <c r="M16" s="76"/>
      <c r="N16" s="64"/>
      <c r="O16" s="47"/>
      <c r="P16" s="44"/>
      <c r="Q16" s="48"/>
      <c r="R16" s="89"/>
    </row>
    <row r="17" spans="1:18" ht="24.95" customHeight="1" x14ac:dyDescent="0.15">
      <c r="A17" s="465"/>
      <c r="B17" s="65" t="s">
        <v>216</v>
      </c>
      <c r="C17" s="49" t="s">
        <v>84</v>
      </c>
      <c r="D17" s="50"/>
      <c r="E17" s="51">
        <v>20</v>
      </c>
      <c r="F17" s="52" t="s">
        <v>25</v>
      </c>
      <c r="G17" s="69"/>
      <c r="H17" s="73" t="s">
        <v>84</v>
      </c>
      <c r="I17" s="50"/>
      <c r="J17" s="52">
        <f>ROUNDUP(E17*0.75,2)</f>
        <v>15</v>
      </c>
      <c r="K17" s="52" t="s">
        <v>25</v>
      </c>
      <c r="L17" s="52"/>
      <c r="M17" s="77" t="e">
        <f>ROUND(#REF!+(#REF!*10/100),2)</f>
        <v>#REF!</v>
      </c>
      <c r="N17" s="65" t="s">
        <v>217</v>
      </c>
      <c r="O17" s="53" t="s">
        <v>22</v>
      </c>
      <c r="P17" s="50" t="s">
        <v>23</v>
      </c>
      <c r="Q17" s="54">
        <v>1</v>
      </c>
      <c r="R17" s="90">
        <f>ROUNDUP(Q17*0.75,2)</f>
        <v>0.75</v>
      </c>
    </row>
    <row r="18" spans="1:18" ht="24.95" customHeight="1" x14ac:dyDescent="0.15">
      <c r="A18" s="465"/>
      <c r="B18" s="65"/>
      <c r="C18" s="49" t="s">
        <v>38</v>
      </c>
      <c r="D18" s="50"/>
      <c r="E18" s="51">
        <v>5</v>
      </c>
      <c r="F18" s="52" t="s">
        <v>25</v>
      </c>
      <c r="G18" s="69"/>
      <c r="H18" s="73" t="s">
        <v>38</v>
      </c>
      <c r="I18" s="50"/>
      <c r="J18" s="52">
        <f>ROUNDUP(E18*0.75,2)</f>
        <v>3.75</v>
      </c>
      <c r="K18" s="52" t="s">
        <v>25</v>
      </c>
      <c r="L18" s="52"/>
      <c r="M18" s="77" t="e">
        <f>ROUND(#REF!+(#REF!*10/100),2)</f>
        <v>#REF!</v>
      </c>
      <c r="N18" s="82" t="s">
        <v>288</v>
      </c>
      <c r="O18" s="53" t="s">
        <v>53</v>
      </c>
      <c r="P18" s="50"/>
      <c r="Q18" s="54">
        <v>60</v>
      </c>
      <c r="R18" s="90">
        <f>ROUNDUP(Q18*0.75,2)</f>
        <v>45</v>
      </c>
    </row>
    <row r="19" spans="1:18" ht="24.95" customHeight="1" x14ac:dyDescent="0.15">
      <c r="A19" s="465"/>
      <c r="B19" s="65"/>
      <c r="C19" s="49" t="s">
        <v>55</v>
      </c>
      <c r="D19" s="50" t="s">
        <v>23</v>
      </c>
      <c r="E19" s="51">
        <v>40</v>
      </c>
      <c r="F19" s="52" t="s">
        <v>56</v>
      </c>
      <c r="G19" s="69"/>
      <c r="H19" s="73" t="s">
        <v>55</v>
      </c>
      <c r="I19" s="50" t="s">
        <v>23</v>
      </c>
      <c r="J19" s="52">
        <f>ROUNDUP(E19*0.75,2)</f>
        <v>30</v>
      </c>
      <c r="K19" s="52" t="s">
        <v>56</v>
      </c>
      <c r="L19" s="52"/>
      <c r="M19" s="77" t="e">
        <f>#REF!</f>
        <v>#REF!</v>
      </c>
      <c r="N19" s="91" t="s">
        <v>263</v>
      </c>
      <c r="O19" s="53" t="s">
        <v>112</v>
      </c>
      <c r="P19" s="50" t="s">
        <v>113</v>
      </c>
      <c r="Q19" s="54">
        <v>0.5</v>
      </c>
      <c r="R19" s="90">
        <f>ROUNDUP(Q19*0.75,2)</f>
        <v>0.38</v>
      </c>
    </row>
    <row r="20" spans="1:18" ht="24.95" customHeight="1" x14ac:dyDescent="0.15">
      <c r="A20" s="465"/>
      <c r="B20" s="65"/>
      <c r="C20" s="49"/>
      <c r="D20" s="50"/>
      <c r="E20" s="51"/>
      <c r="F20" s="52"/>
      <c r="G20" s="69"/>
      <c r="H20" s="73"/>
      <c r="I20" s="50"/>
      <c r="J20" s="52"/>
      <c r="K20" s="52"/>
      <c r="L20" s="52"/>
      <c r="M20" s="77"/>
      <c r="N20" s="65" t="s">
        <v>218</v>
      </c>
      <c r="O20" s="53" t="s">
        <v>32</v>
      </c>
      <c r="P20" s="50"/>
      <c r="Q20" s="54">
        <v>0.1</v>
      </c>
      <c r="R20" s="90">
        <f>ROUNDUP(Q20*0.75,2)</f>
        <v>0.08</v>
      </c>
    </row>
    <row r="21" spans="1:18" ht="24.95" customHeight="1" x14ac:dyDescent="0.15">
      <c r="A21" s="465"/>
      <c r="B21" s="65"/>
      <c r="C21" s="49"/>
      <c r="D21" s="50"/>
      <c r="E21" s="51"/>
      <c r="F21" s="52"/>
      <c r="G21" s="69"/>
      <c r="H21" s="73"/>
      <c r="I21" s="50"/>
      <c r="J21" s="52"/>
      <c r="K21" s="52"/>
      <c r="L21" s="52"/>
      <c r="M21" s="77"/>
      <c r="N21" s="65" t="s">
        <v>219</v>
      </c>
      <c r="O21" s="53" t="s">
        <v>58</v>
      </c>
      <c r="P21" s="50"/>
      <c r="Q21" s="54">
        <v>1</v>
      </c>
      <c r="R21" s="90">
        <f>ROUNDUP(Q21*0.75,2)</f>
        <v>0.75</v>
      </c>
    </row>
    <row r="22" spans="1:18" ht="24.95" customHeight="1" x14ac:dyDescent="0.15">
      <c r="A22" s="465"/>
      <c r="B22" s="65"/>
      <c r="C22" s="49"/>
      <c r="D22" s="50"/>
      <c r="E22" s="51"/>
      <c r="F22" s="52"/>
      <c r="G22" s="69"/>
      <c r="H22" s="73"/>
      <c r="I22" s="50"/>
      <c r="J22" s="52"/>
      <c r="K22" s="52"/>
      <c r="L22" s="52"/>
      <c r="M22" s="77"/>
      <c r="N22" s="65" t="s">
        <v>43</v>
      </c>
      <c r="O22" s="53"/>
      <c r="P22" s="50"/>
      <c r="Q22" s="54"/>
      <c r="R22" s="90"/>
    </row>
    <row r="23" spans="1:18" ht="24.95" customHeight="1" thickBot="1" x14ac:dyDescent="0.2">
      <c r="A23" s="466"/>
      <c r="B23" s="66"/>
      <c r="C23" s="55"/>
      <c r="D23" s="56"/>
      <c r="E23" s="57"/>
      <c r="F23" s="58"/>
      <c r="G23" s="70"/>
      <c r="H23" s="74"/>
      <c r="I23" s="56"/>
      <c r="J23" s="58"/>
      <c r="K23" s="58"/>
      <c r="L23" s="58"/>
      <c r="M23" s="78"/>
      <c r="N23" s="66"/>
      <c r="O23" s="59"/>
      <c r="P23" s="56"/>
      <c r="Q23" s="60"/>
      <c r="R23" s="92"/>
    </row>
  </sheetData>
  <mergeCells count="4">
    <mergeCell ref="H1:N1"/>
    <mergeCell ref="A2:R2"/>
    <mergeCell ref="A3:F3"/>
    <mergeCell ref="A5:A23"/>
  </mergeCells>
  <phoneticPr fontId="19"/>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U60"/>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248</v>
      </c>
      <c r="B3" s="482"/>
      <c r="C3" s="482"/>
      <c r="D3" s="139"/>
      <c r="E3" s="483" t="s">
        <v>332</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380</v>
      </c>
      <c r="C9" s="108" t="s">
        <v>71</v>
      </c>
      <c r="D9" s="107"/>
      <c r="E9" s="50"/>
      <c r="F9" s="50"/>
      <c r="G9" s="104"/>
      <c r="H9" s="106">
        <v>20</v>
      </c>
      <c r="I9" s="105" t="s">
        <v>379</v>
      </c>
      <c r="J9" s="119" t="s">
        <v>138</v>
      </c>
      <c r="K9" s="103">
        <v>15</v>
      </c>
      <c r="L9" s="105" t="s">
        <v>378</v>
      </c>
      <c r="M9" s="104" t="s">
        <v>26</v>
      </c>
      <c r="N9" s="103">
        <v>10</v>
      </c>
      <c r="O9" s="102"/>
    </row>
    <row r="10" spans="1:21" ht="24.95" customHeight="1" x14ac:dyDescent="0.15">
      <c r="A10" s="477"/>
      <c r="B10" s="104"/>
      <c r="C10" s="108" t="s">
        <v>26</v>
      </c>
      <c r="D10" s="107"/>
      <c r="E10" s="50"/>
      <c r="F10" s="50"/>
      <c r="G10" s="104"/>
      <c r="H10" s="106">
        <v>20</v>
      </c>
      <c r="I10" s="105"/>
      <c r="J10" s="104" t="s">
        <v>26</v>
      </c>
      <c r="K10" s="103">
        <v>10</v>
      </c>
      <c r="L10" s="111"/>
      <c r="M10" s="110"/>
      <c r="N10" s="109"/>
      <c r="O10" s="116"/>
    </row>
    <row r="11" spans="1:21" ht="24.95" customHeight="1" x14ac:dyDescent="0.15">
      <c r="A11" s="477"/>
      <c r="B11" s="104"/>
      <c r="C11" s="108"/>
      <c r="D11" s="107"/>
      <c r="E11" s="50"/>
      <c r="F11" s="50"/>
      <c r="G11" s="104" t="s">
        <v>46</v>
      </c>
      <c r="H11" s="106" t="s">
        <v>299</v>
      </c>
      <c r="I11" s="105"/>
      <c r="J11" s="104"/>
      <c r="K11" s="103"/>
      <c r="L11" s="105" t="s">
        <v>377</v>
      </c>
      <c r="M11" s="104" t="s">
        <v>83</v>
      </c>
      <c r="N11" s="103">
        <v>10</v>
      </c>
      <c r="O11" s="102"/>
    </row>
    <row r="12" spans="1:21" ht="24.95" customHeight="1" x14ac:dyDescent="0.15">
      <c r="A12" s="477"/>
      <c r="B12" s="104"/>
      <c r="C12" s="108"/>
      <c r="D12" s="107"/>
      <c r="E12" s="50"/>
      <c r="F12" s="50"/>
      <c r="G12" s="104" t="s">
        <v>39</v>
      </c>
      <c r="H12" s="106" t="s">
        <v>298</v>
      </c>
      <c r="I12" s="105"/>
      <c r="J12" s="104"/>
      <c r="K12" s="103"/>
      <c r="L12" s="111"/>
      <c r="M12" s="110"/>
      <c r="N12" s="109"/>
      <c r="O12" s="116"/>
    </row>
    <row r="13" spans="1:21" ht="24.95" customHeight="1" x14ac:dyDescent="0.15">
      <c r="A13" s="477"/>
      <c r="B13" s="104"/>
      <c r="C13" s="108"/>
      <c r="D13" s="107"/>
      <c r="E13" s="50"/>
      <c r="F13" s="50" t="s">
        <v>31</v>
      </c>
      <c r="G13" s="104" t="s">
        <v>30</v>
      </c>
      <c r="H13" s="106" t="s">
        <v>298</v>
      </c>
      <c r="I13" s="105"/>
      <c r="J13" s="104"/>
      <c r="K13" s="103"/>
      <c r="L13" s="105" t="s">
        <v>344</v>
      </c>
      <c r="M13" s="104" t="s">
        <v>84</v>
      </c>
      <c r="N13" s="103">
        <v>10</v>
      </c>
      <c r="O13" s="102"/>
    </row>
    <row r="14" spans="1:21" ht="24.95" customHeight="1" x14ac:dyDescent="0.15">
      <c r="A14" s="477"/>
      <c r="B14" s="110"/>
      <c r="C14" s="114"/>
      <c r="D14" s="113"/>
      <c r="E14" s="44"/>
      <c r="F14" s="44"/>
      <c r="G14" s="110"/>
      <c r="H14" s="112"/>
      <c r="I14" s="111"/>
      <c r="J14" s="110"/>
      <c r="K14" s="109"/>
      <c r="L14" s="105"/>
      <c r="M14" s="104" t="s">
        <v>38</v>
      </c>
      <c r="N14" s="103">
        <v>5</v>
      </c>
      <c r="O14" s="102"/>
    </row>
    <row r="15" spans="1:21" ht="24.95" customHeight="1" x14ac:dyDescent="0.15">
      <c r="A15" s="477"/>
      <c r="B15" s="104" t="s">
        <v>376</v>
      </c>
      <c r="C15" s="108" t="s">
        <v>83</v>
      </c>
      <c r="D15" s="107"/>
      <c r="E15" s="50"/>
      <c r="F15" s="50"/>
      <c r="G15" s="104"/>
      <c r="H15" s="106">
        <v>20</v>
      </c>
      <c r="I15" s="105" t="s">
        <v>376</v>
      </c>
      <c r="J15" s="104" t="s">
        <v>83</v>
      </c>
      <c r="K15" s="103">
        <v>10</v>
      </c>
      <c r="L15" s="105"/>
      <c r="M15" s="104"/>
      <c r="N15" s="103"/>
      <c r="O15" s="102"/>
    </row>
    <row r="16" spans="1:21" ht="24.95" customHeight="1" x14ac:dyDescent="0.15">
      <c r="A16" s="477"/>
      <c r="B16" s="110"/>
      <c r="C16" s="114"/>
      <c r="D16" s="113"/>
      <c r="E16" s="44"/>
      <c r="F16" s="44"/>
      <c r="G16" s="110"/>
      <c r="H16" s="112"/>
      <c r="I16" s="111"/>
      <c r="J16" s="110"/>
      <c r="K16" s="109"/>
      <c r="L16" s="105"/>
      <c r="M16" s="104"/>
      <c r="N16" s="103"/>
      <c r="O16" s="102"/>
    </row>
    <row r="17" spans="1:15" ht="24.95" customHeight="1" x14ac:dyDescent="0.15">
      <c r="A17" s="477"/>
      <c r="B17" s="104" t="s">
        <v>216</v>
      </c>
      <c r="C17" s="108" t="s">
        <v>84</v>
      </c>
      <c r="D17" s="107"/>
      <c r="E17" s="50"/>
      <c r="F17" s="50"/>
      <c r="G17" s="104"/>
      <c r="H17" s="106">
        <v>10</v>
      </c>
      <c r="I17" s="105" t="s">
        <v>216</v>
      </c>
      <c r="J17" s="104" t="s">
        <v>84</v>
      </c>
      <c r="K17" s="103">
        <v>10</v>
      </c>
      <c r="L17" s="105"/>
      <c r="M17" s="104"/>
      <c r="N17" s="103"/>
      <c r="O17" s="102"/>
    </row>
    <row r="18" spans="1:15" ht="24.95" customHeight="1" x14ac:dyDescent="0.15">
      <c r="A18" s="477"/>
      <c r="B18" s="104"/>
      <c r="C18" s="108" t="s">
        <v>38</v>
      </c>
      <c r="D18" s="107"/>
      <c r="E18" s="50"/>
      <c r="F18" s="50"/>
      <c r="G18" s="104"/>
      <c r="H18" s="106">
        <v>5</v>
      </c>
      <c r="I18" s="105"/>
      <c r="J18" s="104" t="s">
        <v>38</v>
      </c>
      <c r="K18" s="103">
        <v>5</v>
      </c>
      <c r="L18" s="105"/>
      <c r="M18" s="104"/>
      <c r="N18" s="103"/>
      <c r="O18" s="102"/>
    </row>
    <row r="19" spans="1:15" ht="24.95" customHeight="1" x14ac:dyDescent="0.15">
      <c r="A19" s="477"/>
      <c r="B19" s="104"/>
      <c r="C19" s="108" t="s">
        <v>55</v>
      </c>
      <c r="D19" s="107"/>
      <c r="E19" s="50" t="s">
        <v>23</v>
      </c>
      <c r="F19" s="115"/>
      <c r="G19" s="104"/>
      <c r="H19" s="106">
        <v>20</v>
      </c>
      <c r="I19" s="105"/>
      <c r="J19" s="104" t="s">
        <v>55</v>
      </c>
      <c r="K19" s="103">
        <v>15</v>
      </c>
      <c r="L19" s="105"/>
      <c r="M19" s="104"/>
      <c r="N19" s="103"/>
      <c r="O19" s="102"/>
    </row>
    <row r="20" spans="1:15" ht="24.95" customHeight="1" x14ac:dyDescent="0.15">
      <c r="A20" s="477"/>
      <c r="B20" s="104"/>
      <c r="C20" s="108"/>
      <c r="D20" s="107"/>
      <c r="E20" s="50"/>
      <c r="F20" s="50"/>
      <c r="G20" s="104" t="s">
        <v>53</v>
      </c>
      <c r="H20" s="106" t="s">
        <v>299</v>
      </c>
      <c r="I20" s="105"/>
      <c r="J20" s="104"/>
      <c r="K20" s="103"/>
      <c r="L20" s="105"/>
      <c r="M20" s="104"/>
      <c r="N20" s="103"/>
      <c r="O20" s="102"/>
    </row>
    <row r="21" spans="1:15" ht="24.95" customHeight="1" thickBot="1" x14ac:dyDescent="0.2">
      <c r="A21" s="478"/>
      <c r="B21" s="97"/>
      <c r="C21" s="101"/>
      <c r="D21" s="100"/>
      <c r="E21" s="56"/>
      <c r="F21" s="56"/>
      <c r="G21" s="97"/>
      <c r="H21" s="99"/>
      <c r="I21" s="98"/>
      <c r="J21" s="97"/>
      <c r="K21" s="96"/>
      <c r="L21" s="98"/>
      <c r="M21" s="97"/>
      <c r="N21" s="96"/>
      <c r="O21" s="95"/>
    </row>
    <row r="22" spans="1:15" ht="24.95" customHeight="1" x14ac:dyDescent="0.15">
      <c r="B22" s="94"/>
      <c r="C22" s="94"/>
      <c r="D22" s="94"/>
      <c r="G22" s="94"/>
      <c r="H22" s="93"/>
      <c r="I22" s="94"/>
      <c r="J22" s="94"/>
      <c r="K22" s="93"/>
      <c r="L22" s="94"/>
      <c r="M22" s="94"/>
      <c r="N22" s="93"/>
    </row>
    <row r="23" spans="1:15" ht="24.95" customHeight="1" x14ac:dyDescent="0.15">
      <c r="B23" s="94"/>
      <c r="C23" s="94"/>
      <c r="D23" s="94"/>
      <c r="G23" s="94"/>
      <c r="H23" s="93"/>
      <c r="I23" s="94"/>
      <c r="J23" s="94"/>
      <c r="K23" s="93"/>
      <c r="L23" s="94"/>
      <c r="M23" s="94"/>
      <c r="N23" s="93"/>
    </row>
    <row r="24" spans="1:15" ht="24.95" customHeight="1" x14ac:dyDescent="0.15">
      <c r="B24" s="94"/>
      <c r="C24" s="94"/>
      <c r="D24" s="94"/>
      <c r="G24" s="94"/>
      <c r="H24" s="93"/>
      <c r="I24" s="94"/>
      <c r="J24" s="94"/>
      <c r="K24" s="93"/>
      <c r="L24" s="94"/>
      <c r="M24" s="94"/>
      <c r="N24" s="93"/>
    </row>
    <row r="25" spans="1:15" ht="24.95" customHeight="1" x14ac:dyDescent="0.15">
      <c r="B25" s="94"/>
      <c r="C25" s="94"/>
      <c r="D25" s="94"/>
      <c r="G25" s="94"/>
      <c r="H25" s="93"/>
      <c r="I25" s="94"/>
      <c r="J25" s="94"/>
      <c r="K25" s="93"/>
      <c r="L25" s="94"/>
      <c r="M25" s="94"/>
      <c r="N25" s="93"/>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249</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294</v>
      </c>
      <c r="C7" s="49" t="s">
        <v>19</v>
      </c>
      <c r="D7" s="50" t="s">
        <v>20</v>
      </c>
      <c r="E7" s="51">
        <v>1</v>
      </c>
      <c r="F7" s="52" t="s">
        <v>21</v>
      </c>
      <c r="G7" s="69"/>
      <c r="H7" s="73" t="s">
        <v>19</v>
      </c>
      <c r="I7" s="50" t="s">
        <v>20</v>
      </c>
      <c r="J7" s="52">
        <f>ROUNDUP(E7*0.75,2)</f>
        <v>0.75</v>
      </c>
      <c r="K7" s="52" t="s">
        <v>21</v>
      </c>
      <c r="L7" s="52"/>
      <c r="M7" s="77" t="e">
        <f>#REF!</f>
        <v>#REF!</v>
      </c>
      <c r="N7" s="65" t="s">
        <v>16</v>
      </c>
      <c r="O7" s="53" t="s">
        <v>22</v>
      </c>
      <c r="P7" s="50" t="s">
        <v>23</v>
      </c>
      <c r="Q7" s="54">
        <v>2</v>
      </c>
      <c r="R7" s="90">
        <f>ROUNDUP(Q7*0.75,2)</f>
        <v>1.5</v>
      </c>
    </row>
    <row r="8" spans="1:19" ht="24.95" customHeight="1" x14ac:dyDescent="0.15">
      <c r="A8" s="465"/>
      <c r="B8" s="65" t="s">
        <v>254</v>
      </c>
      <c r="C8" s="49" t="s">
        <v>24</v>
      </c>
      <c r="D8" s="50"/>
      <c r="E8" s="51">
        <v>10</v>
      </c>
      <c r="F8" s="52" t="s">
        <v>25</v>
      </c>
      <c r="G8" s="69"/>
      <c r="H8" s="73" t="s">
        <v>24</v>
      </c>
      <c r="I8" s="50"/>
      <c r="J8" s="52">
        <f>ROUNDUP(E8*0.75,2)</f>
        <v>7.5</v>
      </c>
      <c r="K8" s="52" t="s">
        <v>25</v>
      </c>
      <c r="L8" s="52"/>
      <c r="M8" s="77" t="e">
        <f>#REF!</f>
        <v>#REF!</v>
      </c>
      <c r="N8" s="65" t="s">
        <v>17</v>
      </c>
      <c r="O8" s="53" t="s">
        <v>22</v>
      </c>
      <c r="P8" s="50" t="s">
        <v>23</v>
      </c>
      <c r="Q8" s="54">
        <v>1.5</v>
      </c>
      <c r="R8" s="90">
        <f>ROUNDUP(Q8*0.75,2)</f>
        <v>1.1300000000000001</v>
      </c>
    </row>
    <row r="9" spans="1:19" ht="24.95" customHeight="1" x14ac:dyDescent="0.15">
      <c r="A9" s="465"/>
      <c r="B9" s="65"/>
      <c r="C9" s="49" t="s">
        <v>26</v>
      </c>
      <c r="D9" s="50"/>
      <c r="E9" s="51">
        <v>30</v>
      </c>
      <c r="F9" s="52" t="s">
        <v>25</v>
      </c>
      <c r="G9" s="69"/>
      <c r="H9" s="73" t="s">
        <v>26</v>
      </c>
      <c r="I9" s="50"/>
      <c r="J9" s="52">
        <f>ROUNDUP(E9*0.75,2)</f>
        <v>22.5</v>
      </c>
      <c r="K9" s="52" t="s">
        <v>25</v>
      </c>
      <c r="L9" s="52"/>
      <c r="M9" s="77" t="e">
        <f>ROUND(#REF!+(#REF!*6/100),2)</f>
        <v>#REF!</v>
      </c>
      <c r="N9" s="82" t="s">
        <v>295</v>
      </c>
      <c r="O9" s="53" t="s">
        <v>30</v>
      </c>
      <c r="P9" s="50" t="s">
        <v>31</v>
      </c>
      <c r="Q9" s="54">
        <v>1</v>
      </c>
      <c r="R9" s="90">
        <f>ROUNDUP(Q9*0.75,2)</f>
        <v>0.75</v>
      </c>
    </row>
    <row r="10" spans="1:19" ht="24.95" customHeight="1" x14ac:dyDescent="0.15">
      <c r="A10" s="465"/>
      <c r="B10" s="65"/>
      <c r="C10" s="49" t="s">
        <v>27</v>
      </c>
      <c r="D10" s="50"/>
      <c r="E10" s="51">
        <v>10</v>
      </c>
      <c r="F10" s="52" t="s">
        <v>25</v>
      </c>
      <c r="G10" s="69" t="s">
        <v>28</v>
      </c>
      <c r="H10" s="73" t="s">
        <v>27</v>
      </c>
      <c r="I10" s="50"/>
      <c r="J10" s="52">
        <f>ROUNDUP(E10*0.75,2)</f>
        <v>7.5</v>
      </c>
      <c r="K10" s="52" t="s">
        <v>25</v>
      </c>
      <c r="L10" s="52" t="s">
        <v>28</v>
      </c>
      <c r="M10" s="77" t="e">
        <f>#REF!</f>
        <v>#REF!</v>
      </c>
      <c r="N10" s="91" t="s">
        <v>252</v>
      </c>
      <c r="O10" s="53" t="s">
        <v>32</v>
      </c>
      <c r="P10" s="50"/>
      <c r="Q10" s="54">
        <v>0.1</v>
      </c>
      <c r="R10" s="90">
        <f>ROUNDUP(Q10*0.75,2)</f>
        <v>0.08</v>
      </c>
    </row>
    <row r="11" spans="1:19" ht="24.95" customHeight="1" x14ac:dyDescent="0.15">
      <c r="A11" s="465"/>
      <c r="B11" s="65"/>
      <c r="C11" s="49" t="s">
        <v>29</v>
      </c>
      <c r="D11" s="50"/>
      <c r="E11" s="51">
        <v>5</v>
      </c>
      <c r="F11" s="52" t="s">
        <v>25</v>
      </c>
      <c r="G11" s="69"/>
      <c r="H11" s="73" t="s">
        <v>29</v>
      </c>
      <c r="I11" s="50"/>
      <c r="J11" s="52">
        <f>ROUNDUP(E11*0.75,2)</f>
        <v>3.75</v>
      </c>
      <c r="K11" s="52" t="s">
        <v>25</v>
      </c>
      <c r="L11" s="52"/>
      <c r="M11" s="77" t="e">
        <f>ROUND(#REF!+(#REF!*10/100),2)</f>
        <v>#REF!</v>
      </c>
      <c r="N11" s="65" t="s">
        <v>18</v>
      </c>
      <c r="O11" s="53" t="s">
        <v>33</v>
      </c>
      <c r="P11" s="50"/>
      <c r="Q11" s="54">
        <v>0.01</v>
      </c>
      <c r="R11" s="90">
        <f>ROUNDUP(Q11*0.75,2)</f>
        <v>0.01</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34</v>
      </c>
      <c r="C13" s="49" t="s">
        <v>37</v>
      </c>
      <c r="D13" s="50"/>
      <c r="E13" s="51">
        <v>30</v>
      </c>
      <c r="F13" s="52" t="s">
        <v>25</v>
      </c>
      <c r="G13" s="69"/>
      <c r="H13" s="73" t="s">
        <v>37</v>
      </c>
      <c r="I13" s="50"/>
      <c r="J13" s="52">
        <f>ROUNDUP(E13*0.75,2)</f>
        <v>22.5</v>
      </c>
      <c r="K13" s="52" t="s">
        <v>25</v>
      </c>
      <c r="L13" s="52"/>
      <c r="M13" s="77" t="e">
        <f>ROUND(#REF!+(#REF!*15/100),2)</f>
        <v>#REF!</v>
      </c>
      <c r="N13" s="65" t="s">
        <v>35</v>
      </c>
      <c r="O13" s="53" t="s">
        <v>39</v>
      </c>
      <c r="P13" s="50"/>
      <c r="Q13" s="54">
        <v>1</v>
      </c>
      <c r="R13" s="90">
        <f>ROUNDUP(Q13*0.75,2)</f>
        <v>0.75</v>
      </c>
    </row>
    <row r="14" spans="1:19" ht="24.95" customHeight="1" x14ac:dyDescent="0.15">
      <c r="A14" s="465"/>
      <c r="B14" s="65"/>
      <c r="C14" s="49" t="s">
        <v>38</v>
      </c>
      <c r="D14" s="50"/>
      <c r="E14" s="51">
        <v>10</v>
      </c>
      <c r="F14" s="52" t="s">
        <v>25</v>
      </c>
      <c r="G14" s="69"/>
      <c r="H14" s="73" t="s">
        <v>38</v>
      </c>
      <c r="I14" s="50"/>
      <c r="J14" s="52">
        <f>ROUNDUP(E14*0.75,2)</f>
        <v>7.5</v>
      </c>
      <c r="K14" s="52" t="s">
        <v>25</v>
      </c>
      <c r="L14" s="52"/>
      <c r="M14" s="77" t="e">
        <f>ROUND(#REF!+(#REF!*10/100),2)</f>
        <v>#REF!</v>
      </c>
      <c r="N14" s="65" t="s">
        <v>36</v>
      </c>
      <c r="O14" s="53" t="s">
        <v>32</v>
      </c>
      <c r="P14" s="50"/>
      <c r="Q14" s="54">
        <v>0.1</v>
      </c>
      <c r="R14" s="90">
        <f>ROUNDUP(Q14*0.75,2)</f>
        <v>0.08</v>
      </c>
    </row>
    <row r="15" spans="1:19" ht="24.95" customHeight="1" x14ac:dyDescent="0.15">
      <c r="A15" s="465"/>
      <c r="B15" s="65"/>
      <c r="C15" s="49"/>
      <c r="D15" s="50"/>
      <c r="E15" s="51"/>
      <c r="F15" s="52"/>
      <c r="G15" s="69"/>
      <c r="H15" s="73"/>
      <c r="I15" s="50"/>
      <c r="J15" s="52"/>
      <c r="K15" s="52"/>
      <c r="L15" s="52"/>
      <c r="M15" s="77"/>
      <c r="N15" s="65" t="s">
        <v>18</v>
      </c>
      <c r="O15" s="53" t="s">
        <v>40</v>
      </c>
      <c r="P15" s="50"/>
      <c r="Q15" s="54">
        <v>2</v>
      </c>
      <c r="R15" s="90">
        <f>ROUNDUP(Q15*0.75,2)</f>
        <v>1.5</v>
      </c>
    </row>
    <row r="16" spans="1:19" ht="24.95" customHeight="1" x14ac:dyDescent="0.15">
      <c r="A16" s="465"/>
      <c r="B16" s="65"/>
      <c r="C16" s="49"/>
      <c r="D16" s="50"/>
      <c r="E16" s="51"/>
      <c r="F16" s="52"/>
      <c r="G16" s="69"/>
      <c r="H16" s="73"/>
      <c r="I16" s="50"/>
      <c r="J16" s="52"/>
      <c r="K16" s="52"/>
      <c r="L16" s="52"/>
      <c r="M16" s="77"/>
      <c r="N16" s="65"/>
      <c r="O16" s="53" t="s">
        <v>41</v>
      </c>
      <c r="P16" s="50"/>
      <c r="Q16" s="54">
        <v>2</v>
      </c>
      <c r="R16" s="90">
        <f>ROUNDUP(Q16*0.75,2)</f>
        <v>1.5</v>
      </c>
    </row>
    <row r="17" spans="1:18" ht="24.95" customHeight="1" x14ac:dyDescent="0.15">
      <c r="A17" s="465"/>
      <c r="B17" s="64"/>
      <c r="C17" s="43"/>
      <c r="D17" s="44"/>
      <c r="E17" s="45"/>
      <c r="F17" s="46"/>
      <c r="G17" s="68"/>
      <c r="H17" s="72"/>
      <c r="I17" s="44"/>
      <c r="J17" s="46"/>
      <c r="K17" s="46"/>
      <c r="L17" s="46"/>
      <c r="M17" s="76"/>
      <c r="N17" s="64"/>
      <c r="O17" s="47"/>
      <c r="P17" s="44"/>
      <c r="Q17" s="48"/>
      <c r="R17" s="89"/>
    </row>
    <row r="18" spans="1:18" ht="24.95" customHeight="1" x14ac:dyDescent="0.15">
      <c r="A18" s="465"/>
      <c r="B18" s="65" t="s">
        <v>42</v>
      </c>
      <c r="C18" s="49" t="s">
        <v>44</v>
      </c>
      <c r="D18" s="50"/>
      <c r="E18" s="51">
        <v>10</v>
      </c>
      <c r="F18" s="52" t="s">
        <v>25</v>
      </c>
      <c r="G18" s="69"/>
      <c r="H18" s="73" t="s">
        <v>44</v>
      </c>
      <c r="I18" s="50"/>
      <c r="J18" s="52">
        <f>ROUNDUP(E18*0.75,2)</f>
        <v>7.5</v>
      </c>
      <c r="K18" s="52" t="s">
        <v>25</v>
      </c>
      <c r="L18" s="52"/>
      <c r="M18" s="77" t="e">
        <f>ROUND(#REF!+(#REF!*10/100),2)</f>
        <v>#REF!</v>
      </c>
      <c r="N18" s="65" t="s">
        <v>43</v>
      </c>
      <c r="O18" s="53" t="s">
        <v>46</v>
      </c>
      <c r="P18" s="50"/>
      <c r="Q18" s="54">
        <v>100</v>
      </c>
      <c r="R18" s="90">
        <f>ROUNDUP(Q18*0.75,2)</f>
        <v>75</v>
      </c>
    </row>
    <row r="19" spans="1:18" ht="24.95" customHeight="1" x14ac:dyDescent="0.15">
      <c r="A19" s="465"/>
      <c r="B19" s="65"/>
      <c r="C19" s="49" t="s">
        <v>111</v>
      </c>
      <c r="D19" s="50"/>
      <c r="E19" s="51">
        <v>10</v>
      </c>
      <c r="F19" s="52" t="s">
        <v>25</v>
      </c>
      <c r="G19" s="69"/>
      <c r="H19" s="73" t="s">
        <v>111</v>
      </c>
      <c r="I19" s="50"/>
      <c r="J19" s="52">
        <f>ROUNDUP(E19*0.75,2)</f>
        <v>7.5</v>
      </c>
      <c r="K19" s="52" t="s">
        <v>25</v>
      </c>
      <c r="L19" s="52"/>
      <c r="M19" s="77" t="e">
        <f>#REF!</f>
        <v>#REF!</v>
      </c>
      <c r="N19" s="65"/>
      <c r="O19" s="53" t="s">
        <v>47</v>
      </c>
      <c r="P19" s="50"/>
      <c r="Q19" s="54">
        <v>3</v>
      </c>
      <c r="R19" s="90">
        <f>ROUNDUP(Q19*0.75,2)</f>
        <v>2.25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48</v>
      </c>
      <c r="C21" s="49" t="s">
        <v>52</v>
      </c>
      <c r="D21" s="50" t="s">
        <v>23</v>
      </c>
      <c r="E21" s="51">
        <v>40</v>
      </c>
      <c r="F21" s="52" t="s">
        <v>25</v>
      </c>
      <c r="G21" s="69"/>
      <c r="H21" s="73" t="s">
        <v>52</v>
      </c>
      <c r="I21" s="50" t="s">
        <v>23</v>
      </c>
      <c r="J21" s="52">
        <f>ROUNDUP(E21*0.75,2)</f>
        <v>30</v>
      </c>
      <c r="K21" s="52" t="s">
        <v>25</v>
      </c>
      <c r="L21" s="52"/>
      <c r="M21" s="77" t="e">
        <f>#REF!</f>
        <v>#REF!</v>
      </c>
      <c r="N21" s="65" t="s">
        <v>49</v>
      </c>
      <c r="O21" s="53" t="s">
        <v>39</v>
      </c>
      <c r="P21" s="50"/>
      <c r="Q21" s="54">
        <v>1</v>
      </c>
      <c r="R21" s="90">
        <f>ROUNDUP(Q21*0.75,2)</f>
        <v>0.75</v>
      </c>
    </row>
    <row r="22" spans="1:18" ht="24.95" customHeight="1" x14ac:dyDescent="0.15">
      <c r="A22" s="465"/>
      <c r="B22" s="65"/>
      <c r="C22" s="49"/>
      <c r="D22" s="50"/>
      <c r="E22" s="51"/>
      <c r="F22" s="52"/>
      <c r="G22" s="69"/>
      <c r="H22" s="73"/>
      <c r="I22" s="50"/>
      <c r="J22" s="52"/>
      <c r="K22" s="52"/>
      <c r="L22" s="52"/>
      <c r="M22" s="77"/>
      <c r="N22" s="65" t="s">
        <v>50</v>
      </c>
      <c r="O22" s="53" t="s">
        <v>53</v>
      </c>
      <c r="P22" s="50"/>
      <c r="Q22" s="54">
        <v>3</v>
      </c>
      <c r="R22" s="90">
        <f>ROUNDUP(Q22*0.75,2)</f>
        <v>2.25</v>
      </c>
    </row>
    <row r="23" spans="1:18" ht="24.95" customHeight="1" x14ac:dyDescent="0.15">
      <c r="A23" s="465"/>
      <c r="B23" s="65"/>
      <c r="C23" s="49"/>
      <c r="D23" s="50"/>
      <c r="E23" s="51"/>
      <c r="F23" s="52"/>
      <c r="G23" s="69"/>
      <c r="H23" s="73"/>
      <c r="I23" s="50"/>
      <c r="J23" s="52"/>
      <c r="K23" s="52"/>
      <c r="L23" s="52"/>
      <c r="M23" s="77"/>
      <c r="N23" s="65" t="s">
        <v>51</v>
      </c>
      <c r="O23" s="53"/>
      <c r="P23" s="50"/>
      <c r="Q23" s="54"/>
      <c r="R23" s="90"/>
    </row>
    <row r="24" spans="1:18" ht="24.95" customHeight="1" x14ac:dyDescent="0.15">
      <c r="A24" s="465"/>
      <c r="B24" s="65"/>
      <c r="C24" s="49"/>
      <c r="D24" s="50"/>
      <c r="E24" s="51"/>
      <c r="F24" s="52"/>
      <c r="G24" s="69"/>
      <c r="H24" s="73"/>
      <c r="I24" s="50"/>
      <c r="J24" s="52"/>
      <c r="K24" s="52"/>
      <c r="L24" s="52"/>
      <c r="M24" s="77"/>
      <c r="N24" s="65" t="s">
        <v>18</v>
      </c>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21"/>
  <printOptions horizontalCentered="1" verticalCentered="1"/>
  <pageMargins left="0.39370078740157483" right="0.39370078740157483" top="0.39370078740157483" bottom="0.39370078740157483" header="0.39370078740157483" footer="0.39370078740157483"/>
  <pageSetup paperSize="12"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0"/>
  <sheetViews>
    <sheetView showZeros="0" topLeftCell="A2"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322</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314</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303</v>
      </c>
      <c r="C9" s="108" t="s">
        <v>24</v>
      </c>
      <c r="D9" s="107"/>
      <c r="E9" s="50"/>
      <c r="F9" s="50"/>
      <c r="G9" s="104"/>
      <c r="H9" s="106">
        <v>10</v>
      </c>
      <c r="I9" s="105" t="s">
        <v>303</v>
      </c>
      <c r="J9" s="119" t="s">
        <v>138</v>
      </c>
      <c r="K9" s="103">
        <v>5</v>
      </c>
      <c r="L9" s="105" t="s">
        <v>302</v>
      </c>
      <c r="M9" s="104" t="s">
        <v>26</v>
      </c>
      <c r="N9" s="103">
        <v>5</v>
      </c>
      <c r="O9" s="102"/>
    </row>
    <row r="10" spans="1:21" ht="24.95" customHeight="1" x14ac:dyDescent="0.15">
      <c r="A10" s="477"/>
      <c r="B10" s="104"/>
      <c r="C10" s="108" t="s">
        <v>26</v>
      </c>
      <c r="D10" s="107"/>
      <c r="E10" s="50"/>
      <c r="F10" s="50"/>
      <c r="G10" s="104"/>
      <c r="H10" s="106">
        <v>10</v>
      </c>
      <c r="I10" s="105"/>
      <c r="J10" s="104" t="s">
        <v>26</v>
      </c>
      <c r="K10" s="103">
        <v>5</v>
      </c>
      <c r="L10" s="105"/>
      <c r="M10" s="104" t="s">
        <v>27</v>
      </c>
      <c r="N10" s="103">
        <v>5</v>
      </c>
      <c r="O10" s="102" t="s">
        <v>28</v>
      </c>
    </row>
    <row r="11" spans="1:21" ht="24.95" customHeight="1" x14ac:dyDescent="0.15">
      <c r="A11" s="477"/>
      <c r="B11" s="104"/>
      <c r="C11" s="108" t="s">
        <v>27</v>
      </c>
      <c r="D11" s="107" t="s">
        <v>28</v>
      </c>
      <c r="E11" s="50"/>
      <c r="F11" s="50"/>
      <c r="G11" s="104"/>
      <c r="H11" s="106">
        <v>10</v>
      </c>
      <c r="I11" s="105"/>
      <c r="J11" s="104" t="s">
        <v>27</v>
      </c>
      <c r="K11" s="103">
        <v>5</v>
      </c>
      <c r="L11" s="111"/>
      <c r="M11" s="110"/>
      <c r="N11" s="109"/>
      <c r="O11" s="116"/>
    </row>
    <row r="12" spans="1:21" ht="24.95" customHeight="1" x14ac:dyDescent="0.15">
      <c r="A12" s="477"/>
      <c r="B12" s="104"/>
      <c r="C12" s="108" t="s">
        <v>29</v>
      </c>
      <c r="D12" s="107"/>
      <c r="E12" s="50"/>
      <c r="F12" s="50"/>
      <c r="G12" s="104"/>
      <c r="H12" s="106">
        <v>5</v>
      </c>
      <c r="I12" s="105"/>
      <c r="J12" s="104" t="s">
        <v>29</v>
      </c>
      <c r="K12" s="103">
        <v>5</v>
      </c>
      <c r="L12" s="105" t="s">
        <v>301</v>
      </c>
      <c r="M12" s="104" t="s">
        <v>37</v>
      </c>
      <c r="N12" s="103">
        <v>10</v>
      </c>
      <c r="O12" s="102"/>
    </row>
    <row r="13" spans="1:21" ht="24.95" customHeight="1" x14ac:dyDescent="0.15">
      <c r="A13" s="477"/>
      <c r="B13" s="104"/>
      <c r="C13" s="108" t="s">
        <v>19</v>
      </c>
      <c r="D13" s="107"/>
      <c r="E13" s="50" t="s">
        <v>20</v>
      </c>
      <c r="F13" s="50"/>
      <c r="G13" s="104"/>
      <c r="H13" s="118">
        <v>0.13</v>
      </c>
      <c r="I13" s="105"/>
      <c r="J13" s="104" t="s">
        <v>300</v>
      </c>
      <c r="K13" s="117">
        <v>0.13</v>
      </c>
      <c r="L13" s="105"/>
      <c r="M13" s="104" t="s">
        <v>38</v>
      </c>
      <c r="N13" s="103">
        <v>5</v>
      </c>
      <c r="O13" s="102"/>
    </row>
    <row r="14" spans="1:21" ht="24.95" customHeight="1" x14ac:dyDescent="0.15">
      <c r="A14" s="477"/>
      <c r="B14" s="104"/>
      <c r="C14" s="108"/>
      <c r="D14" s="107"/>
      <c r="E14" s="50"/>
      <c r="F14" s="50"/>
      <c r="G14" s="104" t="s">
        <v>46</v>
      </c>
      <c r="H14" s="106" t="s">
        <v>299</v>
      </c>
      <c r="I14" s="105"/>
      <c r="J14" s="104"/>
      <c r="K14" s="103"/>
      <c r="L14" s="105"/>
      <c r="M14" s="104" t="s">
        <v>45</v>
      </c>
      <c r="N14" s="103">
        <v>5</v>
      </c>
      <c r="O14" s="102"/>
    </row>
    <row r="15" spans="1:21" ht="24.95" customHeight="1" x14ac:dyDescent="0.15">
      <c r="A15" s="477"/>
      <c r="B15" s="104"/>
      <c r="C15" s="108"/>
      <c r="D15" s="107"/>
      <c r="E15" s="50"/>
      <c r="F15" s="50"/>
      <c r="G15" s="104" t="s">
        <v>39</v>
      </c>
      <c r="H15" s="106" t="s">
        <v>298</v>
      </c>
      <c r="I15" s="105"/>
      <c r="J15" s="104"/>
      <c r="K15" s="103"/>
      <c r="L15" s="111"/>
      <c r="M15" s="110"/>
      <c r="N15" s="109"/>
      <c r="O15" s="116"/>
    </row>
    <row r="16" spans="1:21" ht="24.95" customHeight="1" x14ac:dyDescent="0.15">
      <c r="A16" s="477"/>
      <c r="B16" s="104"/>
      <c r="C16" s="108"/>
      <c r="D16" s="107"/>
      <c r="E16" s="50"/>
      <c r="F16" s="50" t="s">
        <v>31</v>
      </c>
      <c r="G16" s="104" t="s">
        <v>30</v>
      </c>
      <c r="H16" s="106" t="s">
        <v>298</v>
      </c>
      <c r="I16" s="105"/>
      <c r="J16" s="104"/>
      <c r="K16" s="103"/>
      <c r="L16" s="105" t="s">
        <v>48</v>
      </c>
      <c r="M16" s="104" t="s">
        <v>52</v>
      </c>
      <c r="N16" s="103">
        <v>10</v>
      </c>
      <c r="O16" s="102"/>
    </row>
    <row r="17" spans="1:15" ht="24.95" customHeight="1" x14ac:dyDescent="0.15">
      <c r="A17" s="477"/>
      <c r="B17" s="110"/>
      <c r="C17" s="114"/>
      <c r="D17" s="113"/>
      <c r="E17" s="44"/>
      <c r="F17" s="44"/>
      <c r="G17" s="110"/>
      <c r="H17" s="112"/>
      <c r="I17" s="111"/>
      <c r="J17" s="110"/>
      <c r="K17" s="109"/>
      <c r="L17" s="105"/>
      <c r="M17" s="104"/>
      <c r="N17" s="103"/>
      <c r="O17" s="102"/>
    </row>
    <row r="18" spans="1:15" ht="24.95" customHeight="1" x14ac:dyDescent="0.15">
      <c r="A18" s="477"/>
      <c r="B18" s="104" t="s">
        <v>34</v>
      </c>
      <c r="C18" s="108" t="s">
        <v>37</v>
      </c>
      <c r="D18" s="107"/>
      <c r="E18" s="50"/>
      <c r="F18" s="50"/>
      <c r="G18" s="104"/>
      <c r="H18" s="106">
        <v>10</v>
      </c>
      <c r="I18" s="105" t="s">
        <v>34</v>
      </c>
      <c r="J18" s="104" t="s">
        <v>37</v>
      </c>
      <c r="K18" s="103">
        <v>10</v>
      </c>
      <c r="L18" s="105"/>
      <c r="M18" s="104"/>
      <c r="N18" s="103"/>
      <c r="O18" s="102"/>
    </row>
    <row r="19" spans="1:15" ht="24.95" customHeight="1" x14ac:dyDescent="0.15">
      <c r="A19" s="477"/>
      <c r="B19" s="104"/>
      <c r="C19" s="108" t="s">
        <v>38</v>
      </c>
      <c r="D19" s="107"/>
      <c r="E19" s="50"/>
      <c r="F19" s="115"/>
      <c r="G19" s="104"/>
      <c r="H19" s="106">
        <v>5</v>
      </c>
      <c r="I19" s="105"/>
      <c r="J19" s="104" t="s">
        <v>38</v>
      </c>
      <c r="K19" s="103">
        <v>5</v>
      </c>
      <c r="L19" s="105"/>
      <c r="M19" s="104"/>
      <c r="N19" s="103"/>
      <c r="O19" s="102"/>
    </row>
    <row r="20" spans="1:15" ht="24.95" customHeight="1" x14ac:dyDescent="0.15">
      <c r="A20" s="477"/>
      <c r="B20" s="110"/>
      <c r="C20" s="114"/>
      <c r="D20" s="113"/>
      <c r="E20" s="44"/>
      <c r="F20" s="44"/>
      <c r="G20" s="110"/>
      <c r="H20" s="112"/>
      <c r="I20" s="111"/>
      <c r="J20" s="110"/>
      <c r="K20" s="109"/>
      <c r="L20" s="105"/>
      <c r="M20" s="104"/>
      <c r="N20" s="103"/>
      <c r="O20" s="102"/>
    </row>
    <row r="21" spans="1:15" ht="24.95" customHeight="1" x14ac:dyDescent="0.15">
      <c r="A21" s="477"/>
      <c r="B21" s="104" t="s">
        <v>42</v>
      </c>
      <c r="C21" s="108" t="s">
        <v>45</v>
      </c>
      <c r="D21" s="107"/>
      <c r="E21" s="50"/>
      <c r="F21" s="50"/>
      <c r="G21" s="104"/>
      <c r="H21" s="106">
        <v>10</v>
      </c>
      <c r="I21" s="105" t="s">
        <v>42</v>
      </c>
      <c r="J21" s="104" t="s">
        <v>45</v>
      </c>
      <c r="K21" s="103">
        <v>10</v>
      </c>
      <c r="L21" s="105"/>
      <c r="M21" s="104"/>
      <c r="N21" s="103"/>
      <c r="O21" s="102"/>
    </row>
    <row r="22" spans="1:15" ht="24.95" customHeight="1" x14ac:dyDescent="0.15">
      <c r="A22" s="477"/>
      <c r="B22" s="104"/>
      <c r="C22" s="108" t="s">
        <v>44</v>
      </c>
      <c r="D22" s="107"/>
      <c r="E22" s="50"/>
      <c r="F22" s="50"/>
      <c r="G22" s="104"/>
      <c r="H22" s="106">
        <v>5</v>
      </c>
      <c r="I22" s="105"/>
      <c r="J22" s="104" t="s">
        <v>44</v>
      </c>
      <c r="K22" s="103">
        <v>5</v>
      </c>
      <c r="L22" s="105"/>
      <c r="M22" s="104"/>
      <c r="N22" s="103"/>
      <c r="O22" s="102"/>
    </row>
    <row r="23" spans="1:15" ht="24.95" customHeight="1" x14ac:dyDescent="0.15">
      <c r="A23" s="477"/>
      <c r="B23" s="104"/>
      <c r="C23" s="108"/>
      <c r="D23" s="107"/>
      <c r="E23" s="50"/>
      <c r="F23" s="50"/>
      <c r="G23" s="104" t="s">
        <v>46</v>
      </c>
      <c r="H23" s="106" t="s">
        <v>299</v>
      </c>
      <c r="I23" s="105"/>
      <c r="J23" s="104"/>
      <c r="K23" s="103"/>
      <c r="L23" s="105"/>
      <c r="M23" s="104"/>
      <c r="N23" s="103"/>
      <c r="O23" s="102"/>
    </row>
    <row r="24" spans="1:15" ht="24.95" customHeight="1" x14ac:dyDescent="0.15">
      <c r="A24" s="477"/>
      <c r="B24" s="104"/>
      <c r="C24" s="108"/>
      <c r="D24" s="107"/>
      <c r="E24" s="50"/>
      <c r="F24" s="50"/>
      <c r="G24" s="104" t="s">
        <v>47</v>
      </c>
      <c r="H24" s="106" t="s">
        <v>298</v>
      </c>
      <c r="I24" s="105"/>
      <c r="J24" s="104"/>
      <c r="K24" s="103"/>
      <c r="L24" s="105"/>
      <c r="M24" s="104"/>
      <c r="N24" s="103"/>
      <c r="O24" s="102"/>
    </row>
    <row r="25" spans="1:15" ht="24.95" customHeight="1" x14ac:dyDescent="0.15">
      <c r="A25" s="477"/>
      <c r="B25" s="110"/>
      <c r="C25" s="114"/>
      <c r="D25" s="113"/>
      <c r="E25" s="44"/>
      <c r="F25" s="44"/>
      <c r="G25" s="110"/>
      <c r="H25" s="112"/>
      <c r="I25" s="111"/>
      <c r="J25" s="110"/>
      <c r="K25" s="109"/>
      <c r="L25" s="105"/>
      <c r="M25" s="104"/>
      <c r="N25" s="103"/>
      <c r="O25" s="102"/>
    </row>
    <row r="26" spans="1:15" ht="24.95" customHeight="1" x14ac:dyDescent="0.15">
      <c r="A26" s="477"/>
      <c r="B26" s="104" t="s">
        <v>48</v>
      </c>
      <c r="C26" s="108" t="s">
        <v>52</v>
      </c>
      <c r="D26" s="107"/>
      <c r="E26" s="50" t="s">
        <v>23</v>
      </c>
      <c r="F26" s="50"/>
      <c r="G26" s="104"/>
      <c r="H26" s="106">
        <v>30</v>
      </c>
      <c r="I26" s="105" t="s">
        <v>48</v>
      </c>
      <c r="J26" s="104" t="s">
        <v>52</v>
      </c>
      <c r="K26" s="103">
        <v>20</v>
      </c>
      <c r="L26" s="105"/>
      <c r="M26" s="104"/>
      <c r="N26" s="103"/>
      <c r="O26" s="102"/>
    </row>
    <row r="27" spans="1:15" ht="24.95" customHeight="1" x14ac:dyDescent="0.15">
      <c r="A27" s="477"/>
      <c r="B27" s="104"/>
      <c r="C27" s="108"/>
      <c r="D27" s="107"/>
      <c r="E27" s="50"/>
      <c r="F27" s="50"/>
      <c r="G27" s="104" t="s">
        <v>39</v>
      </c>
      <c r="H27" s="106" t="s">
        <v>298</v>
      </c>
      <c r="I27" s="105"/>
      <c r="J27" s="104"/>
      <c r="K27" s="103"/>
      <c r="L27" s="105"/>
      <c r="M27" s="104"/>
      <c r="N27" s="103"/>
      <c r="O27" s="102"/>
    </row>
    <row r="28" spans="1:15" ht="24.95" customHeight="1" thickBot="1" x14ac:dyDescent="0.2">
      <c r="A28" s="478"/>
      <c r="B28" s="97"/>
      <c r="C28" s="101"/>
      <c r="D28" s="100"/>
      <c r="E28" s="56"/>
      <c r="F28" s="56"/>
      <c r="G28" s="97"/>
      <c r="H28" s="99"/>
      <c r="I28" s="98"/>
      <c r="J28" s="97"/>
      <c r="K28" s="96"/>
      <c r="L28" s="98"/>
      <c r="M28" s="97"/>
      <c r="N28" s="96"/>
      <c r="O28" s="95"/>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249</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330</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 customHeight="1" x14ac:dyDescent="0.15">
      <c r="A8" s="477"/>
      <c r="B8" s="110"/>
      <c r="C8" s="114"/>
      <c r="D8" s="113"/>
      <c r="E8" s="44"/>
      <c r="F8" s="44"/>
      <c r="G8" s="110"/>
      <c r="H8" s="112"/>
      <c r="I8" s="111"/>
      <c r="J8" s="110"/>
      <c r="K8" s="109"/>
      <c r="L8" s="111"/>
      <c r="M8" s="110"/>
      <c r="N8" s="109"/>
      <c r="O8" s="116"/>
    </row>
    <row r="9" spans="1:21" ht="24" customHeight="1" x14ac:dyDescent="0.15">
      <c r="A9" s="477"/>
      <c r="B9" s="104" t="s">
        <v>303</v>
      </c>
      <c r="C9" s="108" t="s">
        <v>24</v>
      </c>
      <c r="D9" s="107"/>
      <c r="E9" s="50"/>
      <c r="F9" s="50"/>
      <c r="G9" s="104"/>
      <c r="H9" s="106">
        <v>10</v>
      </c>
      <c r="I9" s="105" t="s">
        <v>303</v>
      </c>
      <c r="J9" s="119" t="s">
        <v>138</v>
      </c>
      <c r="K9" s="103">
        <v>5</v>
      </c>
      <c r="L9" s="105" t="s">
        <v>302</v>
      </c>
      <c r="M9" s="104" t="s">
        <v>26</v>
      </c>
      <c r="N9" s="103">
        <v>5</v>
      </c>
      <c r="O9" s="102"/>
    </row>
    <row r="10" spans="1:21" ht="24" customHeight="1" x14ac:dyDescent="0.15">
      <c r="A10" s="477"/>
      <c r="B10" s="104"/>
      <c r="C10" s="108" t="s">
        <v>26</v>
      </c>
      <c r="D10" s="107"/>
      <c r="E10" s="50"/>
      <c r="F10" s="50"/>
      <c r="G10" s="104"/>
      <c r="H10" s="106">
        <v>10</v>
      </c>
      <c r="I10" s="105"/>
      <c r="J10" s="104" t="s">
        <v>26</v>
      </c>
      <c r="K10" s="103">
        <v>5</v>
      </c>
      <c r="L10" s="105"/>
      <c r="M10" s="104" t="s">
        <v>27</v>
      </c>
      <c r="N10" s="103">
        <v>5</v>
      </c>
      <c r="O10" s="102" t="s">
        <v>28</v>
      </c>
    </row>
    <row r="11" spans="1:21" ht="24" customHeight="1" x14ac:dyDescent="0.15">
      <c r="A11" s="477"/>
      <c r="B11" s="104"/>
      <c r="C11" s="108" t="s">
        <v>27</v>
      </c>
      <c r="D11" s="107" t="s">
        <v>28</v>
      </c>
      <c r="E11" s="50"/>
      <c r="F11" s="50"/>
      <c r="G11" s="104"/>
      <c r="H11" s="106">
        <v>10</v>
      </c>
      <c r="I11" s="105"/>
      <c r="J11" s="104" t="s">
        <v>27</v>
      </c>
      <c r="K11" s="103">
        <v>5</v>
      </c>
      <c r="L11" s="111"/>
      <c r="M11" s="110"/>
      <c r="N11" s="109"/>
      <c r="O11" s="116"/>
    </row>
    <row r="12" spans="1:21" ht="24" customHeight="1" x14ac:dyDescent="0.15">
      <c r="A12" s="477"/>
      <c r="B12" s="104"/>
      <c r="C12" s="108" t="s">
        <v>29</v>
      </c>
      <c r="D12" s="107"/>
      <c r="E12" s="50"/>
      <c r="F12" s="50"/>
      <c r="G12" s="104"/>
      <c r="H12" s="106">
        <v>5</v>
      </c>
      <c r="I12" s="105"/>
      <c r="J12" s="104" t="s">
        <v>29</v>
      </c>
      <c r="K12" s="103">
        <v>5</v>
      </c>
      <c r="L12" s="105" t="s">
        <v>301</v>
      </c>
      <c r="M12" s="104" t="s">
        <v>37</v>
      </c>
      <c r="N12" s="103">
        <v>10</v>
      </c>
      <c r="O12" s="102"/>
    </row>
    <row r="13" spans="1:21" ht="24" customHeight="1" x14ac:dyDescent="0.15">
      <c r="A13" s="477"/>
      <c r="B13" s="104"/>
      <c r="C13" s="108" t="s">
        <v>19</v>
      </c>
      <c r="D13" s="107"/>
      <c r="E13" s="50" t="s">
        <v>20</v>
      </c>
      <c r="F13" s="50"/>
      <c r="G13" s="104"/>
      <c r="H13" s="118">
        <v>0.13</v>
      </c>
      <c r="I13" s="105"/>
      <c r="J13" s="104" t="s">
        <v>300</v>
      </c>
      <c r="K13" s="117">
        <v>0.13</v>
      </c>
      <c r="L13" s="105"/>
      <c r="M13" s="104" t="s">
        <v>38</v>
      </c>
      <c r="N13" s="103">
        <v>5</v>
      </c>
      <c r="O13" s="102"/>
    </row>
    <row r="14" spans="1:21" ht="24" customHeight="1" x14ac:dyDescent="0.15">
      <c r="A14" s="477"/>
      <c r="B14" s="104"/>
      <c r="C14" s="108"/>
      <c r="D14" s="107"/>
      <c r="E14" s="50"/>
      <c r="F14" s="50"/>
      <c r="G14" s="104" t="s">
        <v>46</v>
      </c>
      <c r="H14" s="106" t="s">
        <v>299</v>
      </c>
      <c r="I14" s="105"/>
      <c r="J14" s="104"/>
      <c r="K14" s="103"/>
      <c r="L14" s="105"/>
      <c r="M14" s="104" t="s">
        <v>111</v>
      </c>
      <c r="N14" s="103">
        <v>5</v>
      </c>
      <c r="O14" s="102"/>
    </row>
    <row r="15" spans="1:21" ht="24" customHeight="1" x14ac:dyDescent="0.15">
      <c r="A15" s="477"/>
      <c r="B15" s="104"/>
      <c r="C15" s="108"/>
      <c r="D15" s="107"/>
      <c r="E15" s="50"/>
      <c r="F15" s="50"/>
      <c r="G15" s="104" t="s">
        <v>39</v>
      </c>
      <c r="H15" s="106" t="s">
        <v>298</v>
      </c>
      <c r="I15" s="105"/>
      <c r="J15" s="104"/>
      <c r="K15" s="103"/>
      <c r="L15" s="111"/>
      <c r="M15" s="110"/>
      <c r="N15" s="109"/>
      <c r="O15" s="116"/>
    </row>
    <row r="16" spans="1:21" ht="24" customHeight="1" x14ac:dyDescent="0.15">
      <c r="A16" s="477"/>
      <c r="B16" s="104"/>
      <c r="C16" s="108"/>
      <c r="D16" s="107"/>
      <c r="E16" s="50"/>
      <c r="F16" s="50" t="s">
        <v>31</v>
      </c>
      <c r="G16" s="104" t="s">
        <v>30</v>
      </c>
      <c r="H16" s="106" t="s">
        <v>298</v>
      </c>
      <c r="I16" s="105"/>
      <c r="J16" s="104"/>
      <c r="K16" s="103"/>
      <c r="L16" s="105" t="s">
        <v>48</v>
      </c>
      <c r="M16" s="104" t="s">
        <v>52</v>
      </c>
      <c r="N16" s="103">
        <v>10</v>
      </c>
      <c r="O16" s="102"/>
    </row>
    <row r="17" spans="1:15" ht="24" customHeight="1" x14ac:dyDescent="0.15">
      <c r="A17" s="477"/>
      <c r="B17" s="110"/>
      <c r="C17" s="114"/>
      <c r="D17" s="113"/>
      <c r="E17" s="44"/>
      <c r="F17" s="44"/>
      <c r="G17" s="110"/>
      <c r="H17" s="112"/>
      <c r="I17" s="111"/>
      <c r="J17" s="110"/>
      <c r="K17" s="109"/>
      <c r="L17" s="105"/>
      <c r="M17" s="104"/>
      <c r="N17" s="103"/>
      <c r="O17" s="102"/>
    </row>
    <row r="18" spans="1:15" ht="24" customHeight="1" x14ac:dyDescent="0.15">
      <c r="A18" s="477"/>
      <c r="B18" s="104" t="s">
        <v>34</v>
      </c>
      <c r="C18" s="108" t="s">
        <v>37</v>
      </c>
      <c r="D18" s="107"/>
      <c r="E18" s="50"/>
      <c r="F18" s="50"/>
      <c r="G18" s="104"/>
      <c r="H18" s="106">
        <v>10</v>
      </c>
      <c r="I18" s="105" t="s">
        <v>34</v>
      </c>
      <c r="J18" s="104" t="s">
        <v>37</v>
      </c>
      <c r="K18" s="103">
        <v>10</v>
      </c>
      <c r="L18" s="105"/>
      <c r="M18" s="104"/>
      <c r="N18" s="103"/>
      <c r="O18" s="102"/>
    </row>
    <row r="19" spans="1:15" ht="24" customHeight="1" x14ac:dyDescent="0.15">
      <c r="A19" s="477"/>
      <c r="B19" s="104"/>
      <c r="C19" s="108" t="s">
        <v>38</v>
      </c>
      <c r="D19" s="107"/>
      <c r="E19" s="50"/>
      <c r="F19" s="115"/>
      <c r="G19" s="104"/>
      <c r="H19" s="106">
        <v>5</v>
      </c>
      <c r="I19" s="105"/>
      <c r="J19" s="104" t="s">
        <v>38</v>
      </c>
      <c r="K19" s="103">
        <v>5</v>
      </c>
      <c r="L19" s="105"/>
      <c r="M19" s="104"/>
      <c r="N19" s="103"/>
      <c r="O19" s="102"/>
    </row>
    <row r="20" spans="1:15" ht="24" customHeight="1" x14ac:dyDescent="0.15">
      <c r="A20" s="477"/>
      <c r="B20" s="110"/>
      <c r="C20" s="114"/>
      <c r="D20" s="113"/>
      <c r="E20" s="44"/>
      <c r="F20" s="44"/>
      <c r="G20" s="110"/>
      <c r="H20" s="112"/>
      <c r="I20" s="111"/>
      <c r="J20" s="110"/>
      <c r="K20" s="109"/>
      <c r="L20" s="105"/>
      <c r="M20" s="104"/>
      <c r="N20" s="103"/>
      <c r="O20" s="102"/>
    </row>
    <row r="21" spans="1:15" ht="24" customHeight="1" x14ac:dyDescent="0.15">
      <c r="A21" s="477"/>
      <c r="B21" s="104" t="s">
        <v>42</v>
      </c>
      <c r="C21" s="108" t="s">
        <v>111</v>
      </c>
      <c r="D21" s="107"/>
      <c r="E21" s="50"/>
      <c r="F21" s="50"/>
      <c r="G21" s="104"/>
      <c r="H21" s="106">
        <v>10</v>
      </c>
      <c r="I21" s="105" t="s">
        <v>42</v>
      </c>
      <c r="J21" s="104" t="s">
        <v>111</v>
      </c>
      <c r="K21" s="103">
        <v>10</v>
      </c>
      <c r="L21" s="105"/>
      <c r="M21" s="104"/>
      <c r="N21" s="103"/>
      <c r="O21" s="102"/>
    </row>
    <row r="22" spans="1:15" ht="24" customHeight="1" x14ac:dyDescent="0.15">
      <c r="A22" s="477"/>
      <c r="B22" s="104"/>
      <c r="C22" s="108" t="s">
        <v>44</v>
      </c>
      <c r="D22" s="107"/>
      <c r="E22" s="50"/>
      <c r="F22" s="50"/>
      <c r="G22" s="104"/>
      <c r="H22" s="106">
        <v>5</v>
      </c>
      <c r="I22" s="105"/>
      <c r="J22" s="104" t="s">
        <v>44</v>
      </c>
      <c r="K22" s="103">
        <v>5</v>
      </c>
      <c r="L22" s="105"/>
      <c r="M22" s="104"/>
      <c r="N22" s="103"/>
      <c r="O22" s="102"/>
    </row>
    <row r="23" spans="1:15" ht="24" customHeight="1" x14ac:dyDescent="0.15">
      <c r="A23" s="477"/>
      <c r="B23" s="104"/>
      <c r="C23" s="108"/>
      <c r="D23" s="107"/>
      <c r="E23" s="50"/>
      <c r="F23" s="50"/>
      <c r="G23" s="104" t="s">
        <v>46</v>
      </c>
      <c r="H23" s="106" t="s">
        <v>299</v>
      </c>
      <c r="I23" s="105"/>
      <c r="J23" s="104"/>
      <c r="K23" s="103"/>
      <c r="L23" s="105"/>
      <c r="M23" s="104"/>
      <c r="N23" s="103"/>
      <c r="O23" s="102"/>
    </row>
    <row r="24" spans="1:15" ht="24" customHeight="1" x14ac:dyDescent="0.15">
      <c r="A24" s="477"/>
      <c r="B24" s="104"/>
      <c r="C24" s="108"/>
      <c r="D24" s="107"/>
      <c r="E24" s="50"/>
      <c r="F24" s="50"/>
      <c r="G24" s="104" t="s">
        <v>47</v>
      </c>
      <c r="H24" s="106" t="s">
        <v>298</v>
      </c>
      <c r="I24" s="105"/>
      <c r="J24" s="104"/>
      <c r="K24" s="103"/>
      <c r="L24" s="105"/>
      <c r="M24" s="104"/>
      <c r="N24" s="103"/>
      <c r="O24" s="102"/>
    </row>
    <row r="25" spans="1:15" ht="24" customHeight="1" x14ac:dyDescent="0.15">
      <c r="A25" s="477"/>
      <c r="B25" s="110"/>
      <c r="C25" s="114"/>
      <c r="D25" s="113"/>
      <c r="E25" s="44"/>
      <c r="F25" s="44"/>
      <c r="G25" s="110"/>
      <c r="H25" s="112"/>
      <c r="I25" s="111"/>
      <c r="J25" s="110"/>
      <c r="K25" s="109"/>
      <c r="L25" s="105"/>
      <c r="M25" s="104"/>
      <c r="N25" s="103"/>
      <c r="O25" s="102"/>
    </row>
    <row r="26" spans="1:15" ht="24" customHeight="1" x14ac:dyDescent="0.15">
      <c r="A26" s="477"/>
      <c r="B26" s="104" t="s">
        <v>48</v>
      </c>
      <c r="C26" s="108" t="s">
        <v>52</v>
      </c>
      <c r="D26" s="107"/>
      <c r="E26" s="50" t="s">
        <v>23</v>
      </c>
      <c r="F26" s="50"/>
      <c r="G26" s="104"/>
      <c r="H26" s="106">
        <v>30</v>
      </c>
      <c r="I26" s="105" t="s">
        <v>48</v>
      </c>
      <c r="J26" s="104" t="s">
        <v>52</v>
      </c>
      <c r="K26" s="103">
        <v>20</v>
      </c>
      <c r="L26" s="105"/>
      <c r="M26" s="104"/>
      <c r="N26" s="103"/>
      <c r="O26" s="102"/>
    </row>
    <row r="27" spans="1:15" ht="24" customHeight="1" x14ac:dyDescent="0.15">
      <c r="A27" s="477"/>
      <c r="B27" s="104"/>
      <c r="C27" s="108"/>
      <c r="D27" s="107"/>
      <c r="E27" s="50"/>
      <c r="F27" s="50"/>
      <c r="G27" s="104" t="s">
        <v>39</v>
      </c>
      <c r="H27" s="106" t="s">
        <v>298</v>
      </c>
      <c r="I27" s="105"/>
      <c r="J27" s="104"/>
      <c r="K27" s="103"/>
      <c r="L27" s="105"/>
      <c r="M27" s="104"/>
      <c r="N27" s="103"/>
      <c r="O27" s="102"/>
    </row>
    <row r="28" spans="1:15" ht="24" customHeight="1" thickBot="1" x14ac:dyDescent="0.2">
      <c r="A28" s="478"/>
      <c r="B28" s="97"/>
      <c r="C28" s="101"/>
      <c r="D28" s="100"/>
      <c r="E28" s="56"/>
      <c r="F28" s="56"/>
      <c r="G28" s="97"/>
      <c r="H28" s="99"/>
      <c r="I28" s="98"/>
      <c r="J28" s="97"/>
      <c r="K28" s="96"/>
      <c r="L28" s="98"/>
      <c r="M28" s="97"/>
      <c r="N28" s="96"/>
      <c r="O28" s="95"/>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25"/>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250</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76</v>
      </c>
      <c r="C7" s="49" t="s">
        <v>79</v>
      </c>
      <c r="D7" s="50" t="s">
        <v>80</v>
      </c>
      <c r="E7" s="51">
        <v>1</v>
      </c>
      <c r="F7" s="52" t="s">
        <v>67</v>
      </c>
      <c r="G7" s="69" t="s">
        <v>66</v>
      </c>
      <c r="H7" s="73" t="s">
        <v>79</v>
      </c>
      <c r="I7" s="50" t="s">
        <v>80</v>
      </c>
      <c r="J7" s="52">
        <f>ROUNDUP(E7*0.75,2)</f>
        <v>0.75</v>
      </c>
      <c r="K7" s="52" t="s">
        <v>67</v>
      </c>
      <c r="L7" s="52" t="s">
        <v>66</v>
      </c>
      <c r="M7" s="77" t="e">
        <f>#REF!</f>
        <v>#REF!</v>
      </c>
      <c r="N7" s="65" t="s">
        <v>77</v>
      </c>
      <c r="O7" s="53" t="s">
        <v>81</v>
      </c>
      <c r="P7" s="50" t="s">
        <v>31</v>
      </c>
      <c r="Q7" s="54">
        <v>3</v>
      </c>
      <c r="R7" s="90">
        <f t="shared" ref="R7:R12" si="0">ROUNDUP(Q7*0.75,2)</f>
        <v>2.25</v>
      </c>
    </row>
    <row r="8" spans="1:19" ht="24.95" customHeight="1" x14ac:dyDescent="0.15">
      <c r="A8" s="465"/>
      <c r="B8" s="65"/>
      <c r="C8" s="49" t="s">
        <v>38</v>
      </c>
      <c r="D8" s="50"/>
      <c r="E8" s="51">
        <v>10</v>
      </c>
      <c r="F8" s="52" t="s">
        <v>25</v>
      </c>
      <c r="G8" s="69"/>
      <c r="H8" s="73" t="s">
        <v>38</v>
      </c>
      <c r="I8" s="50"/>
      <c r="J8" s="52">
        <f>ROUNDUP(E8*0.75,2)</f>
        <v>7.5</v>
      </c>
      <c r="K8" s="52" t="s">
        <v>25</v>
      </c>
      <c r="L8" s="52"/>
      <c r="M8" s="77" t="e">
        <f>ROUND(#REF!+(#REF!*10/100),2)</f>
        <v>#REF!</v>
      </c>
      <c r="N8" s="65" t="s">
        <v>78</v>
      </c>
      <c r="O8" s="53" t="s">
        <v>41</v>
      </c>
      <c r="P8" s="50"/>
      <c r="Q8" s="54">
        <v>2</v>
      </c>
      <c r="R8" s="90">
        <f t="shared" si="0"/>
        <v>1.5</v>
      </c>
    </row>
    <row r="9" spans="1:19" ht="24.95" customHeight="1" x14ac:dyDescent="0.15">
      <c r="A9" s="465"/>
      <c r="B9" s="65"/>
      <c r="C9" s="49"/>
      <c r="D9" s="50"/>
      <c r="E9" s="51"/>
      <c r="F9" s="52"/>
      <c r="G9" s="69"/>
      <c r="H9" s="73"/>
      <c r="I9" s="50"/>
      <c r="J9" s="52"/>
      <c r="K9" s="52"/>
      <c r="L9" s="52"/>
      <c r="M9" s="77"/>
      <c r="N9" s="65" t="s">
        <v>280</v>
      </c>
      <c r="O9" s="53" t="s">
        <v>70</v>
      </c>
      <c r="P9" s="50"/>
      <c r="Q9" s="54">
        <v>2.5</v>
      </c>
      <c r="R9" s="90">
        <f t="shared" si="0"/>
        <v>1.8800000000000001</v>
      </c>
    </row>
    <row r="10" spans="1:19" ht="24.95" customHeight="1" x14ac:dyDescent="0.15">
      <c r="A10" s="465"/>
      <c r="B10" s="65"/>
      <c r="C10" s="49"/>
      <c r="D10" s="50"/>
      <c r="E10" s="51"/>
      <c r="F10" s="52"/>
      <c r="G10" s="69"/>
      <c r="H10" s="73"/>
      <c r="I10" s="50"/>
      <c r="J10" s="52"/>
      <c r="K10" s="52"/>
      <c r="L10" s="52"/>
      <c r="M10" s="77"/>
      <c r="N10" s="65" t="s">
        <v>18</v>
      </c>
      <c r="O10" s="53" t="s">
        <v>30</v>
      </c>
      <c r="P10" s="50" t="s">
        <v>31</v>
      </c>
      <c r="Q10" s="54">
        <v>1</v>
      </c>
      <c r="R10" s="90">
        <f t="shared" si="0"/>
        <v>0.75</v>
      </c>
    </row>
    <row r="11" spans="1:19" ht="24.95" customHeight="1" x14ac:dyDescent="0.15">
      <c r="A11" s="465"/>
      <c r="B11" s="65"/>
      <c r="C11" s="49"/>
      <c r="D11" s="50"/>
      <c r="E11" s="51"/>
      <c r="F11" s="52"/>
      <c r="G11" s="69"/>
      <c r="H11" s="73"/>
      <c r="I11" s="50"/>
      <c r="J11" s="52"/>
      <c r="K11" s="52"/>
      <c r="L11" s="52"/>
      <c r="M11" s="77"/>
      <c r="N11" s="65"/>
      <c r="O11" s="53" t="s">
        <v>53</v>
      </c>
      <c r="P11" s="50"/>
      <c r="Q11" s="54">
        <v>10</v>
      </c>
      <c r="R11" s="90">
        <f t="shared" si="0"/>
        <v>7.5</v>
      </c>
    </row>
    <row r="12" spans="1:19" ht="24.95" customHeight="1" x14ac:dyDescent="0.15">
      <c r="A12" s="465"/>
      <c r="B12" s="65"/>
      <c r="C12" s="49"/>
      <c r="D12" s="50"/>
      <c r="E12" s="51"/>
      <c r="F12" s="52"/>
      <c r="G12" s="69"/>
      <c r="H12" s="73"/>
      <c r="I12" s="50"/>
      <c r="J12" s="52"/>
      <c r="K12" s="52"/>
      <c r="L12" s="52"/>
      <c r="M12" s="77"/>
      <c r="N12" s="65"/>
      <c r="O12" s="53" t="s">
        <v>39</v>
      </c>
      <c r="P12" s="50"/>
      <c r="Q12" s="54">
        <v>0.5</v>
      </c>
      <c r="R12" s="90">
        <f t="shared" si="0"/>
        <v>0.38</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279</v>
      </c>
      <c r="C14" s="49" t="s">
        <v>71</v>
      </c>
      <c r="D14" s="50"/>
      <c r="E14" s="51">
        <v>20</v>
      </c>
      <c r="F14" s="52" t="s">
        <v>25</v>
      </c>
      <c r="G14" s="69"/>
      <c r="H14" s="73" t="s">
        <v>71</v>
      </c>
      <c r="I14" s="50"/>
      <c r="J14" s="52">
        <f>ROUNDUP(E14*0.75,2)</f>
        <v>15</v>
      </c>
      <c r="K14" s="52" t="s">
        <v>25</v>
      </c>
      <c r="L14" s="52"/>
      <c r="M14" s="77" t="e">
        <f>#REF!</f>
        <v>#REF!</v>
      </c>
      <c r="N14" s="82" t="s">
        <v>282</v>
      </c>
      <c r="O14" s="53" t="s">
        <v>69</v>
      </c>
      <c r="P14" s="50"/>
      <c r="Q14" s="54">
        <v>0.5</v>
      </c>
      <c r="R14" s="90">
        <f t="shared" ref="R14:R19" si="1">ROUNDUP(Q14*0.75,2)</f>
        <v>0.38</v>
      </c>
    </row>
    <row r="15" spans="1:19" ht="24.95" customHeight="1" x14ac:dyDescent="0.15">
      <c r="A15" s="465"/>
      <c r="B15" s="65" t="s">
        <v>255</v>
      </c>
      <c r="C15" s="49" t="s">
        <v>83</v>
      </c>
      <c r="D15" s="50"/>
      <c r="E15" s="51">
        <v>20</v>
      </c>
      <c r="F15" s="52" t="s">
        <v>25</v>
      </c>
      <c r="G15" s="69"/>
      <c r="H15" s="73" t="s">
        <v>83</v>
      </c>
      <c r="I15" s="50"/>
      <c r="J15" s="52">
        <f>ROUNDUP(E15*0.75,2)</f>
        <v>15</v>
      </c>
      <c r="K15" s="52" t="s">
        <v>25</v>
      </c>
      <c r="L15" s="52"/>
      <c r="M15" s="77" t="e">
        <f>ROUND(#REF!+(#REF!*6/100),2)</f>
        <v>#REF!</v>
      </c>
      <c r="N15" s="91" t="s">
        <v>283</v>
      </c>
      <c r="O15" s="53" t="s">
        <v>58</v>
      </c>
      <c r="P15" s="50"/>
      <c r="Q15" s="54">
        <v>1</v>
      </c>
      <c r="R15" s="90">
        <f t="shared" si="1"/>
        <v>0.75</v>
      </c>
    </row>
    <row r="16" spans="1:19" ht="24.95" customHeight="1" x14ac:dyDescent="0.15">
      <c r="A16" s="465"/>
      <c r="B16" s="65"/>
      <c r="C16" s="49" t="s">
        <v>96</v>
      </c>
      <c r="D16" s="50"/>
      <c r="E16" s="51">
        <v>10</v>
      </c>
      <c r="F16" s="52" t="s">
        <v>25</v>
      </c>
      <c r="G16" s="69"/>
      <c r="H16" s="73" t="s">
        <v>96</v>
      </c>
      <c r="I16" s="50"/>
      <c r="J16" s="52">
        <f>ROUNDUP(E16*0.75,2)</f>
        <v>7.5</v>
      </c>
      <c r="K16" s="52" t="s">
        <v>25</v>
      </c>
      <c r="L16" s="52"/>
      <c r="M16" s="77" t="e">
        <f>ROUND(#REF!+(#REF!*3/100),2)</f>
        <v>#REF!</v>
      </c>
      <c r="N16" s="65" t="s">
        <v>82</v>
      </c>
      <c r="O16" s="53" t="s">
        <v>39</v>
      </c>
      <c r="P16" s="50"/>
      <c r="Q16" s="54">
        <v>1</v>
      </c>
      <c r="R16" s="90">
        <f t="shared" si="1"/>
        <v>0.75</v>
      </c>
    </row>
    <row r="17" spans="1:18" ht="24.95" customHeight="1" x14ac:dyDescent="0.15">
      <c r="A17" s="465"/>
      <c r="B17" s="65"/>
      <c r="C17" s="49"/>
      <c r="D17" s="50"/>
      <c r="E17" s="51"/>
      <c r="F17" s="52"/>
      <c r="G17" s="69"/>
      <c r="H17" s="73"/>
      <c r="I17" s="50"/>
      <c r="J17" s="52"/>
      <c r="K17" s="52"/>
      <c r="L17" s="52"/>
      <c r="M17" s="77"/>
      <c r="N17" s="65" t="s">
        <v>18</v>
      </c>
      <c r="O17" s="53" t="s">
        <v>30</v>
      </c>
      <c r="P17" s="50" t="s">
        <v>31</v>
      </c>
      <c r="Q17" s="54">
        <v>1</v>
      </c>
      <c r="R17" s="90">
        <f t="shared" si="1"/>
        <v>0.75</v>
      </c>
    </row>
    <row r="18" spans="1:18" ht="24.95" customHeight="1" x14ac:dyDescent="0.15">
      <c r="A18" s="465"/>
      <c r="B18" s="65"/>
      <c r="C18" s="49"/>
      <c r="D18" s="50"/>
      <c r="E18" s="51"/>
      <c r="F18" s="52"/>
      <c r="G18" s="69"/>
      <c r="H18" s="73"/>
      <c r="I18" s="50"/>
      <c r="J18" s="52"/>
      <c r="K18" s="52"/>
      <c r="L18" s="52"/>
      <c r="M18" s="77"/>
      <c r="N18" s="65"/>
      <c r="O18" s="53" t="s">
        <v>40</v>
      </c>
      <c r="P18" s="50"/>
      <c r="Q18" s="54">
        <v>2</v>
      </c>
      <c r="R18" s="90">
        <f t="shared" si="1"/>
        <v>1.5</v>
      </c>
    </row>
    <row r="19" spans="1:18" ht="24.95" customHeight="1" x14ac:dyDescent="0.15">
      <c r="A19" s="465"/>
      <c r="B19" s="65"/>
      <c r="C19" s="49"/>
      <c r="D19" s="50"/>
      <c r="E19" s="51"/>
      <c r="F19" s="52"/>
      <c r="G19" s="69"/>
      <c r="H19" s="73"/>
      <c r="I19" s="50"/>
      <c r="J19" s="52"/>
      <c r="K19" s="52"/>
      <c r="L19" s="52"/>
      <c r="M19" s="77"/>
      <c r="N19" s="65"/>
      <c r="O19" s="53" t="s">
        <v>41</v>
      </c>
      <c r="P19" s="50"/>
      <c r="Q19" s="54">
        <v>2</v>
      </c>
      <c r="R19" s="90">
        <f t="shared" si="1"/>
        <v>1.5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42</v>
      </c>
      <c r="C21" s="49" t="s">
        <v>84</v>
      </c>
      <c r="D21" s="50"/>
      <c r="E21" s="51">
        <v>20</v>
      </c>
      <c r="F21" s="52" t="s">
        <v>25</v>
      </c>
      <c r="G21" s="69"/>
      <c r="H21" s="73" t="s">
        <v>84</v>
      </c>
      <c r="I21" s="50"/>
      <c r="J21" s="52">
        <f>ROUNDUP(E21*0.75,2)</f>
        <v>15</v>
      </c>
      <c r="K21" s="52" t="s">
        <v>25</v>
      </c>
      <c r="L21" s="52"/>
      <c r="M21" s="77" t="e">
        <f>ROUND(#REF!+(#REF!*10/100),2)</f>
        <v>#REF!</v>
      </c>
      <c r="N21" s="65" t="s">
        <v>43</v>
      </c>
      <c r="O21" s="53" t="s">
        <v>46</v>
      </c>
      <c r="P21" s="50"/>
      <c r="Q21" s="54">
        <v>100</v>
      </c>
      <c r="R21" s="90">
        <f>ROUNDUP(Q21*0.75,2)</f>
        <v>75</v>
      </c>
    </row>
    <row r="22" spans="1:18" ht="24.95" customHeight="1" x14ac:dyDescent="0.15">
      <c r="A22" s="465"/>
      <c r="B22" s="65"/>
      <c r="C22" s="49" t="s">
        <v>85</v>
      </c>
      <c r="D22" s="50" t="s">
        <v>31</v>
      </c>
      <c r="E22" s="79">
        <v>0.1</v>
      </c>
      <c r="F22" s="52" t="s">
        <v>64</v>
      </c>
      <c r="G22" s="69"/>
      <c r="H22" s="73" t="s">
        <v>85</v>
      </c>
      <c r="I22" s="50" t="s">
        <v>31</v>
      </c>
      <c r="J22" s="52">
        <f>ROUNDUP(E22*0.75,2)</f>
        <v>0.08</v>
      </c>
      <c r="K22" s="52" t="s">
        <v>64</v>
      </c>
      <c r="L22" s="52"/>
      <c r="M22" s="77" t="e">
        <f>#REF!</f>
        <v>#REF!</v>
      </c>
      <c r="N22" s="65"/>
      <c r="O22" s="53" t="s">
        <v>47</v>
      </c>
      <c r="P22" s="50"/>
      <c r="Q22" s="54">
        <v>3</v>
      </c>
      <c r="R22" s="90">
        <f>ROUNDUP(Q22*0.75,2)</f>
        <v>2.25</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24.95" customHeight="1" x14ac:dyDescent="0.15">
      <c r="A24" s="465"/>
      <c r="B24" s="65" t="s">
        <v>86</v>
      </c>
      <c r="C24" s="49" t="s">
        <v>87</v>
      </c>
      <c r="D24" s="50"/>
      <c r="E24" s="80">
        <v>0.25</v>
      </c>
      <c r="F24" s="52" t="s">
        <v>88</v>
      </c>
      <c r="G24" s="69"/>
      <c r="H24" s="73" t="s">
        <v>87</v>
      </c>
      <c r="I24" s="50"/>
      <c r="J24" s="52">
        <f>ROUNDUP(E24*0.75,2)</f>
        <v>0.19</v>
      </c>
      <c r="K24" s="52" t="s">
        <v>88</v>
      </c>
      <c r="L24" s="52"/>
      <c r="M24" s="77" t="e">
        <f>#REF!</f>
        <v>#REF!</v>
      </c>
      <c r="N24" s="65" t="s">
        <v>73</v>
      </c>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396</v>
      </c>
      <c r="B3" s="482"/>
      <c r="C3" s="482"/>
      <c r="D3" s="139"/>
      <c r="E3" s="483" t="s">
        <v>321</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329</v>
      </c>
      <c r="C9" s="108" t="s">
        <v>79</v>
      </c>
      <c r="D9" s="107" t="s">
        <v>66</v>
      </c>
      <c r="E9" s="50" t="s">
        <v>80</v>
      </c>
      <c r="F9" s="50"/>
      <c r="G9" s="104"/>
      <c r="H9" s="145">
        <v>0.7</v>
      </c>
      <c r="I9" s="105" t="s">
        <v>329</v>
      </c>
      <c r="J9" s="104" t="s">
        <v>79</v>
      </c>
      <c r="K9" s="144">
        <v>0.3</v>
      </c>
      <c r="L9" s="105" t="s">
        <v>328</v>
      </c>
      <c r="M9" s="104" t="s">
        <v>79</v>
      </c>
      <c r="N9" s="140">
        <v>0.2</v>
      </c>
      <c r="O9" s="102" t="s">
        <v>66</v>
      </c>
    </row>
    <row r="10" spans="1:21" ht="24.95" customHeight="1" x14ac:dyDescent="0.15">
      <c r="A10" s="477"/>
      <c r="B10" s="104"/>
      <c r="C10" s="108" t="s">
        <v>38</v>
      </c>
      <c r="D10" s="107"/>
      <c r="E10" s="50"/>
      <c r="F10" s="50"/>
      <c r="G10" s="104"/>
      <c r="H10" s="106">
        <v>10</v>
      </c>
      <c r="I10" s="105"/>
      <c r="J10" s="104" t="s">
        <v>38</v>
      </c>
      <c r="K10" s="103">
        <v>10</v>
      </c>
      <c r="L10" s="105"/>
      <c r="M10" s="104" t="s">
        <v>38</v>
      </c>
      <c r="N10" s="103">
        <v>10</v>
      </c>
      <c r="O10" s="102"/>
    </row>
    <row r="11" spans="1:21" ht="24.95" customHeight="1" x14ac:dyDescent="0.15">
      <c r="A11" s="477"/>
      <c r="B11" s="104"/>
      <c r="C11" s="108"/>
      <c r="D11" s="107"/>
      <c r="E11" s="50"/>
      <c r="F11" s="50"/>
      <c r="G11" s="104" t="s">
        <v>46</v>
      </c>
      <c r="H11" s="106" t="s">
        <v>299</v>
      </c>
      <c r="I11" s="105"/>
      <c r="J11" s="104"/>
      <c r="K11" s="103"/>
      <c r="L11" s="111"/>
      <c r="M11" s="110"/>
      <c r="N11" s="109"/>
      <c r="O11" s="116"/>
    </row>
    <row r="12" spans="1:21" ht="24.95" customHeight="1" x14ac:dyDescent="0.15">
      <c r="A12" s="477"/>
      <c r="B12" s="110"/>
      <c r="C12" s="114"/>
      <c r="D12" s="113"/>
      <c r="E12" s="44"/>
      <c r="F12" s="44"/>
      <c r="G12" s="110"/>
      <c r="H12" s="112"/>
      <c r="I12" s="111"/>
      <c r="J12" s="110"/>
      <c r="K12" s="109"/>
      <c r="L12" s="105" t="s">
        <v>327</v>
      </c>
      <c r="M12" s="104" t="s">
        <v>83</v>
      </c>
      <c r="N12" s="103">
        <v>5</v>
      </c>
      <c r="O12" s="102"/>
    </row>
    <row r="13" spans="1:21" ht="24.95" customHeight="1" x14ac:dyDescent="0.15">
      <c r="A13" s="477"/>
      <c r="B13" s="104" t="s">
        <v>326</v>
      </c>
      <c r="C13" s="108" t="s">
        <v>71</v>
      </c>
      <c r="D13" s="107"/>
      <c r="E13" s="50"/>
      <c r="F13" s="50"/>
      <c r="G13" s="104"/>
      <c r="H13" s="106">
        <v>5</v>
      </c>
      <c r="I13" s="105" t="s">
        <v>325</v>
      </c>
      <c r="J13" s="119" t="s">
        <v>138</v>
      </c>
      <c r="K13" s="103">
        <v>5</v>
      </c>
      <c r="L13" s="105"/>
      <c r="M13" s="104" t="s">
        <v>96</v>
      </c>
      <c r="N13" s="103">
        <v>5</v>
      </c>
      <c r="O13" s="102"/>
    </row>
    <row r="14" spans="1:21" ht="24.95" customHeight="1" x14ac:dyDescent="0.15">
      <c r="A14" s="477"/>
      <c r="B14" s="104"/>
      <c r="C14" s="108" t="s">
        <v>83</v>
      </c>
      <c r="D14" s="107"/>
      <c r="E14" s="50"/>
      <c r="F14" s="50"/>
      <c r="G14" s="104"/>
      <c r="H14" s="106">
        <v>20</v>
      </c>
      <c r="I14" s="105"/>
      <c r="J14" s="104" t="s">
        <v>83</v>
      </c>
      <c r="K14" s="103">
        <v>20</v>
      </c>
      <c r="L14" s="105"/>
      <c r="M14" s="104" t="s">
        <v>84</v>
      </c>
      <c r="N14" s="103">
        <v>5</v>
      </c>
      <c r="O14" s="102"/>
    </row>
    <row r="15" spans="1:21" ht="24.95" customHeight="1" x14ac:dyDescent="0.15">
      <c r="A15" s="477"/>
      <c r="B15" s="104"/>
      <c r="C15" s="108" t="s">
        <v>96</v>
      </c>
      <c r="D15" s="107"/>
      <c r="E15" s="50"/>
      <c r="F15" s="50"/>
      <c r="G15" s="104"/>
      <c r="H15" s="106">
        <v>10</v>
      </c>
      <c r="I15" s="105"/>
      <c r="J15" s="104" t="s">
        <v>96</v>
      </c>
      <c r="K15" s="103">
        <v>10</v>
      </c>
      <c r="L15" s="111"/>
      <c r="M15" s="110"/>
      <c r="N15" s="109"/>
      <c r="O15" s="116"/>
    </row>
    <row r="16" spans="1:21" ht="24.95" customHeight="1" x14ac:dyDescent="0.15">
      <c r="A16" s="477"/>
      <c r="B16" s="104"/>
      <c r="C16" s="108"/>
      <c r="D16" s="107"/>
      <c r="E16" s="50"/>
      <c r="F16" s="50"/>
      <c r="G16" s="104" t="s">
        <v>53</v>
      </c>
      <c r="H16" s="106" t="s">
        <v>299</v>
      </c>
      <c r="I16" s="105"/>
      <c r="J16" s="104"/>
      <c r="K16" s="103"/>
      <c r="L16" s="105" t="s">
        <v>324</v>
      </c>
      <c r="M16" s="104" t="s">
        <v>87</v>
      </c>
      <c r="N16" s="117">
        <v>0.13</v>
      </c>
      <c r="O16" s="102"/>
    </row>
    <row r="17" spans="1:15" ht="24.95" customHeight="1" x14ac:dyDescent="0.15">
      <c r="A17" s="477"/>
      <c r="B17" s="104"/>
      <c r="C17" s="108"/>
      <c r="D17" s="107"/>
      <c r="E17" s="50"/>
      <c r="F17" s="50"/>
      <c r="G17" s="104" t="s">
        <v>32</v>
      </c>
      <c r="H17" s="106" t="s">
        <v>298</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84</v>
      </c>
      <c r="D19" s="107"/>
      <c r="E19" s="50"/>
      <c r="F19" s="115"/>
      <c r="G19" s="104"/>
      <c r="H19" s="106">
        <v>10</v>
      </c>
      <c r="I19" s="105" t="s">
        <v>42</v>
      </c>
      <c r="J19" s="104" t="s">
        <v>84</v>
      </c>
      <c r="K19" s="103">
        <v>10</v>
      </c>
      <c r="L19" s="105"/>
      <c r="M19" s="104"/>
      <c r="N19" s="103"/>
      <c r="O19" s="102"/>
    </row>
    <row r="20" spans="1:15" ht="24.95" customHeight="1" x14ac:dyDescent="0.15">
      <c r="A20" s="477"/>
      <c r="B20" s="104"/>
      <c r="C20" s="108" t="s">
        <v>85</v>
      </c>
      <c r="D20" s="107"/>
      <c r="E20" s="50" t="s">
        <v>31</v>
      </c>
      <c r="F20" s="50"/>
      <c r="G20" s="104"/>
      <c r="H20" s="143">
        <v>0.05</v>
      </c>
      <c r="I20" s="105"/>
      <c r="J20" s="104" t="s">
        <v>85</v>
      </c>
      <c r="K20" s="142">
        <v>0.05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x14ac:dyDescent="0.15">
      <c r="A23" s="477"/>
      <c r="B23" s="110"/>
      <c r="C23" s="114"/>
      <c r="D23" s="113"/>
      <c r="E23" s="44"/>
      <c r="F23" s="44"/>
      <c r="G23" s="110"/>
      <c r="H23" s="112"/>
      <c r="I23" s="111"/>
      <c r="J23" s="110"/>
      <c r="K23" s="109"/>
      <c r="L23" s="105"/>
      <c r="M23" s="104"/>
      <c r="N23" s="103"/>
      <c r="O23" s="102"/>
    </row>
    <row r="24" spans="1:15" ht="24.95" customHeight="1" x14ac:dyDescent="0.15">
      <c r="A24" s="477"/>
      <c r="B24" s="104" t="s">
        <v>86</v>
      </c>
      <c r="C24" s="108" t="s">
        <v>87</v>
      </c>
      <c r="D24" s="107"/>
      <c r="E24" s="50"/>
      <c r="F24" s="50"/>
      <c r="G24" s="104"/>
      <c r="H24" s="141">
        <v>0.17</v>
      </c>
      <c r="I24" s="105" t="s">
        <v>86</v>
      </c>
      <c r="J24" s="104" t="s">
        <v>87</v>
      </c>
      <c r="K24" s="140">
        <v>0.17</v>
      </c>
      <c r="L24" s="105"/>
      <c r="M24" s="104"/>
      <c r="N24" s="103"/>
      <c r="O24" s="102"/>
    </row>
    <row r="25" spans="1:15" ht="24.95" customHeight="1" thickBot="1" x14ac:dyDescent="0.2">
      <c r="A25" s="478"/>
      <c r="B25" s="97"/>
      <c r="C25" s="101"/>
      <c r="D25" s="100"/>
      <c r="E25" s="56"/>
      <c r="F25" s="56"/>
      <c r="G25" s="97"/>
      <c r="H25" s="99"/>
      <c r="I25" s="98"/>
      <c r="J25" s="97"/>
      <c r="K25" s="96"/>
      <c r="L25" s="98"/>
      <c r="M25" s="97"/>
      <c r="N25" s="96"/>
      <c r="O25" s="95"/>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row r="62" spans="2:14" ht="14.25" x14ac:dyDescent="0.15">
      <c r="B62" s="94"/>
      <c r="C62" s="94"/>
      <c r="D62" s="94"/>
      <c r="G62" s="94"/>
      <c r="H62" s="93"/>
      <c r="I62" s="94"/>
      <c r="J62" s="94"/>
      <c r="K62" s="93"/>
      <c r="L62" s="94"/>
      <c r="M62" s="94"/>
      <c r="N62" s="93"/>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28"/>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0" max="26" width="9" style="84"/>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75</v>
      </c>
      <c r="B3" s="463"/>
      <c r="C3" s="463"/>
      <c r="D3" s="463"/>
      <c r="E3" s="463"/>
      <c r="F3" s="463"/>
      <c r="G3" s="2"/>
      <c r="H3" s="2"/>
      <c r="I3" s="13"/>
      <c r="J3" s="2"/>
      <c r="K3" s="7"/>
      <c r="L3" s="7"/>
      <c r="M3" s="11"/>
      <c r="N3" s="2"/>
      <c r="O3" s="14"/>
      <c r="P3" s="13"/>
      <c r="Q3" s="15"/>
      <c r="R3" s="15"/>
      <c r="S3" s="12"/>
    </row>
    <row r="4" spans="1:19" s="84"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15</v>
      </c>
      <c r="C5" s="37"/>
      <c r="D5" s="38"/>
      <c r="E5" s="39"/>
      <c r="F5" s="40"/>
      <c r="G5" s="67"/>
      <c r="H5" s="71"/>
      <c r="I5" s="38"/>
      <c r="J5" s="40"/>
      <c r="K5" s="40"/>
      <c r="L5" s="40"/>
      <c r="M5" s="75"/>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76</v>
      </c>
      <c r="C7" s="49" t="s">
        <v>79</v>
      </c>
      <c r="D7" s="50" t="s">
        <v>80</v>
      </c>
      <c r="E7" s="51">
        <v>1</v>
      </c>
      <c r="F7" s="52" t="s">
        <v>67</v>
      </c>
      <c r="G7" s="69" t="s">
        <v>66</v>
      </c>
      <c r="H7" s="73" t="s">
        <v>79</v>
      </c>
      <c r="I7" s="50" t="s">
        <v>80</v>
      </c>
      <c r="J7" s="52">
        <f>ROUNDUP(E7*0.75,2)</f>
        <v>0.75</v>
      </c>
      <c r="K7" s="52" t="s">
        <v>67</v>
      </c>
      <c r="L7" s="52" t="s">
        <v>66</v>
      </c>
      <c r="M7" s="77" t="e">
        <f>#REF!</f>
        <v>#REF!</v>
      </c>
      <c r="N7" s="65" t="s">
        <v>77</v>
      </c>
      <c r="O7" s="53" t="s">
        <v>81</v>
      </c>
      <c r="P7" s="50" t="s">
        <v>31</v>
      </c>
      <c r="Q7" s="54">
        <v>3</v>
      </c>
      <c r="R7" s="90">
        <f t="shared" ref="R7:R12" si="0">ROUNDUP(Q7*0.75,2)</f>
        <v>2.25</v>
      </c>
    </row>
    <row r="8" spans="1:19" ht="24.95" customHeight="1" x14ac:dyDescent="0.15">
      <c r="A8" s="465"/>
      <c r="B8" s="65"/>
      <c r="C8" s="49" t="s">
        <v>38</v>
      </c>
      <c r="D8" s="50"/>
      <c r="E8" s="51">
        <v>10</v>
      </c>
      <c r="F8" s="52" t="s">
        <v>25</v>
      </c>
      <c r="G8" s="69"/>
      <c r="H8" s="73" t="s">
        <v>38</v>
      </c>
      <c r="I8" s="50"/>
      <c r="J8" s="52">
        <f>ROUNDUP(E8*0.75,2)</f>
        <v>7.5</v>
      </c>
      <c r="K8" s="52" t="s">
        <v>25</v>
      </c>
      <c r="L8" s="52"/>
      <c r="M8" s="77" t="e">
        <f>ROUND(#REF!+(#REF!*10/100),2)</f>
        <v>#REF!</v>
      </c>
      <c r="N8" s="65" t="s">
        <v>78</v>
      </c>
      <c r="O8" s="53" t="s">
        <v>41</v>
      </c>
      <c r="P8" s="50"/>
      <c r="Q8" s="54">
        <v>2</v>
      </c>
      <c r="R8" s="90">
        <f t="shared" si="0"/>
        <v>1.5</v>
      </c>
    </row>
    <row r="9" spans="1:19" ht="24.95" customHeight="1" x14ac:dyDescent="0.15">
      <c r="A9" s="465"/>
      <c r="B9" s="65"/>
      <c r="C9" s="49"/>
      <c r="D9" s="50"/>
      <c r="E9" s="51"/>
      <c r="F9" s="52"/>
      <c r="G9" s="69"/>
      <c r="H9" s="73"/>
      <c r="I9" s="50"/>
      <c r="J9" s="52"/>
      <c r="K9" s="52"/>
      <c r="L9" s="52"/>
      <c r="M9" s="77"/>
      <c r="N9" s="65" t="s">
        <v>278</v>
      </c>
      <c r="O9" s="53" t="s">
        <v>70</v>
      </c>
      <c r="P9" s="50"/>
      <c r="Q9" s="54">
        <v>2.5</v>
      </c>
      <c r="R9" s="90">
        <f t="shared" si="0"/>
        <v>1.8800000000000001</v>
      </c>
    </row>
    <row r="10" spans="1:19" ht="24.95" customHeight="1" x14ac:dyDescent="0.15">
      <c r="A10" s="465"/>
      <c r="B10" s="65"/>
      <c r="C10" s="49"/>
      <c r="D10" s="50"/>
      <c r="E10" s="51"/>
      <c r="F10" s="52"/>
      <c r="G10" s="69"/>
      <c r="H10" s="73"/>
      <c r="I10" s="50"/>
      <c r="J10" s="52"/>
      <c r="K10" s="52"/>
      <c r="L10" s="52"/>
      <c r="M10" s="77"/>
      <c r="N10" s="65" t="s">
        <v>18</v>
      </c>
      <c r="O10" s="53" t="s">
        <v>30</v>
      </c>
      <c r="P10" s="50" t="s">
        <v>31</v>
      </c>
      <c r="Q10" s="54">
        <v>1</v>
      </c>
      <c r="R10" s="90">
        <f t="shared" si="0"/>
        <v>0.75</v>
      </c>
    </row>
    <row r="11" spans="1:19" ht="24.95" customHeight="1" x14ac:dyDescent="0.15">
      <c r="A11" s="465"/>
      <c r="B11" s="65"/>
      <c r="C11" s="49"/>
      <c r="D11" s="50"/>
      <c r="E11" s="51"/>
      <c r="F11" s="52"/>
      <c r="G11" s="69"/>
      <c r="H11" s="73"/>
      <c r="I11" s="50"/>
      <c r="J11" s="52"/>
      <c r="K11" s="52"/>
      <c r="L11" s="52"/>
      <c r="M11" s="77"/>
      <c r="N11" s="65"/>
      <c r="O11" s="53" t="s">
        <v>53</v>
      </c>
      <c r="P11" s="50"/>
      <c r="Q11" s="54">
        <v>10</v>
      </c>
      <c r="R11" s="90">
        <f t="shared" si="0"/>
        <v>7.5</v>
      </c>
    </row>
    <row r="12" spans="1:19" ht="24.95" customHeight="1" x14ac:dyDescent="0.15">
      <c r="A12" s="465"/>
      <c r="B12" s="65"/>
      <c r="C12" s="49"/>
      <c r="D12" s="50"/>
      <c r="E12" s="51"/>
      <c r="F12" s="52"/>
      <c r="G12" s="69"/>
      <c r="H12" s="73"/>
      <c r="I12" s="50"/>
      <c r="J12" s="52"/>
      <c r="K12" s="52"/>
      <c r="L12" s="52"/>
      <c r="M12" s="77"/>
      <c r="N12" s="65"/>
      <c r="O12" s="53" t="s">
        <v>39</v>
      </c>
      <c r="P12" s="50"/>
      <c r="Q12" s="54">
        <v>0.5</v>
      </c>
      <c r="R12" s="90">
        <f t="shared" si="0"/>
        <v>0.38</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279</v>
      </c>
      <c r="C14" s="49" t="s">
        <v>71</v>
      </c>
      <c r="D14" s="50"/>
      <c r="E14" s="51">
        <v>20</v>
      </c>
      <c r="F14" s="52" t="s">
        <v>25</v>
      </c>
      <c r="G14" s="69"/>
      <c r="H14" s="73" t="s">
        <v>71</v>
      </c>
      <c r="I14" s="50"/>
      <c r="J14" s="52">
        <f>ROUNDUP(E14*0.75,2)</f>
        <v>15</v>
      </c>
      <c r="K14" s="52" t="s">
        <v>25</v>
      </c>
      <c r="L14" s="52"/>
      <c r="M14" s="77" t="e">
        <f>#REF!</f>
        <v>#REF!</v>
      </c>
      <c r="N14" s="82" t="s">
        <v>282</v>
      </c>
      <c r="O14" s="53" t="s">
        <v>69</v>
      </c>
      <c r="P14" s="50"/>
      <c r="Q14" s="54">
        <v>0.5</v>
      </c>
      <c r="R14" s="90">
        <f t="shared" ref="R14:R19" si="1">ROUNDUP(Q14*0.75,2)</f>
        <v>0.38</v>
      </c>
    </row>
    <row r="15" spans="1:19" ht="24.95" customHeight="1" x14ac:dyDescent="0.15">
      <c r="A15" s="465"/>
      <c r="B15" s="65" t="s">
        <v>255</v>
      </c>
      <c r="C15" s="49" t="s">
        <v>83</v>
      </c>
      <c r="D15" s="50"/>
      <c r="E15" s="51">
        <v>20</v>
      </c>
      <c r="F15" s="52" t="s">
        <v>25</v>
      </c>
      <c r="G15" s="69"/>
      <c r="H15" s="73" t="s">
        <v>83</v>
      </c>
      <c r="I15" s="50"/>
      <c r="J15" s="52">
        <f>ROUNDUP(E15*0.75,2)</f>
        <v>15</v>
      </c>
      <c r="K15" s="52" t="s">
        <v>25</v>
      </c>
      <c r="L15" s="52"/>
      <c r="M15" s="77" t="e">
        <f>ROUND(#REF!+(#REF!*6/100),2)</f>
        <v>#REF!</v>
      </c>
      <c r="N15" s="91" t="s">
        <v>283</v>
      </c>
      <c r="O15" s="53" t="s">
        <v>58</v>
      </c>
      <c r="P15" s="50"/>
      <c r="Q15" s="54">
        <v>1</v>
      </c>
      <c r="R15" s="90">
        <f t="shared" si="1"/>
        <v>0.75</v>
      </c>
    </row>
    <row r="16" spans="1:19" ht="24.95" customHeight="1" x14ac:dyDescent="0.15">
      <c r="A16" s="465"/>
      <c r="B16" s="65"/>
      <c r="C16" s="49" t="s">
        <v>96</v>
      </c>
      <c r="D16" s="50"/>
      <c r="E16" s="51">
        <v>10</v>
      </c>
      <c r="F16" s="52" t="s">
        <v>25</v>
      </c>
      <c r="G16" s="69"/>
      <c r="H16" s="73" t="s">
        <v>96</v>
      </c>
      <c r="I16" s="50"/>
      <c r="J16" s="52">
        <f>ROUNDUP(E16*0.75,2)</f>
        <v>7.5</v>
      </c>
      <c r="K16" s="52" t="s">
        <v>25</v>
      </c>
      <c r="L16" s="52"/>
      <c r="M16" s="77" t="e">
        <f>ROUND(#REF!+(#REF!*3/100),2)</f>
        <v>#REF!</v>
      </c>
      <c r="N16" s="65" t="s">
        <v>82</v>
      </c>
      <c r="O16" s="53" t="s">
        <v>39</v>
      </c>
      <c r="P16" s="50"/>
      <c r="Q16" s="54">
        <v>1</v>
      </c>
      <c r="R16" s="90">
        <f t="shared" si="1"/>
        <v>0.75</v>
      </c>
    </row>
    <row r="17" spans="1:18" ht="24.95" customHeight="1" x14ac:dyDescent="0.15">
      <c r="A17" s="465"/>
      <c r="B17" s="65"/>
      <c r="C17" s="49"/>
      <c r="D17" s="50"/>
      <c r="E17" s="51"/>
      <c r="F17" s="52"/>
      <c r="G17" s="69"/>
      <c r="H17" s="73"/>
      <c r="I17" s="50"/>
      <c r="J17" s="52"/>
      <c r="K17" s="52"/>
      <c r="L17" s="52"/>
      <c r="M17" s="77"/>
      <c r="N17" s="65" t="s">
        <v>18</v>
      </c>
      <c r="O17" s="53" t="s">
        <v>30</v>
      </c>
      <c r="P17" s="50" t="s">
        <v>31</v>
      </c>
      <c r="Q17" s="54">
        <v>1</v>
      </c>
      <c r="R17" s="90">
        <f t="shared" si="1"/>
        <v>0.75</v>
      </c>
    </row>
    <row r="18" spans="1:18" ht="24.95" customHeight="1" x14ac:dyDescent="0.15">
      <c r="A18" s="465"/>
      <c r="B18" s="65"/>
      <c r="C18" s="49"/>
      <c r="D18" s="50"/>
      <c r="E18" s="51"/>
      <c r="F18" s="52"/>
      <c r="G18" s="69"/>
      <c r="H18" s="73"/>
      <c r="I18" s="50"/>
      <c r="J18" s="52"/>
      <c r="K18" s="52"/>
      <c r="L18" s="52"/>
      <c r="M18" s="77"/>
      <c r="N18" s="65"/>
      <c r="O18" s="53" t="s">
        <v>40</v>
      </c>
      <c r="P18" s="50"/>
      <c r="Q18" s="54">
        <v>2</v>
      </c>
      <c r="R18" s="90">
        <f t="shared" si="1"/>
        <v>1.5</v>
      </c>
    </row>
    <row r="19" spans="1:18" ht="24.95" customHeight="1" x14ac:dyDescent="0.15">
      <c r="A19" s="465"/>
      <c r="B19" s="65"/>
      <c r="C19" s="49"/>
      <c r="D19" s="50"/>
      <c r="E19" s="51"/>
      <c r="F19" s="52"/>
      <c r="G19" s="69"/>
      <c r="H19" s="73"/>
      <c r="I19" s="50"/>
      <c r="J19" s="52"/>
      <c r="K19" s="52"/>
      <c r="L19" s="52"/>
      <c r="M19" s="77"/>
      <c r="N19" s="65"/>
      <c r="O19" s="53" t="s">
        <v>41</v>
      </c>
      <c r="P19" s="50"/>
      <c r="Q19" s="54">
        <v>2</v>
      </c>
      <c r="R19" s="90">
        <f t="shared" si="1"/>
        <v>1.5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42</v>
      </c>
      <c r="C21" s="49" t="s">
        <v>84</v>
      </c>
      <c r="D21" s="50"/>
      <c r="E21" s="51">
        <v>20</v>
      </c>
      <c r="F21" s="52" t="s">
        <v>25</v>
      </c>
      <c r="G21" s="69"/>
      <c r="H21" s="73" t="s">
        <v>84</v>
      </c>
      <c r="I21" s="50"/>
      <c r="J21" s="52">
        <f>ROUNDUP(E21*0.75,2)</f>
        <v>15</v>
      </c>
      <c r="K21" s="52" t="s">
        <v>25</v>
      </c>
      <c r="L21" s="52"/>
      <c r="M21" s="77" t="e">
        <f>ROUND(#REF!+(#REF!*10/100),2)</f>
        <v>#REF!</v>
      </c>
      <c r="N21" s="65" t="s">
        <v>43</v>
      </c>
      <c r="O21" s="53" t="s">
        <v>46</v>
      </c>
      <c r="P21" s="50"/>
      <c r="Q21" s="54">
        <v>100</v>
      </c>
      <c r="R21" s="90">
        <f>ROUNDUP(Q21*0.75,2)</f>
        <v>75</v>
      </c>
    </row>
    <row r="22" spans="1:18" ht="24.95" customHeight="1" x14ac:dyDescent="0.15">
      <c r="A22" s="465"/>
      <c r="B22" s="65"/>
      <c r="C22" s="49" t="s">
        <v>85</v>
      </c>
      <c r="D22" s="50" t="s">
        <v>31</v>
      </c>
      <c r="E22" s="79">
        <v>0.1</v>
      </c>
      <c r="F22" s="52" t="s">
        <v>64</v>
      </c>
      <c r="G22" s="69"/>
      <c r="H22" s="73" t="s">
        <v>85</v>
      </c>
      <c r="I22" s="50" t="s">
        <v>31</v>
      </c>
      <c r="J22" s="52">
        <f>ROUNDUP(E22*0.75,2)</f>
        <v>0.08</v>
      </c>
      <c r="K22" s="52" t="s">
        <v>64</v>
      </c>
      <c r="L22" s="52"/>
      <c r="M22" s="77" t="e">
        <f>#REF!</f>
        <v>#REF!</v>
      </c>
      <c r="N22" s="65"/>
      <c r="O22" s="53" t="s">
        <v>47</v>
      </c>
      <c r="P22" s="50"/>
      <c r="Q22" s="54">
        <v>3</v>
      </c>
      <c r="R22" s="90">
        <f>ROUNDUP(Q22*0.75,2)</f>
        <v>2.25</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24.95" customHeight="1" x14ac:dyDescent="0.15">
      <c r="A24" s="465"/>
      <c r="B24" s="65" t="s">
        <v>86</v>
      </c>
      <c r="C24" s="49" t="s">
        <v>87</v>
      </c>
      <c r="D24" s="50"/>
      <c r="E24" s="80">
        <v>0.25</v>
      </c>
      <c r="F24" s="52" t="s">
        <v>88</v>
      </c>
      <c r="G24" s="69"/>
      <c r="H24" s="73" t="s">
        <v>87</v>
      </c>
      <c r="I24" s="50"/>
      <c r="J24" s="52">
        <f>ROUNDUP(E24*0.75,2)</f>
        <v>0.19</v>
      </c>
      <c r="K24" s="52" t="s">
        <v>88</v>
      </c>
      <c r="L24" s="52"/>
      <c r="M24" s="77" t="e">
        <f>#REF!</f>
        <v>#REF!</v>
      </c>
      <c r="N24" s="65" t="s">
        <v>73</v>
      </c>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row r="26" spans="1:18" ht="24.95" customHeight="1" x14ac:dyDescent="0.15"/>
    <row r="27" spans="1:18" ht="24.95" customHeight="1" x14ac:dyDescent="0.15"/>
    <row r="28" spans="1:18" ht="24.95" customHeight="1" x14ac:dyDescent="0.15"/>
  </sheetData>
  <mergeCells count="4">
    <mergeCell ref="H1:N1"/>
    <mergeCell ref="A2:R2"/>
    <mergeCell ref="A3:F3"/>
    <mergeCell ref="A5:A25"/>
  </mergeCells>
  <phoneticPr fontId="18"/>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1"/>
  <sheetViews>
    <sheetView showZeros="0" topLeftCell="B1"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333</v>
      </c>
      <c r="B3" s="482"/>
      <c r="C3" s="482"/>
      <c r="D3" s="139"/>
      <c r="E3" s="483" t="s">
        <v>332</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330</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329</v>
      </c>
      <c r="C9" s="108" t="s">
        <v>79</v>
      </c>
      <c r="D9" s="107" t="s">
        <v>66</v>
      </c>
      <c r="E9" s="50" t="s">
        <v>80</v>
      </c>
      <c r="F9" s="50"/>
      <c r="G9" s="104"/>
      <c r="H9" s="145">
        <v>0.7</v>
      </c>
      <c r="I9" s="105" t="s">
        <v>329</v>
      </c>
      <c r="J9" s="104" t="s">
        <v>79</v>
      </c>
      <c r="K9" s="144">
        <v>0.3</v>
      </c>
      <c r="L9" s="105" t="s">
        <v>328</v>
      </c>
      <c r="M9" s="104" t="s">
        <v>79</v>
      </c>
      <c r="N9" s="140">
        <v>0.2</v>
      </c>
      <c r="O9" s="102" t="s">
        <v>66</v>
      </c>
    </row>
    <row r="10" spans="1:21" ht="24.95" customHeight="1" x14ac:dyDescent="0.15">
      <c r="A10" s="477"/>
      <c r="B10" s="104"/>
      <c r="C10" s="108" t="s">
        <v>38</v>
      </c>
      <c r="D10" s="107"/>
      <c r="E10" s="50"/>
      <c r="F10" s="50"/>
      <c r="G10" s="104"/>
      <c r="H10" s="106">
        <v>10</v>
      </c>
      <c r="I10" s="105"/>
      <c r="J10" s="104" t="s">
        <v>38</v>
      </c>
      <c r="K10" s="103">
        <v>10</v>
      </c>
      <c r="L10" s="105"/>
      <c r="M10" s="104" t="s">
        <v>38</v>
      </c>
      <c r="N10" s="103">
        <v>10</v>
      </c>
      <c r="O10" s="102"/>
    </row>
    <row r="11" spans="1:21" ht="24.95" customHeight="1" x14ac:dyDescent="0.15">
      <c r="A11" s="477"/>
      <c r="B11" s="104"/>
      <c r="C11" s="108"/>
      <c r="D11" s="107"/>
      <c r="E11" s="50"/>
      <c r="F11" s="50"/>
      <c r="G11" s="104" t="s">
        <v>46</v>
      </c>
      <c r="H11" s="106" t="s">
        <v>299</v>
      </c>
      <c r="I11" s="105"/>
      <c r="J11" s="104"/>
      <c r="K11" s="103"/>
      <c r="L11" s="111"/>
      <c r="M11" s="110"/>
      <c r="N11" s="109"/>
      <c r="O11" s="116"/>
    </row>
    <row r="12" spans="1:21" ht="24.95" customHeight="1" x14ac:dyDescent="0.15">
      <c r="A12" s="477"/>
      <c r="B12" s="110"/>
      <c r="C12" s="114"/>
      <c r="D12" s="113"/>
      <c r="E12" s="44"/>
      <c r="F12" s="44"/>
      <c r="G12" s="110"/>
      <c r="H12" s="112"/>
      <c r="I12" s="111"/>
      <c r="J12" s="110"/>
      <c r="K12" s="109"/>
      <c r="L12" s="105" t="s">
        <v>327</v>
      </c>
      <c r="M12" s="104" t="s">
        <v>83</v>
      </c>
      <c r="N12" s="103">
        <v>5</v>
      </c>
      <c r="O12" s="102"/>
    </row>
    <row r="13" spans="1:21" ht="24.95" customHeight="1" x14ac:dyDescent="0.15">
      <c r="A13" s="477"/>
      <c r="B13" s="104" t="s">
        <v>326</v>
      </c>
      <c r="C13" s="108" t="s">
        <v>71</v>
      </c>
      <c r="D13" s="107"/>
      <c r="E13" s="50"/>
      <c r="F13" s="50"/>
      <c r="G13" s="104"/>
      <c r="H13" s="106">
        <v>5</v>
      </c>
      <c r="I13" s="105" t="s">
        <v>325</v>
      </c>
      <c r="J13" s="119" t="s">
        <v>138</v>
      </c>
      <c r="K13" s="103">
        <v>5</v>
      </c>
      <c r="L13" s="105"/>
      <c r="M13" s="104" t="s">
        <v>96</v>
      </c>
      <c r="N13" s="103">
        <v>5</v>
      </c>
      <c r="O13" s="102"/>
    </row>
    <row r="14" spans="1:21" ht="24.95" customHeight="1" x14ac:dyDescent="0.15">
      <c r="A14" s="477"/>
      <c r="B14" s="104"/>
      <c r="C14" s="108" t="s">
        <v>83</v>
      </c>
      <c r="D14" s="107"/>
      <c r="E14" s="50"/>
      <c r="F14" s="50"/>
      <c r="G14" s="104"/>
      <c r="H14" s="106">
        <v>20</v>
      </c>
      <c r="I14" s="105"/>
      <c r="J14" s="104" t="s">
        <v>83</v>
      </c>
      <c r="K14" s="103">
        <v>20</v>
      </c>
      <c r="L14" s="105"/>
      <c r="M14" s="104" t="s">
        <v>84</v>
      </c>
      <c r="N14" s="103">
        <v>5</v>
      </c>
      <c r="O14" s="102"/>
    </row>
    <row r="15" spans="1:21" ht="24.95" customHeight="1" x14ac:dyDescent="0.15">
      <c r="A15" s="477"/>
      <c r="B15" s="104"/>
      <c r="C15" s="108" t="s">
        <v>96</v>
      </c>
      <c r="D15" s="107"/>
      <c r="E15" s="50"/>
      <c r="F15" s="50"/>
      <c r="G15" s="104"/>
      <c r="H15" s="106">
        <v>10</v>
      </c>
      <c r="I15" s="105"/>
      <c r="J15" s="104" t="s">
        <v>96</v>
      </c>
      <c r="K15" s="103">
        <v>10</v>
      </c>
      <c r="L15" s="111"/>
      <c r="M15" s="110"/>
      <c r="N15" s="109"/>
      <c r="O15" s="116"/>
    </row>
    <row r="16" spans="1:21" ht="24.95" customHeight="1" x14ac:dyDescent="0.15">
      <c r="A16" s="477"/>
      <c r="B16" s="104"/>
      <c r="C16" s="108"/>
      <c r="D16" s="107"/>
      <c r="E16" s="50"/>
      <c r="F16" s="50"/>
      <c r="G16" s="104" t="s">
        <v>53</v>
      </c>
      <c r="H16" s="106" t="s">
        <v>299</v>
      </c>
      <c r="I16" s="105"/>
      <c r="J16" s="104"/>
      <c r="K16" s="103"/>
      <c r="L16" s="105" t="s">
        <v>324</v>
      </c>
      <c r="M16" s="104" t="s">
        <v>87</v>
      </c>
      <c r="N16" s="117">
        <v>0.13</v>
      </c>
      <c r="O16" s="102"/>
    </row>
    <row r="17" spans="1:15" ht="24.95" customHeight="1" x14ac:dyDescent="0.15">
      <c r="A17" s="477"/>
      <c r="B17" s="104"/>
      <c r="C17" s="108"/>
      <c r="D17" s="107"/>
      <c r="E17" s="50"/>
      <c r="F17" s="50"/>
      <c r="G17" s="104" t="s">
        <v>32</v>
      </c>
      <c r="H17" s="106" t="s">
        <v>298</v>
      </c>
      <c r="I17" s="105"/>
      <c r="J17" s="104"/>
      <c r="K17" s="103"/>
      <c r="L17" s="105"/>
      <c r="M17" s="104"/>
      <c r="N17" s="103"/>
      <c r="O17" s="102"/>
    </row>
    <row r="18" spans="1:15" ht="24.95" customHeight="1" x14ac:dyDescent="0.15">
      <c r="A18" s="477"/>
      <c r="B18" s="110"/>
      <c r="C18" s="114"/>
      <c r="D18" s="113"/>
      <c r="E18" s="44"/>
      <c r="F18" s="44"/>
      <c r="G18" s="110"/>
      <c r="H18" s="112"/>
      <c r="I18" s="111"/>
      <c r="J18" s="110"/>
      <c r="K18" s="109"/>
      <c r="L18" s="105"/>
      <c r="M18" s="104"/>
      <c r="N18" s="103"/>
      <c r="O18" s="102"/>
    </row>
    <row r="19" spans="1:15" ht="24.95" customHeight="1" x14ac:dyDescent="0.15">
      <c r="A19" s="477"/>
      <c r="B19" s="104" t="s">
        <v>42</v>
      </c>
      <c r="C19" s="108" t="s">
        <v>84</v>
      </c>
      <c r="D19" s="107"/>
      <c r="E19" s="50"/>
      <c r="F19" s="115"/>
      <c r="G19" s="104"/>
      <c r="H19" s="106">
        <v>10</v>
      </c>
      <c r="I19" s="105" t="s">
        <v>42</v>
      </c>
      <c r="J19" s="104" t="s">
        <v>84</v>
      </c>
      <c r="K19" s="103">
        <v>10</v>
      </c>
      <c r="L19" s="105"/>
      <c r="M19" s="104"/>
      <c r="N19" s="103"/>
      <c r="O19" s="102"/>
    </row>
    <row r="20" spans="1:15" ht="24.95" customHeight="1" x14ac:dyDescent="0.15">
      <c r="A20" s="477"/>
      <c r="B20" s="104"/>
      <c r="C20" s="108" t="s">
        <v>85</v>
      </c>
      <c r="D20" s="107"/>
      <c r="E20" s="50" t="s">
        <v>31</v>
      </c>
      <c r="F20" s="50"/>
      <c r="G20" s="104"/>
      <c r="H20" s="143">
        <v>0.05</v>
      </c>
      <c r="I20" s="105"/>
      <c r="J20" s="104" t="s">
        <v>85</v>
      </c>
      <c r="K20" s="142">
        <v>0.05</v>
      </c>
      <c r="L20" s="105"/>
      <c r="M20" s="104"/>
      <c r="N20" s="103"/>
      <c r="O20" s="102"/>
    </row>
    <row r="21" spans="1:15" ht="24.95" customHeight="1" x14ac:dyDescent="0.15">
      <c r="A21" s="477"/>
      <c r="B21" s="104"/>
      <c r="C21" s="108"/>
      <c r="D21" s="107"/>
      <c r="E21" s="50"/>
      <c r="F21" s="50"/>
      <c r="G21" s="104" t="s">
        <v>46</v>
      </c>
      <c r="H21" s="106" t="s">
        <v>299</v>
      </c>
      <c r="I21" s="105"/>
      <c r="J21" s="104"/>
      <c r="K21" s="103"/>
      <c r="L21" s="105"/>
      <c r="M21" s="104"/>
      <c r="N21" s="103"/>
      <c r="O21" s="102"/>
    </row>
    <row r="22" spans="1:15" ht="24.95" customHeight="1" x14ac:dyDescent="0.15">
      <c r="A22" s="477"/>
      <c r="B22" s="104"/>
      <c r="C22" s="108"/>
      <c r="D22" s="107"/>
      <c r="E22" s="50"/>
      <c r="F22" s="50"/>
      <c r="G22" s="104" t="s">
        <v>47</v>
      </c>
      <c r="H22" s="106" t="s">
        <v>298</v>
      </c>
      <c r="I22" s="105"/>
      <c r="J22" s="104"/>
      <c r="K22" s="103"/>
      <c r="L22" s="105"/>
      <c r="M22" s="104"/>
      <c r="N22" s="103"/>
      <c r="O22" s="102"/>
    </row>
    <row r="23" spans="1:15" ht="24.95" customHeight="1" x14ac:dyDescent="0.15">
      <c r="A23" s="477"/>
      <c r="B23" s="110"/>
      <c r="C23" s="114"/>
      <c r="D23" s="113"/>
      <c r="E23" s="44"/>
      <c r="F23" s="44"/>
      <c r="G23" s="110"/>
      <c r="H23" s="112"/>
      <c r="I23" s="111"/>
      <c r="J23" s="110"/>
      <c r="K23" s="109"/>
      <c r="L23" s="105"/>
      <c r="M23" s="104"/>
      <c r="N23" s="103"/>
      <c r="O23" s="102"/>
    </row>
    <row r="24" spans="1:15" ht="24.95" customHeight="1" x14ac:dyDescent="0.15">
      <c r="A24" s="477"/>
      <c r="B24" s="104" t="s">
        <v>86</v>
      </c>
      <c r="C24" s="108" t="s">
        <v>87</v>
      </c>
      <c r="D24" s="107"/>
      <c r="E24" s="50"/>
      <c r="F24" s="50"/>
      <c r="G24" s="104"/>
      <c r="H24" s="141">
        <v>0.17</v>
      </c>
      <c r="I24" s="105" t="s">
        <v>86</v>
      </c>
      <c r="J24" s="104" t="s">
        <v>87</v>
      </c>
      <c r="K24" s="140">
        <v>0.17</v>
      </c>
      <c r="L24" s="105"/>
      <c r="M24" s="104"/>
      <c r="N24" s="103"/>
      <c r="O24" s="102"/>
    </row>
    <row r="25" spans="1:15" ht="24.95" customHeight="1" thickBot="1" x14ac:dyDescent="0.2">
      <c r="A25" s="478"/>
      <c r="B25" s="97"/>
      <c r="C25" s="101"/>
      <c r="D25" s="100"/>
      <c r="E25" s="56"/>
      <c r="F25" s="56"/>
      <c r="G25" s="97"/>
      <c r="H25" s="99"/>
      <c r="I25" s="98"/>
      <c r="J25" s="97"/>
      <c r="K25" s="96"/>
      <c r="L25" s="98"/>
      <c r="M25" s="97"/>
      <c r="N25" s="96"/>
      <c r="O25" s="95"/>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row r="60" spans="2:14" ht="14.25" x14ac:dyDescent="0.15">
      <c r="B60" s="94"/>
      <c r="C60" s="94"/>
      <c r="D60" s="94"/>
      <c r="G60" s="94"/>
      <c r="H60" s="93"/>
      <c r="I60" s="94"/>
      <c r="J60" s="94"/>
      <c r="K60" s="93"/>
      <c r="L60" s="94"/>
      <c r="M60" s="94"/>
      <c r="N60" s="93"/>
    </row>
    <row r="61" spans="2:14" ht="14.25" x14ac:dyDescent="0.15">
      <c r="B61" s="94"/>
      <c r="C61" s="94"/>
      <c r="D61" s="94"/>
      <c r="G61" s="94"/>
      <c r="H61" s="93"/>
      <c r="I61" s="94"/>
      <c r="J61" s="94"/>
      <c r="K61" s="93"/>
      <c r="L61" s="94"/>
      <c r="M61" s="94"/>
      <c r="N61" s="93"/>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28"/>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119</v>
      </c>
      <c r="B3" s="463"/>
      <c r="C3" s="463"/>
      <c r="D3" s="463"/>
      <c r="E3" s="463"/>
      <c r="F3" s="463"/>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61</v>
      </c>
      <c r="C5" s="37" t="s">
        <v>120</v>
      </c>
      <c r="D5" s="38" t="s">
        <v>121</v>
      </c>
      <c r="E5" s="81">
        <v>0.5</v>
      </c>
      <c r="F5" s="40" t="s">
        <v>64</v>
      </c>
      <c r="G5" s="67"/>
      <c r="H5" s="71" t="s">
        <v>120</v>
      </c>
      <c r="I5" s="38" t="s">
        <v>121</v>
      </c>
      <c r="J5" s="40">
        <f>ROUNDUP(E5*0.75,2)</f>
        <v>0.38</v>
      </c>
      <c r="K5" s="40" t="s">
        <v>64</v>
      </c>
      <c r="L5" s="40"/>
      <c r="M5" s="75" t="e">
        <f>#REF!</f>
        <v>#REF!</v>
      </c>
      <c r="N5" s="63"/>
      <c r="O5" s="41" t="s">
        <v>15</v>
      </c>
      <c r="P5" s="38"/>
      <c r="Q5" s="42">
        <v>110</v>
      </c>
      <c r="R5" s="88">
        <f>ROUNDUP(Q5*0.75,2)</f>
        <v>82.5</v>
      </c>
    </row>
    <row r="6" spans="1:19" ht="24.95" customHeight="1" x14ac:dyDescent="0.15">
      <c r="A6" s="465"/>
      <c r="B6" s="64"/>
      <c r="C6" s="43"/>
      <c r="D6" s="44"/>
      <c r="E6" s="45"/>
      <c r="F6" s="46"/>
      <c r="G6" s="68"/>
      <c r="H6" s="72"/>
      <c r="I6" s="44"/>
      <c r="J6" s="46"/>
      <c r="K6" s="46"/>
      <c r="L6" s="46"/>
      <c r="M6" s="76"/>
      <c r="N6" s="64"/>
      <c r="O6" s="47"/>
      <c r="P6" s="44"/>
      <c r="Q6" s="48"/>
      <c r="R6" s="89"/>
    </row>
    <row r="7" spans="1:19" ht="24.95" customHeight="1" x14ac:dyDescent="0.15">
      <c r="A7" s="465"/>
      <c r="B7" s="65" t="s">
        <v>122</v>
      </c>
      <c r="C7" s="49" t="s">
        <v>127</v>
      </c>
      <c r="D7" s="50"/>
      <c r="E7" s="51">
        <v>1</v>
      </c>
      <c r="F7" s="52" t="s">
        <v>67</v>
      </c>
      <c r="G7" s="69" t="s">
        <v>66</v>
      </c>
      <c r="H7" s="73" t="s">
        <v>127</v>
      </c>
      <c r="I7" s="50"/>
      <c r="J7" s="52">
        <f>ROUNDUP(E7*0.75,2)</f>
        <v>0.75</v>
      </c>
      <c r="K7" s="52" t="s">
        <v>67</v>
      </c>
      <c r="L7" s="52" t="s">
        <v>66</v>
      </c>
      <c r="M7" s="77" t="e">
        <f>#REF!</f>
        <v>#REF!</v>
      </c>
      <c r="N7" s="65" t="s">
        <v>123</v>
      </c>
      <c r="O7" s="53" t="s">
        <v>81</v>
      </c>
      <c r="P7" s="50" t="s">
        <v>31</v>
      </c>
      <c r="Q7" s="54">
        <v>3</v>
      </c>
      <c r="R7" s="90">
        <f t="shared" ref="R7:R12" si="0">ROUNDUP(Q7*0.75,2)</f>
        <v>2.25</v>
      </c>
    </row>
    <row r="8" spans="1:19" ht="24.95" customHeight="1" x14ac:dyDescent="0.15">
      <c r="A8" s="465"/>
      <c r="B8" s="65"/>
      <c r="C8" s="49" t="s">
        <v>111</v>
      </c>
      <c r="D8" s="50"/>
      <c r="E8" s="51">
        <v>20</v>
      </c>
      <c r="F8" s="52" t="s">
        <v>25</v>
      </c>
      <c r="G8" s="69"/>
      <c r="H8" s="73" t="s">
        <v>111</v>
      </c>
      <c r="I8" s="50"/>
      <c r="J8" s="52">
        <f>ROUNDUP(E8*0.75,2)</f>
        <v>15</v>
      </c>
      <c r="K8" s="52" t="s">
        <v>25</v>
      </c>
      <c r="L8" s="52"/>
      <c r="M8" s="77" t="e">
        <f>#REF!</f>
        <v>#REF!</v>
      </c>
      <c r="N8" s="65" t="s">
        <v>124</v>
      </c>
      <c r="O8" s="53" t="s">
        <v>116</v>
      </c>
      <c r="P8" s="50" t="s">
        <v>117</v>
      </c>
      <c r="Q8" s="54">
        <v>3</v>
      </c>
      <c r="R8" s="90">
        <f t="shared" si="0"/>
        <v>2.25</v>
      </c>
    </row>
    <row r="9" spans="1:19" ht="24.95" customHeight="1" x14ac:dyDescent="0.15">
      <c r="A9" s="465"/>
      <c r="B9" s="65"/>
      <c r="C9" s="49"/>
      <c r="D9" s="50"/>
      <c r="E9" s="51"/>
      <c r="F9" s="52"/>
      <c r="G9" s="69"/>
      <c r="H9" s="73"/>
      <c r="I9" s="50"/>
      <c r="J9" s="52"/>
      <c r="K9" s="52"/>
      <c r="L9" s="52"/>
      <c r="M9" s="77"/>
      <c r="N9" s="65" t="s">
        <v>125</v>
      </c>
      <c r="O9" s="53" t="s">
        <v>109</v>
      </c>
      <c r="P9" s="50" t="s">
        <v>31</v>
      </c>
      <c r="Q9" s="54">
        <v>5</v>
      </c>
      <c r="R9" s="90">
        <f t="shared" si="0"/>
        <v>3.75</v>
      </c>
    </row>
    <row r="10" spans="1:19" ht="24.95" customHeight="1" x14ac:dyDescent="0.15">
      <c r="A10" s="465"/>
      <c r="B10" s="65"/>
      <c r="C10" s="49"/>
      <c r="D10" s="50"/>
      <c r="E10" s="51"/>
      <c r="F10" s="52"/>
      <c r="G10" s="69"/>
      <c r="H10" s="73"/>
      <c r="I10" s="50"/>
      <c r="J10" s="52"/>
      <c r="K10" s="52"/>
      <c r="L10" s="52"/>
      <c r="M10" s="77"/>
      <c r="N10" s="65" t="s">
        <v>126</v>
      </c>
      <c r="O10" s="53" t="s">
        <v>22</v>
      </c>
      <c r="P10" s="50" t="s">
        <v>23</v>
      </c>
      <c r="Q10" s="54">
        <v>2</v>
      </c>
      <c r="R10" s="90">
        <f t="shared" si="0"/>
        <v>1.5</v>
      </c>
    </row>
    <row r="11" spans="1:19" ht="24.95" customHeight="1" x14ac:dyDescent="0.15">
      <c r="A11" s="465"/>
      <c r="B11" s="65"/>
      <c r="C11" s="49"/>
      <c r="D11" s="50"/>
      <c r="E11" s="51"/>
      <c r="F11" s="52"/>
      <c r="G11" s="69"/>
      <c r="H11" s="73"/>
      <c r="I11" s="50"/>
      <c r="J11" s="52"/>
      <c r="K11" s="52"/>
      <c r="L11" s="52"/>
      <c r="M11" s="77"/>
      <c r="N11" s="65" t="s">
        <v>43</v>
      </c>
      <c r="O11" s="53" t="s">
        <v>41</v>
      </c>
      <c r="P11" s="50"/>
      <c r="Q11" s="54">
        <v>1</v>
      </c>
      <c r="R11" s="90">
        <f t="shared" si="0"/>
        <v>0.75</v>
      </c>
    </row>
    <row r="12" spans="1:19" ht="24.95" customHeight="1" x14ac:dyDescent="0.15">
      <c r="A12" s="465"/>
      <c r="B12" s="65"/>
      <c r="C12" s="49"/>
      <c r="D12" s="50"/>
      <c r="E12" s="51"/>
      <c r="F12" s="52"/>
      <c r="G12" s="69"/>
      <c r="H12" s="73"/>
      <c r="I12" s="50"/>
      <c r="J12" s="52"/>
      <c r="K12" s="52"/>
      <c r="L12" s="52"/>
      <c r="M12" s="77"/>
      <c r="N12" s="65"/>
      <c r="O12" s="53" t="s">
        <v>32</v>
      </c>
      <c r="P12" s="50"/>
      <c r="Q12" s="54">
        <v>0.05</v>
      </c>
      <c r="R12" s="90">
        <f t="shared" si="0"/>
        <v>0.04</v>
      </c>
    </row>
    <row r="13" spans="1:19" ht="24.95" customHeight="1" x14ac:dyDescent="0.15">
      <c r="A13" s="465"/>
      <c r="B13" s="64"/>
      <c r="C13" s="43"/>
      <c r="D13" s="44"/>
      <c r="E13" s="45"/>
      <c r="F13" s="46"/>
      <c r="G13" s="68"/>
      <c r="H13" s="72"/>
      <c r="I13" s="44"/>
      <c r="J13" s="46"/>
      <c r="K13" s="46"/>
      <c r="L13" s="46"/>
      <c r="M13" s="76"/>
      <c r="N13" s="64"/>
      <c r="O13" s="47"/>
      <c r="P13" s="44"/>
      <c r="Q13" s="48"/>
      <c r="R13" s="89"/>
    </row>
    <row r="14" spans="1:19" ht="24.95" customHeight="1" x14ac:dyDescent="0.15">
      <c r="A14" s="465"/>
      <c r="B14" s="65" t="s">
        <v>128</v>
      </c>
      <c r="C14" s="49" t="s">
        <v>114</v>
      </c>
      <c r="D14" s="50"/>
      <c r="E14" s="51">
        <v>10</v>
      </c>
      <c r="F14" s="52" t="s">
        <v>25</v>
      </c>
      <c r="G14" s="69"/>
      <c r="H14" s="73" t="s">
        <v>114</v>
      </c>
      <c r="I14" s="50"/>
      <c r="J14" s="52">
        <f>ROUNDUP(E14*0.75,2)</f>
        <v>7.5</v>
      </c>
      <c r="K14" s="52" t="s">
        <v>25</v>
      </c>
      <c r="L14" s="52"/>
      <c r="M14" s="77" t="e">
        <f>#REF!</f>
        <v>#REF!</v>
      </c>
      <c r="N14" s="65" t="s">
        <v>129</v>
      </c>
      <c r="O14" s="53" t="s">
        <v>41</v>
      </c>
      <c r="P14" s="50"/>
      <c r="Q14" s="54">
        <v>1.5</v>
      </c>
      <c r="R14" s="90">
        <f t="shared" ref="R14:R19" si="1">ROUNDUP(Q14*0.75,2)</f>
        <v>1.1300000000000001</v>
      </c>
    </row>
    <row r="15" spans="1:19" ht="24.95" customHeight="1" x14ac:dyDescent="0.15">
      <c r="A15" s="465"/>
      <c r="B15" s="65"/>
      <c r="C15" s="49" t="s">
        <v>132</v>
      </c>
      <c r="D15" s="50" t="s">
        <v>104</v>
      </c>
      <c r="E15" s="79">
        <v>0.1</v>
      </c>
      <c r="F15" s="52" t="s">
        <v>64</v>
      </c>
      <c r="G15" s="69" t="s">
        <v>66</v>
      </c>
      <c r="H15" s="73" t="s">
        <v>132</v>
      </c>
      <c r="I15" s="50" t="s">
        <v>104</v>
      </c>
      <c r="J15" s="52">
        <f>ROUNDUP(E15*0.75,2)</f>
        <v>0.08</v>
      </c>
      <c r="K15" s="52" t="s">
        <v>64</v>
      </c>
      <c r="L15" s="52" t="s">
        <v>66</v>
      </c>
      <c r="M15" s="77" t="e">
        <f>#REF!</f>
        <v>#REF!</v>
      </c>
      <c r="N15" s="65" t="s">
        <v>130</v>
      </c>
      <c r="O15" s="53" t="s">
        <v>46</v>
      </c>
      <c r="P15" s="50"/>
      <c r="Q15" s="54">
        <v>50</v>
      </c>
      <c r="R15" s="90">
        <f t="shared" si="1"/>
        <v>37.5</v>
      </c>
    </row>
    <row r="16" spans="1:19" ht="24.95" customHeight="1" x14ac:dyDescent="0.15">
      <c r="A16" s="465"/>
      <c r="B16" s="65"/>
      <c r="C16" s="49" t="s">
        <v>133</v>
      </c>
      <c r="D16" s="50"/>
      <c r="E16" s="51">
        <v>5</v>
      </c>
      <c r="F16" s="52" t="s">
        <v>25</v>
      </c>
      <c r="G16" s="69"/>
      <c r="H16" s="73" t="s">
        <v>133</v>
      </c>
      <c r="I16" s="50"/>
      <c r="J16" s="52">
        <f>ROUNDUP(E16*0.75,2)</f>
        <v>3.75</v>
      </c>
      <c r="K16" s="52" t="s">
        <v>25</v>
      </c>
      <c r="L16" s="52"/>
      <c r="M16" s="77" t="e">
        <f>ROUND(#REF!+(#REF!*10/100),2)</f>
        <v>#REF!</v>
      </c>
      <c r="N16" s="65" t="s">
        <v>131</v>
      </c>
      <c r="O16" s="53" t="s">
        <v>70</v>
      </c>
      <c r="P16" s="50"/>
      <c r="Q16" s="54">
        <v>1.5</v>
      </c>
      <c r="R16" s="90">
        <f t="shared" si="1"/>
        <v>1.1300000000000001</v>
      </c>
    </row>
    <row r="17" spans="1:18" ht="24.95" customHeight="1" x14ac:dyDescent="0.15">
      <c r="A17" s="465"/>
      <c r="B17" s="65"/>
      <c r="C17" s="49" t="s">
        <v>38</v>
      </c>
      <c r="D17" s="50"/>
      <c r="E17" s="51">
        <v>10</v>
      </c>
      <c r="F17" s="52" t="s">
        <v>25</v>
      </c>
      <c r="G17" s="69"/>
      <c r="H17" s="73" t="s">
        <v>38</v>
      </c>
      <c r="I17" s="50"/>
      <c r="J17" s="52">
        <f>ROUNDUP(E17*0.75,2)</f>
        <v>7.5</v>
      </c>
      <c r="K17" s="52" t="s">
        <v>25</v>
      </c>
      <c r="L17" s="52"/>
      <c r="M17" s="77" t="e">
        <f>ROUND(#REF!+(#REF!*10/100),2)</f>
        <v>#REF!</v>
      </c>
      <c r="N17" s="65" t="s">
        <v>43</v>
      </c>
      <c r="O17" s="53" t="s">
        <v>69</v>
      </c>
      <c r="P17" s="50"/>
      <c r="Q17" s="54">
        <v>1</v>
      </c>
      <c r="R17" s="90">
        <f t="shared" si="1"/>
        <v>0.75</v>
      </c>
    </row>
    <row r="18" spans="1:18" ht="24.95" customHeight="1" x14ac:dyDescent="0.15">
      <c r="A18" s="465"/>
      <c r="B18" s="65"/>
      <c r="C18" s="49" t="s">
        <v>134</v>
      </c>
      <c r="D18" s="50"/>
      <c r="E18" s="51">
        <v>5</v>
      </c>
      <c r="F18" s="52" t="s">
        <v>25</v>
      </c>
      <c r="G18" s="69"/>
      <c r="H18" s="73" t="s">
        <v>134</v>
      </c>
      <c r="I18" s="50"/>
      <c r="J18" s="52">
        <f>ROUNDUP(E18*0.75,2)</f>
        <v>3.75</v>
      </c>
      <c r="K18" s="52" t="s">
        <v>25</v>
      </c>
      <c r="L18" s="52"/>
      <c r="M18" s="77" t="e">
        <f>#REF!</f>
        <v>#REF!</v>
      </c>
      <c r="N18" s="65"/>
      <c r="O18" s="53" t="s">
        <v>39</v>
      </c>
      <c r="P18" s="50"/>
      <c r="Q18" s="54">
        <v>1</v>
      </c>
      <c r="R18" s="90">
        <f t="shared" si="1"/>
        <v>0.75</v>
      </c>
    </row>
    <row r="19" spans="1:18" ht="24.95" customHeight="1" x14ac:dyDescent="0.15">
      <c r="A19" s="465"/>
      <c r="B19" s="65"/>
      <c r="C19" s="49"/>
      <c r="D19" s="50"/>
      <c r="E19" s="51"/>
      <c r="F19" s="52"/>
      <c r="G19" s="69"/>
      <c r="H19" s="73"/>
      <c r="I19" s="50"/>
      <c r="J19" s="52"/>
      <c r="K19" s="52"/>
      <c r="L19" s="52"/>
      <c r="M19" s="77"/>
      <c r="N19" s="65"/>
      <c r="O19" s="53" t="s">
        <v>30</v>
      </c>
      <c r="P19" s="50" t="s">
        <v>31</v>
      </c>
      <c r="Q19" s="54">
        <v>1</v>
      </c>
      <c r="R19" s="90">
        <f t="shared" si="1"/>
        <v>0.75</v>
      </c>
    </row>
    <row r="20" spans="1:18" ht="24.95" customHeight="1" x14ac:dyDescent="0.15">
      <c r="A20" s="465"/>
      <c r="B20" s="64"/>
      <c r="C20" s="43"/>
      <c r="D20" s="44"/>
      <c r="E20" s="45"/>
      <c r="F20" s="46"/>
      <c r="G20" s="68"/>
      <c r="H20" s="72"/>
      <c r="I20" s="44"/>
      <c r="J20" s="46"/>
      <c r="K20" s="46"/>
      <c r="L20" s="46"/>
      <c r="M20" s="76"/>
      <c r="N20" s="64"/>
      <c r="O20" s="47"/>
      <c r="P20" s="44"/>
      <c r="Q20" s="48"/>
      <c r="R20" s="89"/>
    </row>
    <row r="21" spans="1:18" ht="24.95" customHeight="1" x14ac:dyDescent="0.15">
      <c r="A21" s="465"/>
      <c r="B21" s="65" t="s">
        <v>42</v>
      </c>
      <c r="C21" s="49" t="s">
        <v>26</v>
      </c>
      <c r="D21" s="50"/>
      <c r="E21" s="51">
        <v>10</v>
      </c>
      <c r="F21" s="52" t="s">
        <v>25</v>
      </c>
      <c r="G21" s="69"/>
      <c r="H21" s="73" t="s">
        <v>26</v>
      </c>
      <c r="I21" s="50"/>
      <c r="J21" s="52">
        <f>ROUNDUP(E21*0.75,2)</f>
        <v>7.5</v>
      </c>
      <c r="K21" s="52" t="s">
        <v>25</v>
      </c>
      <c r="L21" s="52"/>
      <c r="M21" s="77" t="e">
        <f>ROUND(#REF!+(#REF!*6/100),2)</f>
        <v>#REF!</v>
      </c>
      <c r="N21" s="65" t="s">
        <v>43</v>
      </c>
      <c r="O21" s="53" t="s">
        <v>46</v>
      </c>
      <c r="P21" s="50"/>
      <c r="Q21" s="54">
        <v>100</v>
      </c>
      <c r="R21" s="90">
        <f>ROUNDUP(Q21*0.75,2)</f>
        <v>75</v>
      </c>
    </row>
    <row r="22" spans="1:18" ht="24.95" customHeight="1" x14ac:dyDescent="0.15">
      <c r="A22" s="465"/>
      <c r="B22" s="65"/>
      <c r="C22" s="49" t="s">
        <v>57</v>
      </c>
      <c r="D22" s="50"/>
      <c r="E22" s="51">
        <v>10</v>
      </c>
      <c r="F22" s="52" t="s">
        <v>25</v>
      </c>
      <c r="G22" s="69"/>
      <c r="H22" s="73" t="s">
        <v>57</v>
      </c>
      <c r="I22" s="50"/>
      <c r="J22" s="52">
        <f>ROUNDUP(E22*0.75,2)</f>
        <v>7.5</v>
      </c>
      <c r="K22" s="52" t="s">
        <v>25</v>
      </c>
      <c r="L22" s="52"/>
      <c r="M22" s="77" t="e">
        <f>ROUND(#REF!+(#REF!*10/100),2)</f>
        <v>#REF!</v>
      </c>
      <c r="N22" s="65"/>
      <c r="O22" s="53" t="s">
        <v>47</v>
      </c>
      <c r="P22" s="50"/>
      <c r="Q22" s="54">
        <v>3</v>
      </c>
      <c r="R22" s="90">
        <f>ROUNDUP(Q22*0.75,2)</f>
        <v>2.25</v>
      </c>
    </row>
    <row r="23" spans="1:18" ht="24.95" customHeight="1" x14ac:dyDescent="0.15">
      <c r="A23" s="465"/>
      <c r="B23" s="64"/>
      <c r="C23" s="43"/>
      <c r="D23" s="44"/>
      <c r="E23" s="45"/>
      <c r="F23" s="46"/>
      <c r="G23" s="68"/>
      <c r="H23" s="72"/>
      <c r="I23" s="44"/>
      <c r="J23" s="46"/>
      <c r="K23" s="46"/>
      <c r="L23" s="46"/>
      <c r="M23" s="76"/>
      <c r="N23" s="64"/>
      <c r="O23" s="47"/>
      <c r="P23" s="44"/>
      <c r="Q23" s="48"/>
      <c r="R23" s="89"/>
    </row>
    <row r="24" spans="1:18" ht="24.95" customHeight="1" x14ac:dyDescent="0.15">
      <c r="A24" s="465"/>
      <c r="B24" s="65" t="s">
        <v>135</v>
      </c>
      <c r="C24" s="49" t="s">
        <v>136</v>
      </c>
      <c r="D24" s="50"/>
      <c r="E24" s="51">
        <v>25</v>
      </c>
      <c r="F24" s="52" t="s">
        <v>25</v>
      </c>
      <c r="G24" s="69"/>
      <c r="H24" s="73" t="s">
        <v>136</v>
      </c>
      <c r="I24" s="50"/>
      <c r="J24" s="52">
        <f>ROUNDUP(E24*0.75,2)</f>
        <v>18.75</v>
      </c>
      <c r="K24" s="52" t="s">
        <v>25</v>
      </c>
      <c r="L24" s="52"/>
      <c r="M24" s="77" t="e">
        <f>#REF!</f>
        <v>#REF!</v>
      </c>
      <c r="N24" s="65"/>
      <c r="O24" s="53"/>
      <c r="P24" s="50"/>
      <c r="Q24" s="54"/>
      <c r="R24" s="90"/>
    </row>
    <row r="25" spans="1:18" ht="24.95" customHeight="1" thickBot="1" x14ac:dyDescent="0.2">
      <c r="A25" s="466"/>
      <c r="B25" s="66"/>
      <c r="C25" s="55"/>
      <c r="D25" s="56"/>
      <c r="E25" s="57"/>
      <c r="F25" s="58"/>
      <c r="G25" s="70"/>
      <c r="H25" s="74"/>
      <c r="I25" s="56"/>
      <c r="J25" s="58"/>
      <c r="K25" s="58"/>
      <c r="L25" s="58"/>
      <c r="M25" s="78"/>
      <c r="N25" s="66"/>
      <c r="O25" s="59"/>
      <c r="P25" s="56"/>
      <c r="Q25" s="60"/>
      <c r="R25" s="92"/>
    </row>
    <row r="26" spans="1:18" ht="24.95" customHeight="1" x14ac:dyDescent="0.15"/>
    <row r="27" spans="1:18" ht="24.95" customHeight="1" x14ac:dyDescent="0.15"/>
    <row r="28" spans="1:18" ht="24.95" customHeight="1" x14ac:dyDescent="0.15"/>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7"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style="84" hidden="1" customWidth="1"/>
    <col min="16" max="16384" width="9" style="84"/>
  </cols>
  <sheetData>
    <row r="1" spans="1:21" s="3" customFormat="1" ht="37.5" customHeight="1" x14ac:dyDescent="0.15">
      <c r="A1" s="1" t="s">
        <v>323</v>
      </c>
      <c r="B1" s="5"/>
      <c r="C1" s="1"/>
      <c r="D1" s="1"/>
      <c r="E1" s="479"/>
      <c r="F1" s="480"/>
      <c r="G1" s="480"/>
      <c r="H1" s="480"/>
      <c r="I1" s="480"/>
      <c r="J1" s="480"/>
      <c r="K1" s="480"/>
      <c r="L1" s="480"/>
      <c r="M1" s="480"/>
      <c r="N1" s="480"/>
      <c r="O1" s="84"/>
      <c r="P1" s="84"/>
      <c r="Q1" s="84"/>
      <c r="R1" s="84"/>
      <c r="S1" s="84"/>
      <c r="T1" s="84"/>
      <c r="U1" s="84"/>
    </row>
    <row r="2" spans="1:21" s="3" customFormat="1" ht="36" customHeight="1" x14ac:dyDescent="0.15">
      <c r="A2" s="460" t="s">
        <v>0</v>
      </c>
      <c r="B2" s="461"/>
      <c r="C2" s="461"/>
      <c r="D2" s="461"/>
      <c r="E2" s="461"/>
      <c r="F2" s="461"/>
      <c r="G2" s="461"/>
      <c r="H2" s="461"/>
      <c r="I2" s="461"/>
      <c r="J2" s="461"/>
      <c r="K2" s="461"/>
      <c r="L2" s="461"/>
      <c r="M2" s="461"/>
      <c r="N2" s="461"/>
      <c r="O2" s="480"/>
      <c r="P2" s="84"/>
      <c r="Q2" s="84"/>
      <c r="R2" s="84"/>
      <c r="S2" s="84"/>
      <c r="T2" s="84"/>
      <c r="U2" s="84"/>
    </row>
    <row r="3" spans="1:21" ht="33.75" customHeight="1" thickBot="1" x14ac:dyDescent="0.3">
      <c r="A3" s="481" t="s">
        <v>341</v>
      </c>
      <c r="B3" s="482"/>
      <c r="C3" s="482"/>
      <c r="D3" s="139"/>
      <c r="E3" s="483" t="s">
        <v>340</v>
      </c>
      <c r="F3" s="484"/>
      <c r="G3" s="85"/>
      <c r="H3" s="85"/>
      <c r="I3" s="85"/>
      <c r="J3" s="85"/>
      <c r="K3" s="138"/>
      <c r="L3" s="85"/>
      <c r="M3" s="85"/>
    </row>
    <row r="4" spans="1:21" ht="18.75" customHeight="1" x14ac:dyDescent="0.15">
      <c r="A4" s="485"/>
      <c r="B4" s="486"/>
      <c r="C4" s="487"/>
      <c r="D4" s="467" t="s">
        <v>6</v>
      </c>
      <c r="E4" s="491" t="s">
        <v>320</v>
      </c>
      <c r="F4" s="494" t="s">
        <v>311</v>
      </c>
      <c r="G4" s="137" t="s">
        <v>319</v>
      </c>
      <c r="H4" s="136" t="s">
        <v>318</v>
      </c>
      <c r="I4" s="497" t="s">
        <v>317</v>
      </c>
      <c r="J4" s="498"/>
      <c r="K4" s="499"/>
      <c r="L4" s="500" t="s">
        <v>316</v>
      </c>
      <c r="M4" s="501"/>
      <c r="N4" s="502"/>
      <c r="O4" s="467" t="s">
        <v>6</v>
      </c>
    </row>
    <row r="5" spans="1:21" ht="18.75" customHeight="1" x14ac:dyDescent="0.15">
      <c r="A5" s="488"/>
      <c r="B5" s="489"/>
      <c r="C5" s="490"/>
      <c r="D5" s="468"/>
      <c r="E5" s="492"/>
      <c r="F5" s="495"/>
      <c r="G5" s="9" t="s">
        <v>315</v>
      </c>
      <c r="H5" s="135" t="s">
        <v>331</v>
      </c>
      <c r="I5" s="470" t="s">
        <v>313</v>
      </c>
      <c r="J5" s="471"/>
      <c r="K5" s="472"/>
      <c r="L5" s="473" t="s">
        <v>312</v>
      </c>
      <c r="M5" s="474"/>
      <c r="N5" s="475"/>
      <c r="O5" s="468"/>
    </row>
    <row r="6" spans="1:21" ht="18.75" customHeight="1" thickBot="1" x14ac:dyDescent="0.2">
      <c r="A6" s="134"/>
      <c r="B6" s="133" t="s">
        <v>1</v>
      </c>
      <c r="C6" s="132" t="s">
        <v>310</v>
      </c>
      <c r="D6" s="469"/>
      <c r="E6" s="493"/>
      <c r="F6" s="496"/>
      <c r="G6" s="131" t="s">
        <v>311</v>
      </c>
      <c r="H6" s="128" t="s">
        <v>309</v>
      </c>
      <c r="I6" s="129" t="s">
        <v>1</v>
      </c>
      <c r="J6" s="130" t="s">
        <v>310</v>
      </c>
      <c r="K6" s="127" t="s">
        <v>309</v>
      </c>
      <c r="L6" s="129" t="s">
        <v>1</v>
      </c>
      <c r="M6" s="128" t="s">
        <v>310</v>
      </c>
      <c r="N6" s="127" t="s">
        <v>309</v>
      </c>
      <c r="O6" s="469"/>
    </row>
    <row r="7" spans="1:21" ht="24.95" customHeight="1" x14ac:dyDescent="0.15">
      <c r="A7" s="476" t="s">
        <v>54</v>
      </c>
      <c r="B7" s="122" t="s">
        <v>307</v>
      </c>
      <c r="C7" s="126" t="s">
        <v>304</v>
      </c>
      <c r="D7" s="125"/>
      <c r="E7" s="38"/>
      <c r="F7" s="38"/>
      <c r="G7" s="122"/>
      <c r="H7" s="124" t="s">
        <v>308</v>
      </c>
      <c r="I7" s="123" t="s">
        <v>307</v>
      </c>
      <c r="J7" s="122" t="s">
        <v>304</v>
      </c>
      <c r="K7" s="121" t="s">
        <v>306</v>
      </c>
      <c r="L7" s="123" t="s">
        <v>305</v>
      </c>
      <c r="M7" s="122" t="s">
        <v>304</v>
      </c>
      <c r="N7" s="121">
        <v>30</v>
      </c>
      <c r="O7" s="120"/>
    </row>
    <row r="8" spans="1:21" ht="24.95" customHeight="1" x14ac:dyDescent="0.15">
      <c r="A8" s="477"/>
      <c r="B8" s="110"/>
      <c r="C8" s="114"/>
      <c r="D8" s="113"/>
      <c r="E8" s="44"/>
      <c r="F8" s="44"/>
      <c r="G8" s="110"/>
      <c r="H8" s="112"/>
      <c r="I8" s="111"/>
      <c r="J8" s="110"/>
      <c r="K8" s="109"/>
      <c r="L8" s="111"/>
      <c r="M8" s="110"/>
      <c r="N8" s="109"/>
      <c r="O8" s="116"/>
    </row>
    <row r="9" spans="1:21" ht="24.95" customHeight="1" x14ac:dyDescent="0.15">
      <c r="A9" s="477"/>
      <c r="B9" s="104" t="s">
        <v>339</v>
      </c>
      <c r="C9" s="108" t="s">
        <v>127</v>
      </c>
      <c r="D9" s="107" t="s">
        <v>66</v>
      </c>
      <c r="E9" s="50"/>
      <c r="F9" s="50"/>
      <c r="G9" s="104"/>
      <c r="H9" s="145">
        <v>0.7</v>
      </c>
      <c r="I9" s="105" t="s">
        <v>339</v>
      </c>
      <c r="J9" s="104" t="s">
        <v>127</v>
      </c>
      <c r="K9" s="144">
        <v>0.3</v>
      </c>
      <c r="L9" s="105" t="s">
        <v>338</v>
      </c>
      <c r="M9" s="104" t="s">
        <v>111</v>
      </c>
      <c r="N9" s="103">
        <v>10</v>
      </c>
      <c r="O9" s="102"/>
    </row>
    <row r="10" spans="1:21" ht="24.95" customHeight="1" x14ac:dyDescent="0.15">
      <c r="A10" s="477"/>
      <c r="B10" s="104"/>
      <c r="C10" s="108" t="s">
        <v>111</v>
      </c>
      <c r="D10" s="107"/>
      <c r="E10" s="50"/>
      <c r="F10" s="50"/>
      <c r="G10" s="104"/>
      <c r="H10" s="106">
        <v>15</v>
      </c>
      <c r="I10" s="105"/>
      <c r="J10" s="104" t="s">
        <v>111</v>
      </c>
      <c r="K10" s="103">
        <v>10</v>
      </c>
      <c r="L10" s="111"/>
      <c r="M10" s="110"/>
      <c r="N10" s="109"/>
      <c r="O10" s="116"/>
    </row>
    <row r="11" spans="1:21" ht="24.95" customHeight="1" x14ac:dyDescent="0.15">
      <c r="A11" s="477"/>
      <c r="B11" s="104"/>
      <c r="C11" s="108"/>
      <c r="D11" s="107"/>
      <c r="E11" s="50"/>
      <c r="F11" s="50"/>
      <c r="G11" s="104" t="s">
        <v>46</v>
      </c>
      <c r="H11" s="106" t="s">
        <v>299</v>
      </c>
      <c r="I11" s="105"/>
      <c r="J11" s="104"/>
      <c r="K11" s="103"/>
      <c r="L11" s="105" t="s">
        <v>337</v>
      </c>
      <c r="M11" s="104" t="s">
        <v>38</v>
      </c>
      <c r="N11" s="103">
        <v>5</v>
      </c>
      <c r="O11" s="102"/>
    </row>
    <row r="12" spans="1:21" ht="24.95" customHeight="1" x14ac:dyDescent="0.15">
      <c r="A12" s="477"/>
      <c r="B12" s="110"/>
      <c r="C12" s="114"/>
      <c r="D12" s="113"/>
      <c r="E12" s="44"/>
      <c r="F12" s="44"/>
      <c r="G12" s="110"/>
      <c r="H12" s="112"/>
      <c r="I12" s="111"/>
      <c r="J12" s="110"/>
      <c r="K12" s="109"/>
      <c r="L12" s="105"/>
      <c r="M12" s="104" t="s">
        <v>134</v>
      </c>
      <c r="N12" s="103">
        <v>5</v>
      </c>
      <c r="O12" s="102"/>
    </row>
    <row r="13" spans="1:21" ht="24.95" customHeight="1" x14ac:dyDescent="0.15">
      <c r="A13" s="477"/>
      <c r="B13" s="104" t="s">
        <v>336</v>
      </c>
      <c r="C13" s="108" t="s">
        <v>114</v>
      </c>
      <c r="D13" s="107"/>
      <c r="E13" s="50"/>
      <c r="F13" s="50"/>
      <c r="G13" s="104"/>
      <c r="H13" s="106">
        <v>5</v>
      </c>
      <c r="I13" s="105" t="s">
        <v>335</v>
      </c>
      <c r="J13" s="119" t="s">
        <v>220</v>
      </c>
      <c r="K13" s="103">
        <v>5</v>
      </c>
      <c r="L13" s="111"/>
      <c r="M13" s="110"/>
      <c r="N13" s="109"/>
      <c r="O13" s="116"/>
    </row>
    <row r="14" spans="1:21" ht="24.95" customHeight="1" x14ac:dyDescent="0.15">
      <c r="A14" s="477"/>
      <c r="B14" s="104"/>
      <c r="C14" s="108" t="s">
        <v>133</v>
      </c>
      <c r="D14" s="107"/>
      <c r="E14" s="50"/>
      <c r="F14" s="50"/>
      <c r="G14" s="104"/>
      <c r="H14" s="106">
        <v>5</v>
      </c>
      <c r="I14" s="105"/>
      <c r="J14" s="104" t="s">
        <v>38</v>
      </c>
      <c r="K14" s="103">
        <v>10</v>
      </c>
      <c r="L14" s="105" t="s">
        <v>334</v>
      </c>
      <c r="M14" s="104" t="s">
        <v>26</v>
      </c>
      <c r="N14" s="103">
        <v>5</v>
      </c>
      <c r="O14" s="102"/>
    </row>
    <row r="15" spans="1:21" ht="24.95" customHeight="1" x14ac:dyDescent="0.15">
      <c r="A15" s="477"/>
      <c r="B15" s="104"/>
      <c r="C15" s="108" t="s">
        <v>38</v>
      </c>
      <c r="D15" s="107"/>
      <c r="E15" s="50"/>
      <c r="F15" s="50"/>
      <c r="G15" s="104"/>
      <c r="H15" s="106">
        <v>10</v>
      </c>
      <c r="I15" s="105"/>
      <c r="J15" s="104" t="s">
        <v>134</v>
      </c>
      <c r="K15" s="103">
        <v>5</v>
      </c>
      <c r="L15" s="105"/>
      <c r="M15" s="104" t="s">
        <v>57</v>
      </c>
      <c r="N15" s="103">
        <v>5</v>
      </c>
      <c r="O15" s="102"/>
    </row>
    <row r="16" spans="1:21" ht="24.95" customHeight="1" x14ac:dyDescent="0.15">
      <c r="A16" s="477"/>
      <c r="B16" s="104"/>
      <c r="C16" s="108" t="s">
        <v>134</v>
      </c>
      <c r="D16" s="107"/>
      <c r="E16" s="50"/>
      <c r="F16" s="50"/>
      <c r="G16" s="104"/>
      <c r="H16" s="106">
        <v>5</v>
      </c>
      <c r="I16" s="105"/>
      <c r="J16" s="104"/>
      <c r="K16" s="103"/>
      <c r="L16" s="105"/>
      <c r="M16" s="104"/>
      <c r="N16" s="103"/>
      <c r="O16" s="102"/>
    </row>
    <row r="17" spans="1:15" ht="24.95" customHeight="1" x14ac:dyDescent="0.15">
      <c r="A17" s="477"/>
      <c r="B17" s="104"/>
      <c r="C17" s="108"/>
      <c r="D17" s="107"/>
      <c r="E17" s="50"/>
      <c r="F17" s="50"/>
      <c r="G17" s="104" t="s">
        <v>46</v>
      </c>
      <c r="H17" s="106" t="s">
        <v>299</v>
      </c>
      <c r="I17" s="105"/>
      <c r="J17" s="104"/>
      <c r="K17" s="103"/>
      <c r="L17" s="105"/>
      <c r="M17" s="104"/>
      <c r="N17" s="103"/>
      <c r="O17" s="102"/>
    </row>
    <row r="18" spans="1:15" ht="24.95" customHeight="1" x14ac:dyDescent="0.15">
      <c r="A18" s="477"/>
      <c r="B18" s="104"/>
      <c r="C18" s="108"/>
      <c r="D18" s="107"/>
      <c r="E18" s="50"/>
      <c r="F18" s="50" t="s">
        <v>31</v>
      </c>
      <c r="G18" s="104" t="s">
        <v>30</v>
      </c>
      <c r="H18" s="106" t="s">
        <v>298</v>
      </c>
      <c r="I18" s="105"/>
      <c r="J18" s="104"/>
      <c r="K18" s="103"/>
      <c r="L18" s="105"/>
      <c r="M18" s="104"/>
      <c r="N18" s="103"/>
      <c r="O18" s="102"/>
    </row>
    <row r="19" spans="1:15" ht="24.95" customHeight="1" x14ac:dyDescent="0.15">
      <c r="A19" s="477"/>
      <c r="B19" s="104"/>
      <c r="C19" s="108"/>
      <c r="D19" s="107"/>
      <c r="E19" s="50"/>
      <c r="F19" s="115"/>
      <c r="G19" s="104" t="s">
        <v>39</v>
      </c>
      <c r="H19" s="106" t="s">
        <v>298</v>
      </c>
      <c r="I19" s="111"/>
      <c r="J19" s="110"/>
      <c r="K19" s="109"/>
      <c r="L19" s="105"/>
      <c r="M19" s="104"/>
      <c r="N19" s="103"/>
      <c r="O19" s="102"/>
    </row>
    <row r="20" spans="1:15" ht="24.95" customHeight="1" x14ac:dyDescent="0.15">
      <c r="A20" s="477"/>
      <c r="B20" s="110"/>
      <c r="C20" s="114"/>
      <c r="D20" s="113"/>
      <c r="E20" s="44"/>
      <c r="F20" s="44"/>
      <c r="G20" s="110"/>
      <c r="H20" s="112"/>
      <c r="I20" s="105" t="s">
        <v>42</v>
      </c>
      <c r="J20" s="104" t="s">
        <v>26</v>
      </c>
      <c r="K20" s="103">
        <v>10</v>
      </c>
      <c r="L20" s="105"/>
      <c r="M20" s="104"/>
      <c r="N20" s="103"/>
      <c r="O20" s="102"/>
    </row>
    <row r="21" spans="1:15" ht="24.95" customHeight="1" x14ac:dyDescent="0.15">
      <c r="A21" s="477"/>
      <c r="B21" s="104" t="s">
        <v>42</v>
      </c>
      <c r="C21" s="108" t="s">
        <v>26</v>
      </c>
      <c r="D21" s="107"/>
      <c r="E21" s="50"/>
      <c r="F21" s="50"/>
      <c r="G21" s="104"/>
      <c r="H21" s="106">
        <v>10</v>
      </c>
      <c r="I21" s="105"/>
      <c r="J21" s="104" t="s">
        <v>57</v>
      </c>
      <c r="K21" s="103">
        <v>5</v>
      </c>
      <c r="L21" s="105"/>
      <c r="M21" s="104"/>
      <c r="N21" s="103"/>
      <c r="O21" s="102"/>
    </row>
    <row r="22" spans="1:15" ht="24.95" customHeight="1" x14ac:dyDescent="0.15">
      <c r="A22" s="477"/>
      <c r="B22" s="104"/>
      <c r="C22" s="108" t="s">
        <v>57</v>
      </c>
      <c r="D22" s="107"/>
      <c r="E22" s="50"/>
      <c r="F22" s="50"/>
      <c r="G22" s="104"/>
      <c r="H22" s="106">
        <v>5</v>
      </c>
      <c r="I22" s="105"/>
      <c r="J22" s="104"/>
      <c r="K22" s="103"/>
      <c r="L22" s="105"/>
      <c r="M22" s="104"/>
      <c r="N22" s="103"/>
      <c r="O22" s="102"/>
    </row>
    <row r="23" spans="1:15" ht="24.95" customHeight="1" x14ac:dyDescent="0.15">
      <c r="A23" s="477"/>
      <c r="B23" s="104"/>
      <c r="C23" s="108"/>
      <c r="D23" s="107"/>
      <c r="E23" s="50"/>
      <c r="F23" s="50"/>
      <c r="G23" s="104" t="s">
        <v>46</v>
      </c>
      <c r="H23" s="106" t="s">
        <v>299</v>
      </c>
      <c r="I23" s="105"/>
      <c r="J23" s="104"/>
      <c r="K23" s="103"/>
      <c r="L23" s="105"/>
      <c r="M23" s="104"/>
      <c r="N23" s="103"/>
      <c r="O23" s="102"/>
    </row>
    <row r="24" spans="1:15" ht="24.95" customHeight="1" x14ac:dyDescent="0.15">
      <c r="A24" s="477"/>
      <c r="B24" s="104"/>
      <c r="C24" s="108"/>
      <c r="D24" s="107"/>
      <c r="E24" s="50"/>
      <c r="F24" s="50"/>
      <c r="G24" s="104" t="s">
        <v>47</v>
      </c>
      <c r="H24" s="106" t="s">
        <v>298</v>
      </c>
      <c r="I24" s="105"/>
      <c r="J24" s="104"/>
      <c r="K24" s="103"/>
      <c r="L24" s="105"/>
      <c r="M24" s="104"/>
      <c r="N24" s="103"/>
      <c r="O24" s="102"/>
    </row>
    <row r="25" spans="1:15" ht="24.95" customHeight="1" thickBot="1" x14ac:dyDescent="0.2">
      <c r="A25" s="478"/>
      <c r="B25" s="97"/>
      <c r="C25" s="101"/>
      <c r="D25" s="100"/>
      <c r="E25" s="56"/>
      <c r="F25" s="56"/>
      <c r="G25" s="97"/>
      <c r="H25" s="99"/>
      <c r="I25" s="98"/>
      <c r="J25" s="97"/>
      <c r="K25" s="96"/>
      <c r="L25" s="98"/>
      <c r="M25" s="97"/>
      <c r="N25" s="96"/>
      <c r="O25" s="95"/>
    </row>
    <row r="26" spans="1:15" ht="24.95" customHeight="1" x14ac:dyDescent="0.15">
      <c r="B26" s="94"/>
      <c r="C26" s="94"/>
      <c r="D26" s="94"/>
      <c r="G26" s="94"/>
      <c r="H26" s="93"/>
      <c r="I26" s="94"/>
      <c r="J26" s="94"/>
      <c r="K26" s="93"/>
      <c r="L26" s="94"/>
      <c r="M26" s="94"/>
      <c r="N26" s="93"/>
    </row>
    <row r="27" spans="1:15" ht="24.95" customHeight="1" x14ac:dyDescent="0.15">
      <c r="B27" s="94"/>
      <c r="C27" s="94"/>
      <c r="D27" s="94"/>
      <c r="G27" s="94"/>
      <c r="H27" s="93"/>
      <c r="I27" s="94"/>
      <c r="J27" s="94"/>
      <c r="K27" s="93"/>
      <c r="L27" s="94"/>
      <c r="M27" s="94"/>
      <c r="N27" s="93"/>
    </row>
    <row r="28" spans="1:15" ht="24.95" customHeight="1" x14ac:dyDescent="0.15">
      <c r="B28" s="94"/>
      <c r="C28" s="94"/>
      <c r="D28" s="94"/>
      <c r="G28" s="94"/>
      <c r="H28" s="93"/>
      <c r="I28" s="94"/>
      <c r="J28" s="94"/>
      <c r="K28" s="93"/>
      <c r="L28" s="94"/>
      <c r="M28" s="94"/>
      <c r="N28" s="93"/>
    </row>
    <row r="29" spans="1:15" ht="24.95" customHeight="1" x14ac:dyDescent="0.15">
      <c r="B29" s="94"/>
      <c r="C29" s="94"/>
      <c r="D29" s="94"/>
      <c r="G29" s="94"/>
      <c r="H29" s="93"/>
      <c r="I29" s="94"/>
      <c r="J29" s="94"/>
      <c r="K29" s="93"/>
      <c r="L29" s="94"/>
      <c r="M29" s="94"/>
      <c r="N29" s="93"/>
    </row>
    <row r="30" spans="1:15" ht="24.95" customHeight="1" x14ac:dyDescent="0.15">
      <c r="B30" s="94"/>
      <c r="C30" s="94"/>
      <c r="D30" s="94"/>
      <c r="G30" s="94"/>
      <c r="H30" s="93"/>
      <c r="I30" s="94"/>
      <c r="J30" s="94"/>
      <c r="K30" s="93"/>
      <c r="L30" s="94"/>
      <c r="M30" s="94"/>
      <c r="N30" s="93"/>
    </row>
    <row r="31" spans="1:15" ht="24.95" customHeight="1" x14ac:dyDescent="0.15">
      <c r="B31" s="94"/>
      <c r="C31" s="94"/>
      <c r="D31" s="94"/>
      <c r="G31" s="94"/>
      <c r="H31" s="93"/>
      <c r="I31" s="94"/>
      <c r="J31" s="94"/>
      <c r="K31" s="93"/>
      <c r="L31" s="94"/>
      <c r="M31" s="94"/>
      <c r="N31" s="93"/>
    </row>
    <row r="32" spans="1:15" ht="24.95" customHeight="1" x14ac:dyDescent="0.15">
      <c r="B32" s="94"/>
      <c r="C32" s="94"/>
      <c r="D32" s="94"/>
      <c r="G32" s="94"/>
      <c r="H32" s="93"/>
      <c r="I32" s="94"/>
      <c r="J32" s="94"/>
      <c r="K32" s="93"/>
      <c r="L32" s="94"/>
      <c r="M32" s="94"/>
      <c r="N32" s="93"/>
    </row>
    <row r="33" spans="2:14" ht="24.95" customHeight="1" x14ac:dyDescent="0.15">
      <c r="B33" s="94"/>
      <c r="C33" s="94"/>
      <c r="D33" s="94"/>
      <c r="G33" s="94"/>
      <c r="H33" s="93"/>
      <c r="I33" s="94"/>
      <c r="J33" s="94"/>
      <c r="K33" s="93"/>
      <c r="L33" s="94"/>
      <c r="M33" s="94"/>
      <c r="N33" s="93"/>
    </row>
    <row r="34" spans="2:14" ht="24.95" customHeight="1" x14ac:dyDescent="0.15">
      <c r="B34" s="94"/>
      <c r="C34" s="94"/>
      <c r="D34" s="94"/>
      <c r="G34" s="94"/>
      <c r="H34" s="93"/>
      <c r="I34" s="94"/>
      <c r="J34" s="94"/>
      <c r="K34" s="93"/>
      <c r="L34" s="94"/>
      <c r="M34" s="94"/>
      <c r="N34" s="93"/>
    </row>
    <row r="35" spans="2:14" ht="24.95" customHeight="1" x14ac:dyDescent="0.15">
      <c r="B35" s="94"/>
      <c r="C35" s="94"/>
      <c r="D35" s="94"/>
      <c r="G35" s="94"/>
      <c r="H35" s="93"/>
      <c r="I35" s="94"/>
      <c r="J35" s="94"/>
      <c r="K35" s="93"/>
      <c r="L35" s="94"/>
      <c r="M35" s="94"/>
      <c r="N35" s="93"/>
    </row>
    <row r="36" spans="2:14" ht="14.25" x14ac:dyDescent="0.15">
      <c r="B36" s="94"/>
      <c r="C36" s="94"/>
      <c r="D36" s="94"/>
      <c r="G36" s="94"/>
      <c r="H36" s="93"/>
      <c r="I36" s="94"/>
      <c r="J36" s="94"/>
      <c r="K36" s="93"/>
      <c r="L36" s="94"/>
      <c r="M36" s="94"/>
      <c r="N36" s="93"/>
    </row>
    <row r="37" spans="2:14" ht="14.25" x14ac:dyDescent="0.15">
      <c r="B37" s="94"/>
      <c r="C37" s="94"/>
      <c r="D37" s="94"/>
      <c r="G37" s="94"/>
      <c r="H37" s="93"/>
      <c r="I37" s="94"/>
      <c r="J37" s="94"/>
      <c r="K37" s="93"/>
      <c r="L37" s="94"/>
      <c r="M37" s="94"/>
      <c r="N37" s="93"/>
    </row>
    <row r="38" spans="2:14" ht="14.25" x14ac:dyDescent="0.15">
      <c r="B38" s="94"/>
      <c r="C38" s="94"/>
      <c r="D38" s="94"/>
      <c r="G38" s="94"/>
      <c r="H38" s="93"/>
      <c r="I38" s="94"/>
      <c r="J38" s="94"/>
      <c r="K38" s="93"/>
      <c r="L38" s="94"/>
      <c r="M38" s="94"/>
      <c r="N38" s="93"/>
    </row>
    <row r="39" spans="2:14" ht="14.25" x14ac:dyDescent="0.15">
      <c r="B39" s="94"/>
      <c r="C39" s="94"/>
      <c r="D39" s="94"/>
      <c r="G39" s="94"/>
      <c r="H39" s="93"/>
      <c r="I39" s="94"/>
      <c r="J39" s="94"/>
      <c r="K39" s="93"/>
      <c r="L39" s="94"/>
      <c r="M39" s="94"/>
      <c r="N39" s="93"/>
    </row>
    <row r="40" spans="2:14" ht="14.25" x14ac:dyDescent="0.15">
      <c r="B40" s="94"/>
      <c r="C40" s="94"/>
      <c r="D40" s="94"/>
      <c r="G40" s="94"/>
      <c r="H40" s="93"/>
      <c r="I40" s="94"/>
      <c r="J40" s="94"/>
      <c r="K40" s="93"/>
      <c r="L40" s="94"/>
      <c r="M40" s="94"/>
      <c r="N40" s="93"/>
    </row>
    <row r="41" spans="2:14" ht="14.25" x14ac:dyDescent="0.15">
      <c r="B41" s="94"/>
      <c r="C41" s="94"/>
      <c r="D41" s="94"/>
      <c r="G41" s="94"/>
      <c r="H41" s="93"/>
      <c r="I41" s="94"/>
      <c r="J41" s="94"/>
      <c r="K41" s="93"/>
      <c r="L41" s="94"/>
      <c r="M41" s="94"/>
      <c r="N41" s="93"/>
    </row>
    <row r="42" spans="2:14" ht="14.25" x14ac:dyDescent="0.15">
      <c r="B42" s="94"/>
      <c r="C42" s="94"/>
      <c r="D42" s="94"/>
      <c r="G42" s="94"/>
      <c r="H42" s="93"/>
      <c r="I42" s="94"/>
      <c r="J42" s="94"/>
      <c r="K42" s="93"/>
      <c r="L42" s="94"/>
      <c r="M42" s="94"/>
      <c r="N42" s="93"/>
    </row>
    <row r="43" spans="2:14" ht="14.25" x14ac:dyDescent="0.15">
      <c r="B43" s="94"/>
      <c r="C43" s="94"/>
      <c r="D43" s="94"/>
      <c r="G43" s="94"/>
      <c r="H43" s="93"/>
      <c r="I43" s="94"/>
      <c r="J43" s="94"/>
      <c r="K43" s="93"/>
      <c r="L43" s="94"/>
      <c r="M43" s="94"/>
      <c r="N43" s="93"/>
    </row>
    <row r="44" spans="2:14" ht="14.25" x14ac:dyDescent="0.15">
      <c r="B44" s="94"/>
      <c r="C44" s="94"/>
      <c r="D44" s="94"/>
      <c r="G44" s="94"/>
      <c r="H44" s="93"/>
      <c r="I44" s="94"/>
      <c r="J44" s="94"/>
      <c r="K44" s="93"/>
      <c r="L44" s="94"/>
      <c r="M44" s="94"/>
      <c r="N44" s="93"/>
    </row>
    <row r="45" spans="2:14" ht="14.25" x14ac:dyDescent="0.15">
      <c r="B45" s="94"/>
      <c r="C45" s="94"/>
      <c r="D45" s="94"/>
      <c r="G45" s="94"/>
      <c r="H45" s="93"/>
      <c r="I45" s="94"/>
      <c r="J45" s="94"/>
      <c r="K45" s="93"/>
      <c r="L45" s="94"/>
      <c r="M45" s="94"/>
      <c r="N45" s="93"/>
    </row>
    <row r="46" spans="2:14" ht="14.25" x14ac:dyDescent="0.15">
      <c r="B46" s="94"/>
      <c r="C46" s="94"/>
      <c r="D46" s="94"/>
      <c r="G46" s="94"/>
      <c r="H46" s="93"/>
      <c r="I46" s="94"/>
      <c r="J46" s="94"/>
      <c r="K46" s="93"/>
      <c r="L46" s="94"/>
      <c r="M46" s="94"/>
      <c r="N46" s="93"/>
    </row>
    <row r="47" spans="2:14" ht="14.25" x14ac:dyDescent="0.15">
      <c r="B47" s="94"/>
      <c r="C47" s="94"/>
      <c r="D47" s="94"/>
      <c r="G47" s="94"/>
      <c r="H47" s="93"/>
      <c r="I47" s="94"/>
      <c r="J47" s="94"/>
      <c r="K47" s="93"/>
      <c r="L47" s="94"/>
      <c r="M47" s="94"/>
      <c r="N47" s="93"/>
    </row>
    <row r="48" spans="2:14" ht="14.25" x14ac:dyDescent="0.15">
      <c r="B48" s="94"/>
      <c r="C48" s="94"/>
      <c r="D48" s="94"/>
      <c r="G48" s="94"/>
      <c r="H48" s="93"/>
      <c r="I48" s="94"/>
      <c r="J48" s="94"/>
      <c r="K48" s="93"/>
      <c r="L48" s="94"/>
      <c r="M48" s="94"/>
      <c r="N48" s="93"/>
    </row>
    <row r="49" spans="2:14" ht="14.25" x14ac:dyDescent="0.15">
      <c r="B49" s="94"/>
      <c r="C49" s="94"/>
      <c r="D49" s="94"/>
      <c r="G49" s="94"/>
      <c r="H49" s="93"/>
      <c r="I49" s="94"/>
      <c r="J49" s="94"/>
      <c r="K49" s="93"/>
      <c r="L49" s="94"/>
      <c r="M49" s="94"/>
      <c r="N49" s="93"/>
    </row>
    <row r="50" spans="2:14" ht="14.25" x14ac:dyDescent="0.15">
      <c r="B50" s="94"/>
      <c r="C50" s="94"/>
      <c r="D50" s="94"/>
      <c r="G50" s="94"/>
      <c r="H50" s="93"/>
      <c r="I50" s="94"/>
      <c r="J50" s="94"/>
      <c r="K50" s="93"/>
      <c r="L50" s="94"/>
      <c r="M50" s="94"/>
      <c r="N50" s="93"/>
    </row>
    <row r="51" spans="2:14" ht="14.25" x14ac:dyDescent="0.15">
      <c r="B51" s="94"/>
      <c r="C51" s="94"/>
      <c r="D51" s="94"/>
      <c r="G51" s="94"/>
      <c r="H51" s="93"/>
      <c r="I51" s="94"/>
      <c r="J51" s="94"/>
      <c r="K51" s="93"/>
      <c r="L51" s="94"/>
      <c r="M51" s="94"/>
      <c r="N51" s="93"/>
    </row>
    <row r="52" spans="2:14" ht="14.25" x14ac:dyDescent="0.15">
      <c r="B52" s="94"/>
      <c r="C52" s="94"/>
      <c r="D52" s="94"/>
      <c r="G52" s="94"/>
      <c r="H52" s="93"/>
      <c r="I52" s="94"/>
      <c r="J52" s="94"/>
      <c r="K52" s="93"/>
      <c r="L52" s="94"/>
      <c r="M52" s="94"/>
      <c r="N52" s="93"/>
    </row>
    <row r="53" spans="2:14" ht="14.25" x14ac:dyDescent="0.15">
      <c r="B53" s="94"/>
      <c r="C53" s="94"/>
      <c r="D53" s="94"/>
      <c r="G53" s="94"/>
      <c r="H53" s="93"/>
      <c r="I53" s="94"/>
      <c r="J53" s="94"/>
      <c r="K53" s="93"/>
      <c r="L53" s="94"/>
      <c r="M53" s="94"/>
      <c r="N53" s="93"/>
    </row>
    <row r="54" spans="2:14" ht="14.25" x14ac:dyDescent="0.15">
      <c r="B54" s="94"/>
      <c r="C54" s="94"/>
      <c r="D54" s="94"/>
      <c r="G54" s="94"/>
      <c r="H54" s="93"/>
      <c r="I54" s="94"/>
      <c r="J54" s="94"/>
      <c r="K54" s="93"/>
      <c r="L54" s="94"/>
      <c r="M54" s="94"/>
      <c r="N54" s="93"/>
    </row>
    <row r="55" spans="2:14" ht="14.25" x14ac:dyDescent="0.15">
      <c r="B55" s="94"/>
      <c r="C55" s="94"/>
      <c r="D55" s="94"/>
      <c r="G55" s="94"/>
      <c r="H55" s="93"/>
      <c r="I55" s="94"/>
      <c r="J55" s="94"/>
      <c r="K55" s="93"/>
      <c r="L55" s="94"/>
      <c r="M55" s="94"/>
      <c r="N55" s="93"/>
    </row>
    <row r="56" spans="2:14" ht="14.25" x14ac:dyDescent="0.15">
      <c r="B56" s="94"/>
      <c r="C56" s="94"/>
      <c r="D56" s="94"/>
      <c r="G56" s="94"/>
      <c r="H56" s="93"/>
      <c r="I56" s="94"/>
      <c r="J56" s="94"/>
      <c r="K56" s="93"/>
      <c r="L56" s="94"/>
      <c r="M56" s="94"/>
      <c r="N56" s="93"/>
    </row>
    <row r="57" spans="2:14" ht="14.25" x14ac:dyDescent="0.15">
      <c r="B57" s="94"/>
      <c r="C57" s="94"/>
      <c r="D57" s="94"/>
      <c r="G57" s="94"/>
      <c r="H57" s="93"/>
      <c r="I57" s="94"/>
      <c r="J57" s="94"/>
      <c r="K57" s="93"/>
      <c r="L57" s="94"/>
      <c r="M57" s="94"/>
      <c r="N57" s="93"/>
    </row>
    <row r="58" spans="2:14" ht="14.25" x14ac:dyDescent="0.15">
      <c r="B58" s="94"/>
      <c r="C58" s="94"/>
      <c r="D58" s="94"/>
      <c r="G58" s="94"/>
      <c r="H58" s="93"/>
      <c r="I58" s="94"/>
      <c r="J58" s="94"/>
      <c r="K58" s="93"/>
      <c r="L58" s="94"/>
      <c r="M58" s="94"/>
      <c r="N58" s="93"/>
    </row>
    <row r="59" spans="2:14" ht="14.25" x14ac:dyDescent="0.15">
      <c r="B59" s="94"/>
      <c r="C59" s="94"/>
      <c r="D59" s="94"/>
      <c r="G59" s="94"/>
      <c r="H59" s="93"/>
      <c r="I59" s="94"/>
      <c r="J59" s="94"/>
      <c r="K59" s="93"/>
      <c r="L59" s="94"/>
      <c r="M59" s="94"/>
      <c r="N59" s="93"/>
    </row>
  </sheetData>
  <mergeCells count="14">
    <mergeCell ref="O4:O6"/>
    <mergeCell ref="I5:K5"/>
    <mergeCell ref="L5:N5"/>
    <mergeCell ref="A7:A25"/>
    <mergeCell ref="E1:N1"/>
    <mergeCell ref="A2:O2"/>
    <mergeCell ref="A3:C3"/>
    <mergeCell ref="E3:F3"/>
    <mergeCell ref="A4:C5"/>
    <mergeCell ref="D4:D6"/>
    <mergeCell ref="E4:E6"/>
    <mergeCell ref="F4:F6"/>
    <mergeCell ref="I4:K4"/>
    <mergeCell ref="L4:N4"/>
  </mergeCells>
  <phoneticPr fontId="24"/>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8"/>
  <sheetViews>
    <sheetView showZeros="0" zoomScale="60" zoomScaleNormal="60" zoomScaleSheetLayoutView="80" workbookViewId="0"/>
  </sheetViews>
  <sheetFormatPr defaultRowHeight="18.75" customHeight="1" x14ac:dyDescent="0.15"/>
  <cols>
    <col min="1" max="1" width="4.125" style="29" customWidth="1"/>
    <col min="2" max="2" width="22.5" style="28" customWidth="1"/>
    <col min="3" max="3" width="26.625" style="28" customWidth="1"/>
    <col min="4" max="4" width="17.125" style="27" customWidth="1"/>
    <col min="5" max="5" width="8.125" style="30" customWidth="1"/>
    <col min="6" max="6" width="4" style="31" customWidth="1"/>
    <col min="7" max="7" width="10.25" style="31" hidden="1" customWidth="1"/>
    <col min="8" max="8" width="23.25" style="32" customWidth="1"/>
    <col min="9" max="9" width="17.125" style="27" customWidth="1"/>
    <col min="10" max="10" width="8.125" style="31" customWidth="1"/>
    <col min="11" max="11" width="4" style="31" customWidth="1"/>
    <col min="12" max="12" width="10.25" style="31" hidden="1" customWidth="1"/>
    <col min="13" max="13" width="8.625" style="33" hidden="1" customWidth="1"/>
    <col min="14" max="14" width="97.75" style="28" customWidth="1"/>
    <col min="15" max="15" width="14.125" style="32" customWidth="1"/>
    <col min="16" max="16" width="16" style="27" customWidth="1"/>
    <col min="17" max="17" width="10.125" style="34" customWidth="1"/>
    <col min="18" max="18" width="10.125" style="30" customWidth="1"/>
    <col min="19" max="19" width="5.125" style="27" customWidth="1"/>
    <col min="27" max="16384" width="9" style="3"/>
  </cols>
  <sheetData>
    <row r="1" spans="1:19" ht="36.75" customHeight="1" x14ac:dyDescent="0.15">
      <c r="A1" s="1" t="s">
        <v>13</v>
      </c>
      <c r="B1" s="1"/>
      <c r="C1" s="2"/>
      <c r="D1" s="3"/>
      <c r="E1" s="2"/>
      <c r="F1" s="2"/>
      <c r="G1" s="2"/>
      <c r="H1" s="460"/>
      <c r="I1" s="460"/>
      <c r="J1" s="461"/>
      <c r="K1" s="461"/>
      <c r="L1" s="461"/>
      <c r="M1" s="461"/>
      <c r="N1" s="461"/>
      <c r="O1" s="2"/>
      <c r="P1" s="2"/>
      <c r="Q1" s="4"/>
      <c r="R1" s="4"/>
      <c r="S1" s="3"/>
    </row>
    <row r="2" spans="1:19" ht="36.75" customHeight="1" x14ac:dyDescent="0.15">
      <c r="A2" s="460" t="s">
        <v>0</v>
      </c>
      <c r="B2" s="460"/>
      <c r="C2" s="461"/>
      <c r="D2" s="461"/>
      <c r="E2" s="461"/>
      <c r="F2" s="461"/>
      <c r="G2" s="461"/>
      <c r="H2" s="461"/>
      <c r="I2" s="461"/>
      <c r="J2" s="461"/>
      <c r="K2" s="461"/>
      <c r="L2" s="461"/>
      <c r="M2" s="461"/>
      <c r="N2" s="461"/>
      <c r="O2" s="461"/>
      <c r="P2" s="461"/>
      <c r="Q2" s="461"/>
      <c r="R2" s="461"/>
      <c r="S2" s="3"/>
    </row>
    <row r="3" spans="1:19" ht="27.75" customHeight="1" thickBot="1" x14ac:dyDescent="0.3">
      <c r="A3" s="462" t="s">
        <v>140</v>
      </c>
      <c r="B3" s="463"/>
      <c r="C3" s="463"/>
      <c r="D3" s="463"/>
      <c r="E3" s="463"/>
      <c r="F3" s="463"/>
      <c r="G3" s="2"/>
      <c r="H3" s="2"/>
      <c r="I3" s="13"/>
      <c r="J3" s="2"/>
      <c r="K3" s="7"/>
      <c r="L3" s="7"/>
      <c r="M3" s="11"/>
      <c r="N3" s="2"/>
      <c r="O3" s="14"/>
      <c r="P3" s="13"/>
      <c r="Q3" s="15"/>
      <c r="R3" s="15"/>
      <c r="S3" s="12"/>
    </row>
    <row r="4" spans="1:19" customFormat="1" ht="42" customHeight="1" thickBot="1" x14ac:dyDescent="0.2">
      <c r="A4" s="16"/>
      <c r="B4" s="17" t="s">
        <v>1</v>
      </c>
      <c r="C4" s="18" t="s">
        <v>2</v>
      </c>
      <c r="D4" s="19" t="s">
        <v>3</v>
      </c>
      <c r="E4" s="35" t="s">
        <v>7</v>
      </c>
      <c r="F4" s="20" t="s">
        <v>5</v>
      </c>
      <c r="G4" s="18" t="s">
        <v>6</v>
      </c>
      <c r="H4" s="17" t="s">
        <v>2</v>
      </c>
      <c r="I4" s="19" t="s">
        <v>3</v>
      </c>
      <c r="J4" s="36" t="s">
        <v>4</v>
      </c>
      <c r="K4" s="20" t="s">
        <v>5</v>
      </c>
      <c r="L4" s="20" t="s">
        <v>6</v>
      </c>
      <c r="M4" s="22" t="s">
        <v>8</v>
      </c>
      <c r="N4" s="23" t="s">
        <v>9</v>
      </c>
      <c r="O4" s="20" t="s">
        <v>10</v>
      </c>
      <c r="P4" s="24" t="s">
        <v>3</v>
      </c>
      <c r="Q4" s="21" t="s">
        <v>12</v>
      </c>
      <c r="R4" s="25" t="s">
        <v>11</v>
      </c>
      <c r="S4" s="26"/>
    </row>
    <row r="5" spans="1:19" ht="24.95" customHeight="1" x14ac:dyDescent="0.15">
      <c r="A5" s="464" t="s">
        <v>54</v>
      </c>
      <c r="B5" s="63" t="s">
        <v>259</v>
      </c>
      <c r="C5" s="37" t="s">
        <v>143</v>
      </c>
      <c r="D5" s="38"/>
      <c r="E5" s="39">
        <v>15</v>
      </c>
      <c r="F5" s="40" t="s">
        <v>25</v>
      </c>
      <c r="G5" s="67"/>
      <c r="H5" s="71" t="s">
        <v>143</v>
      </c>
      <c r="I5" s="38"/>
      <c r="J5" s="40">
        <f>ROUNDUP(E5*0.75,2)</f>
        <v>11.25</v>
      </c>
      <c r="K5" s="40" t="s">
        <v>25</v>
      </c>
      <c r="L5" s="40"/>
      <c r="M5" s="75" t="e">
        <f>#REF!</f>
        <v>#REF!</v>
      </c>
      <c r="N5" s="83" t="s">
        <v>256</v>
      </c>
      <c r="O5" s="41" t="s">
        <v>15</v>
      </c>
      <c r="P5" s="38"/>
      <c r="Q5" s="42">
        <v>110</v>
      </c>
      <c r="R5" s="88">
        <f t="shared" ref="R5:R11" si="0">ROUNDUP(Q5*0.75,2)</f>
        <v>82.5</v>
      </c>
    </row>
    <row r="6" spans="1:19" ht="24.95" customHeight="1" x14ac:dyDescent="0.15">
      <c r="A6" s="465"/>
      <c r="B6" s="65" t="s">
        <v>260</v>
      </c>
      <c r="C6" s="49" t="s">
        <v>26</v>
      </c>
      <c r="D6" s="50"/>
      <c r="E6" s="51">
        <v>20</v>
      </c>
      <c r="F6" s="52" t="s">
        <v>25</v>
      </c>
      <c r="G6" s="69"/>
      <c r="H6" s="73" t="s">
        <v>26</v>
      </c>
      <c r="I6" s="50"/>
      <c r="J6" s="52">
        <f>ROUNDUP(E6*0.75,2)</f>
        <v>15</v>
      </c>
      <c r="K6" s="52" t="s">
        <v>25</v>
      </c>
      <c r="L6" s="52"/>
      <c r="M6" s="77" t="e">
        <f>ROUND(#REF!+(#REF!*6/100),2)</f>
        <v>#REF!</v>
      </c>
      <c r="N6" s="91" t="s">
        <v>257</v>
      </c>
      <c r="O6" s="53" t="s">
        <v>53</v>
      </c>
      <c r="P6" s="50"/>
      <c r="Q6" s="54">
        <v>23</v>
      </c>
      <c r="R6" s="90">
        <f t="shared" si="0"/>
        <v>17.25</v>
      </c>
    </row>
    <row r="7" spans="1:19" ht="24.95" customHeight="1" x14ac:dyDescent="0.15">
      <c r="A7" s="465"/>
      <c r="B7" s="65"/>
      <c r="C7" s="49" t="s">
        <v>100</v>
      </c>
      <c r="D7" s="50"/>
      <c r="E7" s="51">
        <v>10</v>
      </c>
      <c r="F7" s="52" t="s">
        <v>25</v>
      </c>
      <c r="G7" s="69"/>
      <c r="H7" s="73" t="s">
        <v>100</v>
      </c>
      <c r="I7" s="50"/>
      <c r="J7" s="52">
        <f>ROUNDUP(E7*0.75,2)</f>
        <v>7.5</v>
      </c>
      <c r="K7" s="52" t="s">
        <v>25</v>
      </c>
      <c r="L7" s="52"/>
      <c r="M7" s="77" t="e">
        <f>#REF!</f>
        <v>#REF!</v>
      </c>
      <c r="N7" s="65" t="s">
        <v>141</v>
      </c>
      <c r="O7" s="53" t="s">
        <v>41</v>
      </c>
      <c r="P7" s="50"/>
      <c r="Q7" s="54">
        <v>6</v>
      </c>
      <c r="R7" s="90">
        <f t="shared" si="0"/>
        <v>4.5</v>
      </c>
    </row>
    <row r="8" spans="1:19" ht="24.95" customHeight="1" x14ac:dyDescent="0.15">
      <c r="A8" s="465"/>
      <c r="B8" s="65"/>
      <c r="C8" s="49" t="s">
        <v>144</v>
      </c>
      <c r="D8" s="50" t="s">
        <v>145</v>
      </c>
      <c r="E8" s="51">
        <v>5</v>
      </c>
      <c r="F8" s="52" t="s">
        <v>25</v>
      </c>
      <c r="G8" s="69" t="s">
        <v>66</v>
      </c>
      <c r="H8" s="73" t="s">
        <v>144</v>
      </c>
      <c r="I8" s="50" t="s">
        <v>145</v>
      </c>
      <c r="J8" s="52">
        <f>ROUNDUP(E8*0.75,2)</f>
        <v>3.75</v>
      </c>
      <c r="K8" s="52" t="s">
        <v>25</v>
      </c>
      <c r="L8" s="52" t="s">
        <v>66</v>
      </c>
      <c r="M8" s="77" t="e">
        <f>#REF!</f>
        <v>#REF!</v>
      </c>
      <c r="N8" s="65" t="s">
        <v>142</v>
      </c>
      <c r="O8" s="53" t="s">
        <v>46</v>
      </c>
      <c r="P8" s="50"/>
      <c r="Q8" s="54">
        <v>20</v>
      </c>
      <c r="R8" s="90">
        <f t="shared" si="0"/>
        <v>15</v>
      </c>
    </row>
    <row r="9" spans="1:19" ht="24.95" customHeight="1" x14ac:dyDescent="0.15">
      <c r="A9" s="465"/>
      <c r="B9" s="65"/>
      <c r="C9" s="49" t="s">
        <v>146</v>
      </c>
      <c r="D9" s="50"/>
      <c r="E9" s="51">
        <v>0.1</v>
      </c>
      <c r="F9" s="52" t="s">
        <v>25</v>
      </c>
      <c r="G9" s="69" t="s">
        <v>147</v>
      </c>
      <c r="H9" s="73" t="s">
        <v>146</v>
      </c>
      <c r="I9" s="50"/>
      <c r="J9" s="52">
        <f>ROUNDUP(E9*0.75,2)</f>
        <v>0.08</v>
      </c>
      <c r="K9" s="52" t="s">
        <v>25</v>
      </c>
      <c r="L9" s="52" t="s">
        <v>147</v>
      </c>
      <c r="M9" s="77" t="e">
        <f>#REF!</f>
        <v>#REF!</v>
      </c>
      <c r="N9" s="82" t="s">
        <v>276</v>
      </c>
      <c r="O9" s="53" t="s">
        <v>39</v>
      </c>
      <c r="P9" s="50"/>
      <c r="Q9" s="54">
        <v>1.5</v>
      </c>
      <c r="R9" s="90">
        <f t="shared" si="0"/>
        <v>1.1300000000000001</v>
      </c>
    </row>
    <row r="10" spans="1:19" ht="24.95" customHeight="1" x14ac:dyDescent="0.15">
      <c r="A10" s="465"/>
      <c r="B10" s="65"/>
      <c r="C10" s="49"/>
      <c r="D10" s="50"/>
      <c r="E10" s="51"/>
      <c r="F10" s="52"/>
      <c r="G10" s="69"/>
      <c r="H10" s="73"/>
      <c r="I10" s="50"/>
      <c r="J10" s="52"/>
      <c r="K10" s="52"/>
      <c r="L10" s="52"/>
      <c r="M10" s="77"/>
      <c r="N10" s="65" t="s">
        <v>18</v>
      </c>
      <c r="O10" s="53" t="s">
        <v>70</v>
      </c>
      <c r="P10" s="50"/>
      <c r="Q10" s="54">
        <v>1.5</v>
      </c>
      <c r="R10" s="90">
        <f t="shared" si="0"/>
        <v>1.1300000000000001</v>
      </c>
    </row>
    <row r="11" spans="1:19" ht="24.95" customHeight="1" x14ac:dyDescent="0.15">
      <c r="A11" s="465"/>
      <c r="B11" s="65"/>
      <c r="C11" s="49"/>
      <c r="D11" s="50"/>
      <c r="E11" s="51"/>
      <c r="F11" s="52"/>
      <c r="G11" s="69"/>
      <c r="H11" s="73"/>
      <c r="I11" s="50"/>
      <c r="J11" s="52"/>
      <c r="K11" s="52"/>
      <c r="L11" s="52"/>
      <c r="M11" s="77"/>
      <c r="N11" s="65"/>
      <c r="O11" s="53" t="s">
        <v>30</v>
      </c>
      <c r="P11" s="50" t="s">
        <v>31</v>
      </c>
      <c r="Q11" s="54">
        <v>2</v>
      </c>
      <c r="R11" s="90">
        <f t="shared" si="0"/>
        <v>1.5</v>
      </c>
    </row>
    <row r="12" spans="1:19" ht="24.95" customHeight="1" x14ac:dyDescent="0.15">
      <c r="A12" s="465"/>
      <c r="B12" s="64"/>
      <c r="C12" s="43"/>
      <c r="D12" s="44"/>
      <c r="E12" s="45"/>
      <c r="F12" s="46"/>
      <c r="G12" s="68"/>
      <c r="H12" s="72"/>
      <c r="I12" s="44"/>
      <c r="J12" s="46"/>
      <c r="K12" s="46"/>
      <c r="L12" s="46"/>
      <c r="M12" s="76"/>
      <c r="N12" s="64"/>
      <c r="O12" s="47"/>
      <c r="P12" s="44"/>
      <c r="Q12" s="48"/>
      <c r="R12" s="89"/>
    </row>
    <row r="13" spans="1:19" ht="24.95" customHeight="1" x14ac:dyDescent="0.15">
      <c r="A13" s="465"/>
      <c r="B13" s="65" t="s">
        <v>148</v>
      </c>
      <c r="C13" s="49" t="s">
        <v>24</v>
      </c>
      <c r="D13" s="50"/>
      <c r="E13" s="51">
        <v>20</v>
      </c>
      <c r="F13" s="52" t="s">
        <v>25</v>
      </c>
      <c r="G13" s="69"/>
      <c r="H13" s="73" t="s">
        <v>24</v>
      </c>
      <c r="I13" s="50"/>
      <c r="J13" s="52">
        <f>ROUNDUP(E13*0.75,2)</f>
        <v>15</v>
      </c>
      <c r="K13" s="52" t="s">
        <v>25</v>
      </c>
      <c r="L13" s="52"/>
      <c r="M13" s="77" t="e">
        <f>#REF!</f>
        <v>#REF!</v>
      </c>
      <c r="N13" s="65" t="s">
        <v>149</v>
      </c>
      <c r="O13" s="53" t="s">
        <v>41</v>
      </c>
      <c r="P13" s="50"/>
      <c r="Q13" s="54">
        <v>1.5</v>
      </c>
      <c r="R13" s="90">
        <f>ROUNDUP(Q13*0.75,2)</f>
        <v>1.1300000000000001</v>
      </c>
    </row>
    <row r="14" spans="1:19" ht="24.95" customHeight="1" x14ac:dyDescent="0.15">
      <c r="A14" s="465"/>
      <c r="B14" s="65"/>
      <c r="C14" s="49" t="s">
        <v>84</v>
      </c>
      <c r="D14" s="50"/>
      <c r="E14" s="51">
        <v>30</v>
      </c>
      <c r="F14" s="52" t="s">
        <v>25</v>
      </c>
      <c r="G14" s="69"/>
      <c r="H14" s="73" t="s">
        <v>84</v>
      </c>
      <c r="I14" s="50"/>
      <c r="J14" s="52">
        <f>ROUNDUP(E14*0.75,2)</f>
        <v>22.5</v>
      </c>
      <c r="K14" s="52" t="s">
        <v>25</v>
      </c>
      <c r="L14" s="52"/>
      <c r="M14" s="77" t="e">
        <f>ROUND(#REF!+(#REF!*10/100),2)</f>
        <v>#REF!</v>
      </c>
      <c r="N14" s="82" t="s">
        <v>258</v>
      </c>
      <c r="O14" s="53" t="s">
        <v>46</v>
      </c>
      <c r="P14" s="50"/>
      <c r="Q14" s="54">
        <v>30</v>
      </c>
      <c r="R14" s="90">
        <f>ROUNDUP(Q14*0.75,2)</f>
        <v>22.5</v>
      </c>
    </row>
    <row r="15" spans="1:19" ht="24.95" customHeight="1" x14ac:dyDescent="0.15">
      <c r="A15" s="465"/>
      <c r="B15" s="65"/>
      <c r="C15" s="49" t="s">
        <v>38</v>
      </c>
      <c r="D15" s="50"/>
      <c r="E15" s="51">
        <v>10</v>
      </c>
      <c r="F15" s="52" t="s">
        <v>25</v>
      </c>
      <c r="G15" s="69"/>
      <c r="H15" s="73" t="s">
        <v>38</v>
      </c>
      <c r="I15" s="50"/>
      <c r="J15" s="52">
        <f>ROUNDUP(E15*0.75,2)</f>
        <v>7.5</v>
      </c>
      <c r="K15" s="52" t="s">
        <v>25</v>
      </c>
      <c r="L15" s="52"/>
      <c r="M15" s="77" t="e">
        <f>ROUND(#REF!+(#REF!*10/100),2)</f>
        <v>#REF!</v>
      </c>
      <c r="N15" s="65" t="s">
        <v>106</v>
      </c>
      <c r="O15" s="53" t="s">
        <v>39</v>
      </c>
      <c r="P15" s="50"/>
      <c r="Q15" s="54">
        <v>1.5</v>
      </c>
      <c r="R15" s="90">
        <f>ROUNDUP(Q15*0.75,2)</f>
        <v>1.1300000000000001</v>
      </c>
    </row>
    <row r="16" spans="1:19" ht="24.95" customHeight="1" x14ac:dyDescent="0.15">
      <c r="A16" s="465"/>
      <c r="B16" s="65"/>
      <c r="C16" s="49" t="s">
        <v>107</v>
      </c>
      <c r="D16" s="50"/>
      <c r="E16" s="51">
        <v>5</v>
      </c>
      <c r="F16" s="52" t="s">
        <v>25</v>
      </c>
      <c r="G16" s="69"/>
      <c r="H16" s="73" t="s">
        <v>107</v>
      </c>
      <c r="I16" s="50"/>
      <c r="J16" s="52">
        <f>ROUNDUP(E16*0.75,2)</f>
        <v>3.75</v>
      </c>
      <c r="K16" s="52" t="s">
        <v>25</v>
      </c>
      <c r="L16" s="52"/>
      <c r="M16" s="77" t="e">
        <f>#REF!</f>
        <v>#REF!</v>
      </c>
      <c r="N16" s="65" t="s">
        <v>43</v>
      </c>
      <c r="O16" s="53" t="s">
        <v>70</v>
      </c>
      <c r="P16" s="50"/>
      <c r="Q16" s="54">
        <v>1</v>
      </c>
      <c r="R16" s="90">
        <f>ROUNDUP(Q16*0.75,2)</f>
        <v>0.75</v>
      </c>
    </row>
    <row r="17" spans="1:18" ht="24.95" customHeight="1" x14ac:dyDescent="0.15">
      <c r="A17" s="465"/>
      <c r="B17" s="65"/>
      <c r="C17" s="49"/>
      <c r="D17" s="50"/>
      <c r="E17" s="51"/>
      <c r="F17" s="52"/>
      <c r="G17" s="69"/>
      <c r="H17" s="73"/>
      <c r="I17" s="50"/>
      <c r="J17" s="52"/>
      <c r="K17" s="52"/>
      <c r="L17" s="52"/>
      <c r="M17" s="77"/>
      <c r="N17" s="65"/>
      <c r="O17" s="53" t="s">
        <v>30</v>
      </c>
      <c r="P17" s="50" t="s">
        <v>31</v>
      </c>
      <c r="Q17" s="54">
        <v>1.5</v>
      </c>
      <c r="R17" s="90">
        <f>ROUNDUP(Q17*0.75,2)</f>
        <v>1.1300000000000001</v>
      </c>
    </row>
    <row r="18" spans="1:18" ht="24.95" customHeight="1" x14ac:dyDescent="0.15">
      <c r="A18" s="465"/>
      <c r="B18" s="64"/>
      <c r="C18" s="43"/>
      <c r="D18" s="44"/>
      <c r="E18" s="45"/>
      <c r="F18" s="46"/>
      <c r="G18" s="68"/>
      <c r="H18" s="72"/>
      <c r="I18" s="44"/>
      <c r="J18" s="46"/>
      <c r="K18" s="46"/>
      <c r="L18" s="46"/>
      <c r="M18" s="76"/>
      <c r="N18" s="64"/>
      <c r="O18" s="47"/>
      <c r="P18" s="44"/>
      <c r="Q18" s="48"/>
      <c r="R18" s="89"/>
    </row>
    <row r="19" spans="1:18" ht="24.95" customHeight="1" x14ac:dyDescent="0.15">
      <c r="A19" s="465"/>
      <c r="B19" s="65" t="s">
        <v>42</v>
      </c>
      <c r="C19" s="49" t="s">
        <v>150</v>
      </c>
      <c r="D19" s="50"/>
      <c r="E19" s="51">
        <v>20</v>
      </c>
      <c r="F19" s="52" t="s">
        <v>25</v>
      </c>
      <c r="G19" s="69"/>
      <c r="H19" s="73" t="s">
        <v>150</v>
      </c>
      <c r="I19" s="50"/>
      <c r="J19" s="52">
        <f>ROUNDUP(E19*0.75,2)</f>
        <v>15</v>
      </c>
      <c r="K19" s="52" t="s">
        <v>25</v>
      </c>
      <c r="L19" s="52"/>
      <c r="M19" s="77" t="e">
        <f>ROUND(#REF!+(#REF!*15/100),2)</f>
        <v>#REF!</v>
      </c>
      <c r="N19" s="65" t="s">
        <v>43</v>
      </c>
      <c r="O19" s="53" t="s">
        <v>46</v>
      </c>
      <c r="P19" s="50"/>
      <c r="Q19" s="54">
        <v>100</v>
      </c>
      <c r="R19" s="90">
        <f>ROUNDUP(Q19*0.75,2)</f>
        <v>75</v>
      </c>
    </row>
    <row r="20" spans="1:18" ht="24.95" customHeight="1" x14ac:dyDescent="0.15">
      <c r="A20" s="465"/>
      <c r="B20" s="65"/>
      <c r="C20" s="49" t="s">
        <v>151</v>
      </c>
      <c r="D20" s="50"/>
      <c r="E20" s="51">
        <v>5</v>
      </c>
      <c r="F20" s="52" t="s">
        <v>25</v>
      </c>
      <c r="G20" s="69"/>
      <c r="H20" s="73" t="s">
        <v>151</v>
      </c>
      <c r="I20" s="50"/>
      <c r="J20" s="52">
        <f>ROUNDUP(E20*0.75,2)</f>
        <v>3.75</v>
      </c>
      <c r="K20" s="52" t="s">
        <v>25</v>
      </c>
      <c r="L20" s="52"/>
      <c r="M20" s="77" t="e">
        <f>ROUND(#REF!+(#REF!*10/100),2)</f>
        <v>#REF!</v>
      </c>
      <c r="N20" s="65"/>
      <c r="O20" s="53" t="s">
        <v>47</v>
      </c>
      <c r="P20" s="50"/>
      <c r="Q20" s="54">
        <v>3</v>
      </c>
      <c r="R20" s="90">
        <f>ROUNDUP(Q20*0.75,2)</f>
        <v>2.25</v>
      </c>
    </row>
    <row r="21" spans="1:18" ht="24.95" customHeight="1" x14ac:dyDescent="0.15">
      <c r="A21" s="465"/>
      <c r="B21" s="64"/>
      <c r="C21" s="43"/>
      <c r="D21" s="44"/>
      <c r="E21" s="45"/>
      <c r="F21" s="46"/>
      <c r="G21" s="68"/>
      <c r="H21" s="72"/>
      <c r="I21" s="44"/>
      <c r="J21" s="46"/>
      <c r="K21" s="46"/>
      <c r="L21" s="46"/>
      <c r="M21" s="76"/>
      <c r="N21" s="64"/>
      <c r="O21" s="47"/>
      <c r="P21" s="44"/>
      <c r="Q21" s="48"/>
      <c r="R21" s="89"/>
    </row>
    <row r="22" spans="1:18" ht="24.95" customHeight="1" x14ac:dyDescent="0.15">
      <c r="A22" s="465"/>
      <c r="B22" s="65" t="s">
        <v>72</v>
      </c>
      <c r="C22" s="49" t="s">
        <v>74</v>
      </c>
      <c r="D22" s="50"/>
      <c r="E22" s="62">
        <v>0.16666666666666666</v>
      </c>
      <c r="F22" s="52" t="s">
        <v>21</v>
      </c>
      <c r="G22" s="69"/>
      <c r="H22" s="73" t="s">
        <v>74</v>
      </c>
      <c r="I22" s="50"/>
      <c r="J22" s="52">
        <f>ROUNDUP(E22*0.75,2)</f>
        <v>0.13</v>
      </c>
      <c r="K22" s="52" t="s">
        <v>21</v>
      </c>
      <c r="L22" s="52"/>
      <c r="M22" s="77" t="e">
        <f>#REF!</f>
        <v>#REF!</v>
      </c>
      <c r="N22" s="65" t="s">
        <v>73</v>
      </c>
      <c r="O22" s="53"/>
      <c r="P22" s="50"/>
      <c r="Q22" s="54"/>
      <c r="R22" s="90"/>
    </row>
    <row r="23" spans="1:18" ht="24.95" customHeight="1" thickBot="1" x14ac:dyDescent="0.2">
      <c r="A23" s="466"/>
      <c r="B23" s="66"/>
      <c r="C23" s="55"/>
      <c r="D23" s="56"/>
      <c r="E23" s="57"/>
      <c r="F23" s="58"/>
      <c r="G23" s="70"/>
      <c r="H23" s="74"/>
      <c r="I23" s="56"/>
      <c r="J23" s="58"/>
      <c r="K23" s="58"/>
      <c r="L23" s="58"/>
      <c r="M23" s="78"/>
      <c r="N23" s="66"/>
      <c r="O23" s="59"/>
      <c r="P23" s="56"/>
      <c r="Q23" s="60"/>
      <c r="R23" s="92"/>
    </row>
    <row r="24" spans="1:18" ht="24.95" customHeight="1" x14ac:dyDescent="0.15"/>
    <row r="25" spans="1:18" ht="24.95" customHeight="1" x14ac:dyDescent="0.15"/>
    <row r="26" spans="1:18" ht="24.95" customHeight="1" x14ac:dyDescent="0.15"/>
    <row r="27" spans="1:18" ht="24.95" customHeight="1" x14ac:dyDescent="0.15"/>
    <row r="28" spans="1:18" ht="24.95" customHeight="1" x14ac:dyDescent="0.15"/>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vt:i4>
      </vt:variant>
    </vt:vector>
  </HeadingPairs>
  <TitlesOfParts>
    <vt:vector size="44" baseType="lpstr">
      <vt:lpstr>キッズ月間(昼)</vt:lpstr>
      <vt:lpstr>離乳食月間</vt:lpstr>
      <vt:lpstr>7月1日（木）キッズ</vt:lpstr>
      <vt:lpstr>7月1日離乳食</vt:lpstr>
      <vt:lpstr>7月2日（金）キッズ</vt:lpstr>
      <vt:lpstr>7月2日離乳食</vt:lpstr>
      <vt:lpstr>7月5日（月）キッズ</vt:lpstr>
      <vt:lpstr>7月5日離乳食</vt:lpstr>
      <vt:lpstr>7月6日（火）キッズ</vt:lpstr>
      <vt:lpstr>7月6日離乳食</vt:lpstr>
      <vt:lpstr>7月7日（水）キッズ</vt:lpstr>
      <vt:lpstr>7月7日離乳食</vt:lpstr>
      <vt:lpstr>7月8日（木）キッズ</vt:lpstr>
      <vt:lpstr>7月8日離乳食</vt:lpstr>
      <vt:lpstr>7月9日（金）キッズ</vt:lpstr>
      <vt:lpstr>7月9日離乳食</vt:lpstr>
      <vt:lpstr>7月12日（月）キッズ</vt:lpstr>
      <vt:lpstr>7月12日離乳食</vt:lpstr>
      <vt:lpstr>7月13日（火）キッズ</vt:lpstr>
      <vt:lpstr>7月13日離乳食</vt:lpstr>
      <vt:lpstr>7月14日（水）キッズ</vt:lpstr>
      <vt:lpstr>7月14日離乳食</vt:lpstr>
      <vt:lpstr>7月15日（木）キッズ</vt:lpstr>
      <vt:lpstr>7月15日離乳食</vt:lpstr>
      <vt:lpstr>7月16日（金）キッズ</vt:lpstr>
      <vt:lpstr>7月16日離乳食</vt:lpstr>
      <vt:lpstr>7月19日（月）キッズ</vt:lpstr>
      <vt:lpstr>7月19日離乳食</vt:lpstr>
      <vt:lpstr>7月20日（火）キッズ</vt:lpstr>
      <vt:lpstr>7月20日離乳食</vt:lpstr>
      <vt:lpstr>7月21日（水）キッズ</vt:lpstr>
      <vt:lpstr>7月21日離乳食</vt:lpstr>
      <vt:lpstr>7月26日（月）キッズ</vt:lpstr>
      <vt:lpstr>7月26日離乳食</vt:lpstr>
      <vt:lpstr>7月27日（火）キッズ</vt:lpstr>
      <vt:lpstr>7月27日離乳食</vt:lpstr>
      <vt:lpstr>7月28日（水）キッズ</vt:lpstr>
      <vt:lpstr>7月28日離乳食</vt:lpstr>
      <vt:lpstr>7月29日（木）キッズ</vt:lpstr>
      <vt:lpstr>7月29日離乳食</vt:lpstr>
      <vt:lpstr>7月30日（金）キッズ</vt:lpstr>
      <vt:lpstr>7月30日離乳食</vt:lpstr>
      <vt:lpstr>'キッズ月間(昼)'!Print_Area</vt:lpstr>
      <vt:lpstr>離乳食月間!Print_Area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81806</cp:lastModifiedBy>
  <cp:lastPrinted>2021-05-27T07:53:19Z</cp:lastPrinted>
  <dcterms:created xsi:type="dcterms:W3CDTF">2019-03-20T06:11:51Z</dcterms:created>
  <dcterms:modified xsi:type="dcterms:W3CDTF">2021-06-18T03:59:29Z</dcterms:modified>
</cp:coreProperties>
</file>