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81806\Desktop\"/>
    </mc:Choice>
  </mc:AlternateContent>
  <xr:revisionPtr revIDLastSave="0" documentId="13_ncr:1_{60C1FFFA-CAD9-41C5-A20D-227DAD720BE9}" xr6:coauthVersionLast="46" xr6:coauthVersionMax="46" xr10:uidLastSave="{00000000-0000-0000-0000-000000000000}"/>
  <bookViews>
    <workbookView xWindow="-120" yWindow="-120" windowWidth="20730" windowHeight="11160" tabRatio="945" xr2:uid="{00000000-000D-0000-FFFF-FFFF00000000}"/>
  </bookViews>
  <sheets>
    <sheet name="キッズ月間(昼)" sheetId="86" r:id="rId1"/>
    <sheet name="離乳食月間" sheetId="85" r:id="rId2"/>
    <sheet name="6月1日（火）キッズ" sheetId="60" r:id="rId3"/>
    <sheet name="6月1日離乳食" sheetId="63" r:id="rId4"/>
    <sheet name="6月2日（水）キッズ" sheetId="34" r:id="rId5"/>
    <sheet name="6月2日離乳食" sheetId="64" r:id="rId6"/>
    <sheet name="6月3日（木）キッズ" sheetId="4" r:id="rId7"/>
    <sheet name="6月3日離乳食" sheetId="65" r:id="rId8"/>
    <sheet name="6月4日（金）キッズ" sheetId="5" r:id="rId9"/>
    <sheet name="6月4日離乳食" sheetId="66" r:id="rId10"/>
    <sheet name="6月7日（月）キッズ" sheetId="37" r:id="rId11"/>
    <sheet name="6月7日離乳食" sheetId="67" r:id="rId12"/>
    <sheet name="6月8日（火）キッズ" sheetId="9" r:id="rId13"/>
    <sheet name="6月8日離乳食" sheetId="68" r:id="rId14"/>
    <sheet name="6月9日（水）キッズ" sheetId="38" r:id="rId15"/>
    <sheet name="6月9日離乳食" sheetId="69" r:id="rId16"/>
    <sheet name="6月10日（木）キッズ" sheetId="39" r:id="rId17"/>
    <sheet name="6月10日離乳食" sheetId="70" r:id="rId18"/>
    <sheet name="6月11日（金）キッズ" sheetId="40" r:id="rId19"/>
    <sheet name="6月11日離乳食" sheetId="71" r:id="rId20"/>
    <sheet name="6月14日（月）キッズ" sheetId="43" r:id="rId21"/>
    <sheet name="6月14日離乳食" sheetId="72" r:id="rId22"/>
    <sheet name="6月15日（火）キッズ" sheetId="61" r:id="rId23"/>
    <sheet name="6月15日離乳食" sheetId="73" r:id="rId24"/>
    <sheet name="6月16日（水）キッズ" sheetId="45" r:id="rId25"/>
    <sheet name="6月16日離乳食" sheetId="74" r:id="rId26"/>
    <sheet name="6月17日（木）キッズ" sheetId="18" r:id="rId27"/>
    <sheet name="6月17日離乳食" sheetId="75" r:id="rId28"/>
    <sheet name="6月18日（金）キッズ" sheetId="19" r:id="rId29"/>
    <sheet name="6月18日離乳食" sheetId="76" r:id="rId30"/>
    <sheet name="6月21日（月）キッズ" sheetId="48" r:id="rId31"/>
    <sheet name="6月21日離乳食" sheetId="77" r:id="rId32"/>
    <sheet name="6月22日（火）キッズ" sheetId="23" r:id="rId33"/>
    <sheet name="6月22日離乳食" sheetId="78" r:id="rId34"/>
    <sheet name="6月23日（水）キッズ" sheetId="49" r:id="rId35"/>
    <sheet name="6月23日離乳食" sheetId="79" r:id="rId36"/>
    <sheet name="6月24日（木）キッズ" sheetId="57" r:id="rId37"/>
    <sheet name="6月24日離乳食" sheetId="80" r:id="rId38"/>
    <sheet name="6月25日（金）キッズ" sheetId="51" r:id="rId39"/>
    <sheet name="6月25日離乳食" sheetId="81" r:id="rId40"/>
    <sheet name="6月28日（月）キッズ" sheetId="54" r:id="rId41"/>
    <sheet name="6月28日離乳食" sheetId="82" r:id="rId42"/>
    <sheet name="6月29日（火）キッズ" sheetId="62" r:id="rId43"/>
    <sheet name="6月29日離乳食" sheetId="83" r:id="rId44"/>
    <sheet name="6月30日（水）キッズ" sheetId="56" r:id="rId45"/>
    <sheet name="6月30日離乳食" sheetId="84" r:id="rId46"/>
  </sheets>
  <definedNames>
    <definedName name="_xlnm.Print_Area" localSheetId="0">'キッズ月間(昼)'!$A$1:$AC$84</definedName>
    <definedName name="_xlnm.Print_Area" localSheetId="1">離乳食月間!$A$1:$P$69</definedName>
    <definedName name="_xlnm.Print_Area">#REF!</definedName>
  </definedNames>
  <calcPr calcId="191029"/>
</workbook>
</file>

<file path=xl/calcChain.xml><?xml version="1.0" encoding="utf-8"?>
<calcChain xmlns="http://schemas.openxmlformats.org/spreadsheetml/2006/main">
  <c r="K79" i="86" l="1"/>
  <c r="G79" i="86"/>
  <c r="F79" i="86"/>
  <c r="E79" i="86"/>
  <c r="D79" i="86"/>
  <c r="K78" i="86"/>
  <c r="G78" i="86"/>
  <c r="F78" i="86"/>
  <c r="E78" i="86"/>
  <c r="D78" i="86"/>
  <c r="Z75" i="86"/>
  <c r="K75" i="86"/>
  <c r="Z74" i="86"/>
  <c r="K74" i="86"/>
  <c r="Z73" i="86"/>
  <c r="K73" i="86"/>
  <c r="Z72" i="86"/>
  <c r="K72" i="86"/>
  <c r="Z71" i="86"/>
  <c r="K71" i="86"/>
  <c r="Z70" i="86"/>
  <c r="K70" i="86"/>
  <c r="Z69" i="86"/>
  <c r="K69" i="86"/>
  <c r="Z68" i="86"/>
  <c r="K68" i="86"/>
  <c r="Z67" i="86"/>
  <c r="K67" i="86"/>
  <c r="Z66" i="86"/>
  <c r="K66" i="86"/>
  <c r="Z65" i="86"/>
  <c r="Z64" i="86"/>
  <c r="Z63" i="86"/>
  <c r="Z62" i="86"/>
  <c r="Z61" i="86"/>
  <c r="K58" i="86"/>
  <c r="K57" i="86"/>
  <c r="K56" i="86"/>
  <c r="K55" i="86"/>
  <c r="K54" i="86"/>
  <c r="Z53" i="86"/>
  <c r="K53" i="86"/>
  <c r="Z52" i="86"/>
  <c r="K52" i="86"/>
  <c r="Z51" i="86"/>
  <c r="K51" i="86"/>
  <c r="Z50" i="86"/>
  <c r="K50" i="86"/>
  <c r="Z49" i="86"/>
  <c r="K49" i="86"/>
  <c r="Z48" i="86"/>
  <c r="K48" i="86"/>
  <c r="Z47" i="86"/>
  <c r="K47" i="86"/>
  <c r="Z46" i="86"/>
  <c r="K46" i="86"/>
  <c r="Z45" i="86"/>
  <c r="K45" i="86"/>
  <c r="Z44" i="86"/>
  <c r="K44" i="86"/>
  <c r="Z43" i="86"/>
  <c r="K43" i="86"/>
  <c r="Z42" i="86"/>
  <c r="K42" i="86"/>
  <c r="Z41" i="86"/>
  <c r="K41" i="86"/>
  <c r="Z40" i="86"/>
  <c r="K40" i="86"/>
  <c r="Z39" i="86"/>
  <c r="K39" i="86"/>
  <c r="Z38" i="86"/>
  <c r="K38" i="86"/>
  <c r="Z37" i="86"/>
  <c r="K37" i="86"/>
  <c r="Z36" i="86"/>
  <c r="K36" i="86"/>
  <c r="Z35" i="86"/>
  <c r="K35" i="86"/>
  <c r="Z34" i="86"/>
  <c r="K34" i="86"/>
  <c r="Z33" i="86"/>
  <c r="Z32" i="86"/>
  <c r="Z31" i="86"/>
  <c r="Z30" i="86"/>
  <c r="Z29" i="86"/>
  <c r="K26" i="86"/>
  <c r="K25" i="86"/>
  <c r="K24" i="86"/>
  <c r="K23" i="86"/>
  <c r="K22" i="86"/>
  <c r="Z21" i="86"/>
  <c r="K21" i="86"/>
  <c r="Z20" i="86"/>
  <c r="K20" i="86"/>
  <c r="Z19" i="86"/>
  <c r="K19" i="86"/>
  <c r="Z18" i="86"/>
  <c r="K18" i="86"/>
  <c r="Z17" i="86"/>
  <c r="K17" i="86"/>
  <c r="Z16" i="86"/>
  <c r="K16" i="86"/>
  <c r="Z15" i="86"/>
  <c r="K15" i="86"/>
  <c r="Z14" i="86"/>
  <c r="K14" i="86"/>
  <c r="Z13" i="86"/>
  <c r="K13" i="86"/>
  <c r="Z12" i="86"/>
  <c r="K12" i="86"/>
  <c r="Z11" i="86"/>
  <c r="K11" i="86"/>
  <c r="Z10" i="86"/>
  <c r="K10" i="86"/>
  <c r="Z9" i="86"/>
  <c r="K9" i="86"/>
  <c r="Z8" i="86"/>
  <c r="K8" i="86"/>
  <c r="Z7" i="86"/>
  <c r="K7" i="86"/>
  <c r="J23" i="62"/>
  <c r="M23" i="62"/>
  <c r="R21" i="62"/>
  <c r="J21" i="62"/>
  <c r="M21" i="62"/>
  <c r="R20" i="62"/>
  <c r="M20" i="62"/>
  <c r="J20" i="62"/>
  <c r="R18" i="62"/>
  <c r="R17" i="62"/>
  <c r="J17" i="62"/>
  <c r="M17" i="62"/>
  <c r="R16" i="62"/>
  <c r="M16" i="62"/>
  <c r="J16" i="62"/>
  <c r="R15" i="62"/>
  <c r="J15" i="62"/>
  <c r="M15" i="62"/>
  <c r="R13" i="62"/>
  <c r="R12" i="62"/>
  <c r="R11" i="62"/>
  <c r="R10" i="62"/>
  <c r="M10" i="62"/>
  <c r="J10" i="62"/>
  <c r="R9" i="62"/>
  <c r="J9" i="62"/>
  <c r="M9" i="62"/>
  <c r="R8" i="62"/>
  <c r="J8" i="62"/>
  <c r="M8" i="62"/>
  <c r="R7" i="62"/>
  <c r="J7" i="62"/>
  <c r="M7" i="62"/>
  <c r="R5" i="62"/>
  <c r="M23" i="61"/>
  <c r="J23" i="61"/>
  <c r="R21" i="61"/>
  <c r="J21" i="61"/>
  <c r="M21" i="61" s="1"/>
  <c r="R20" i="61"/>
  <c r="J20" i="61"/>
  <c r="M20" i="61"/>
  <c r="R18" i="61"/>
  <c r="R17" i="61"/>
  <c r="J17" i="61"/>
  <c r="M17" i="61"/>
  <c r="R16" i="61"/>
  <c r="J16" i="61"/>
  <c r="M16" i="61" s="1"/>
  <c r="R15" i="61"/>
  <c r="M15" i="61"/>
  <c r="J15" i="61"/>
  <c r="R13" i="61"/>
  <c r="R12" i="61"/>
  <c r="R11" i="61"/>
  <c r="R10" i="61"/>
  <c r="M10" i="61"/>
  <c r="J10" i="61"/>
  <c r="R9" i="61"/>
  <c r="J9" i="61"/>
  <c r="M9" i="61" s="1"/>
  <c r="R8" i="61"/>
  <c r="M8" i="61"/>
  <c r="J8" i="61"/>
  <c r="R7" i="61"/>
  <c r="J7" i="61"/>
  <c r="M7" i="61" s="1"/>
  <c r="R5" i="61"/>
  <c r="M23" i="60"/>
  <c r="J23" i="60"/>
  <c r="R21" i="60"/>
  <c r="J21" i="60"/>
  <c r="M21" i="60"/>
  <c r="R20" i="60"/>
  <c r="J20" i="60"/>
  <c r="M20" i="60" s="1"/>
  <c r="R18" i="60"/>
  <c r="R17" i="60"/>
  <c r="J17" i="60"/>
  <c r="M17" i="60"/>
  <c r="R16" i="60"/>
  <c r="M16" i="60"/>
  <c r="J16" i="60"/>
  <c r="R15" i="60"/>
  <c r="J15" i="60"/>
  <c r="M15" i="60" s="1"/>
  <c r="R13" i="60"/>
  <c r="R12" i="60"/>
  <c r="R11" i="60"/>
  <c r="R10" i="60"/>
  <c r="J10" i="60"/>
  <c r="M10" i="60"/>
  <c r="R9" i="60"/>
  <c r="M9" i="60"/>
  <c r="J9" i="60"/>
  <c r="R8" i="60"/>
  <c r="M8" i="60"/>
  <c r="J8" i="60"/>
  <c r="R7" i="60"/>
  <c r="J7" i="60"/>
  <c r="M7" i="60"/>
  <c r="R5" i="60"/>
  <c r="J33" i="57"/>
  <c r="M33" i="57"/>
  <c r="R31" i="57"/>
  <c r="J31" i="57"/>
  <c r="M31" i="57" s="1"/>
  <c r="R30" i="57"/>
  <c r="M30" i="57"/>
  <c r="J30" i="57"/>
  <c r="R28" i="57"/>
  <c r="J28" i="57"/>
  <c r="M28" i="57" s="1"/>
  <c r="R27" i="57"/>
  <c r="J27" i="57"/>
  <c r="M27" i="57"/>
  <c r="R26" i="57"/>
  <c r="J26" i="57"/>
  <c r="M26" i="57" s="1"/>
  <c r="R24" i="57"/>
  <c r="R23" i="57"/>
  <c r="R22" i="57"/>
  <c r="R21" i="57"/>
  <c r="R20" i="57"/>
  <c r="R19" i="57"/>
  <c r="J19" i="57"/>
  <c r="M19" i="57" s="1"/>
  <c r="R18" i="57"/>
  <c r="J18" i="57"/>
  <c r="M18" i="57"/>
  <c r="R14" i="57"/>
  <c r="R13" i="57"/>
  <c r="R12" i="57"/>
  <c r="R11" i="57"/>
  <c r="R10" i="57"/>
  <c r="R9" i="57"/>
  <c r="J9" i="57"/>
  <c r="M9" i="57"/>
  <c r="R8" i="57"/>
  <c r="J8" i="57"/>
  <c r="M8" i="57" s="1"/>
  <c r="R7" i="57"/>
  <c r="M7" i="57"/>
  <c r="J7" i="57"/>
  <c r="R19" i="56"/>
  <c r="J19" i="56"/>
  <c r="M19" i="56" s="1"/>
  <c r="R18" i="56"/>
  <c r="J18" i="56"/>
  <c r="M18" i="56" s="1"/>
  <c r="R17" i="56"/>
  <c r="J17" i="56"/>
  <c r="M17" i="56"/>
  <c r="R14" i="56"/>
  <c r="M14" i="56"/>
  <c r="J14" i="56"/>
  <c r="R13" i="56"/>
  <c r="M13" i="56"/>
  <c r="J13" i="56"/>
  <c r="R12" i="56"/>
  <c r="J12" i="56"/>
  <c r="M12" i="56"/>
  <c r="R10" i="56"/>
  <c r="R9" i="56"/>
  <c r="R8" i="56"/>
  <c r="J8" i="56"/>
  <c r="M8" i="56"/>
  <c r="R7" i="56"/>
  <c r="M7" i="56"/>
  <c r="J7" i="56"/>
  <c r="R6" i="56"/>
  <c r="M6" i="56"/>
  <c r="J6" i="56"/>
  <c r="R5" i="56"/>
  <c r="J5" i="56"/>
  <c r="M5" i="56"/>
  <c r="R23" i="54"/>
  <c r="J23" i="54"/>
  <c r="M23" i="54" s="1"/>
  <c r="R22" i="54"/>
  <c r="J22" i="54"/>
  <c r="M22" i="54"/>
  <c r="R20" i="54"/>
  <c r="R19" i="54"/>
  <c r="R18" i="54"/>
  <c r="R17" i="54"/>
  <c r="J17" i="54"/>
  <c r="M17" i="54"/>
  <c r="R16" i="54"/>
  <c r="M16" i="54"/>
  <c r="J16" i="54"/>
  <c r="R14" i="54"/>
  <c r="R13" i="54"/>
  <c r="R12" i="54"/>
  <c r="R11" i="54"/>
  <c r="J11" i="54"/>
  <c r="M11" i="54" s="1"/>
  <c r="R10" i="54"/>
  <c r="J10" i="54"/>
  <c r="M10" i="54"/>
  <c r="R9" i="54"/>
  <c r="J9" i="54"/>
  <c r="R8" i="54"/>
  <c r="J8" i="54"/>
  <c r="M8" i="54"/>
  <c r="R7" i="54"/>
  <c r="J7" i="54"/>
  <c r="M7" i="54" s="1"/>
  <c r="R5" i="54"/>
  <c r="M25" i="51"/>
  <c r="J25" i="51"/>
  <c r="R23" i="51"/>
  <c r="J23" i="51"/>
  <c r="M23" i="51"/>
  <c r="R22" i="51"/>
  <c r="J22" i="51"/>
  <c r="M22" i="51" s="1"/>
  <c r="R20" i="51"/>
  <c r="R19" i="51"/>
  <c r="R18" i="51"/>
  <c r="R17" i="51"/>
  <c r="J17" i="51"/>
  <c r="M17" i="51"/>
  <c r="R16" i="51"/>
  <c r="J16" i="51"/>
  <c r="M16" i="51"/>
  <c r="R15" i="51"/>
  <c r="J15" i="51"/>
  <c r="M15" i="51"/>
  <c r="R13" i="51"/>
  <c r="R12" i="51"/>
  <c r="R11" i="51"/>
  <c r="R10" i="51"/>
  <c r="R9" i="51"/>
  <c r="J9" i="51"/>
  <c r="M9" i="51" s="1"/>
  <c r="R8" i="51"/>
  <c r="J8" i="51"/>
  <c r="M8" i="51"/>
  <c r="R7" i="51"/>
  <c r="J7" i="51"/>
  <c r="M7" i="51" s="1"/>
  <c r="R5" i="51"/>
  <c r="J5" i="51"/>
  <c r="M5" i="51"/>
  <c r="J24" i="49"/>
  <c r="M24" i="49" s="1"/>
  <c r="R22" i="49"/>
  <c r="J22" i="49"/>
  <c r="M22" i="49" s="1"/>
  <c r="R21" i="49"/>
  <c r="J21" i="49"/>
  <c r="M21" i="49"/>
  <c r="R17" i="49"/>
  <c r="J17" i="49"/>
  <c r="M17" i="49" s="1"/>
  <c r="R16" i="49"/>
  <c r="J16" i="49"/>
  <c r="M16" i="49" s="1"/>
  <c r="R15" i="49"/>
  <c r="J15" i="49"/>
  <c r="M15" i="49"/>
  <c r="R14" i="49"/>
  <c r="J14" i="49"/>
  <c r="M14" i="49" s="1"/>
  <c r="R12" i="49"/>
  <c r="R11" i="49"/>
  <c r="R10" i="49"/>
  <c r="M10" i="49"/>
  <c r="J10" i="49"/>
  <c r="R9" i="49"/>
  <c r="M9" i="49"/>
  <c r="J9" i="49"/>
  <c r="R8" i="49"/>
  <c r="J8" i="49"/>
  <c r="M8" i="49" s="1"/>
  <c r="R7" i="49"/>
  <c r="J7" i="49"/>
  <c r="M7" i="49" s="1"/>
  <c r="R5" i="49"/>
  <c r="M20" i="48"/>
  <c r="J20" i="48"/>
  <c r="R17" i="48"/>
  <c r="R16" i="48"/>
  <c r="R15" i="48"/>
  <c r="J15" i="48"/>
  <c r="M15" i="48"/>
  <c r="R14" i="48"/>
  <c r="J14" i="48"/>
  <c r="M14" i="48"/>
  <c r="R13" i="48"/>
  <c r="J13" i="48"/>
  <c r="M13" i="48" s="1"/>
  <c r="R11" i="48"/>
  <c r="R10" i="48"/>
  <c r="J10" i="48"/>
  <c r="M10" i="48" s="1"/>
  <c r="R9" i="48"/>
  <c r="M9" i="48"/>
  <c r="J9" i="48"/>
  <c r="R8" i="48"/>
  <c r="M8" i="48"/>
  <c r="J8" i="48"/>
  <c r="R7" i="48"/>
  <c r="J7" i="48"/>
  <c r="M7" i="48"/>
  <c r="R6" i="48"/>
  <c r="J6" i="48"/>
  <c r="M6" i="48" s="1"/>
  <c r="R5" i="48"/>
  <c r="J5" i="48"/>
  <c r="M5" i="48" s="1"/>
  <c r="R19" i="45"/>
  <c r="J19" i="45"/>
  <c r="M19" i="45" s="1"/>
  <c r="R18" i="45"/>
  <c r="M18" i="45"/>
  <c r="J18" i="45"/>
  <c r="R17" i="45"/>
  <c r="M17" i="45"/>
  <c r="J17" i="45"/>
  <c r="R14" i="45"/>
  <c r="M14" i="45"/>
  <c r="J14" i="45"/>
  <c r="R13" i="45"/>
  <c r="M13" i="45"/>
  <c r="J13" i="45"/>
  <c r="R12" i="45"/>
  <c r="M12" i="45"/>
  <c r="J12" i="45"/>
  <c r="R10" i="45"/>
  <c r="R9" i="45"/>
  <c r="R8" i="45"/>
  <c r="M8" i="45"/>
  <c r="J8" i="45"/>
  <c r="R7" i="45"/>
  <c r="M7" i="45"/>
  <c r="J7" i="45"/>
  <c r="R6" i="45"/>
  <c r="M6" i="45"/>
  <c r="J6" i="45"/>
  <c r="R5" i="45"/>
  <c r="M5" i="45"/>
  <c r="J5" i="45"/>
  <c r="R23" i="43"/>
  <c r="J23" i="43"/>
  <c r="M23" i="43"/>
  <c r="R22" i="43"/>
  <c r="J22" i="43"/>
  <c r="M22" i="43" s="1"/>
  <c r="R20" i="43"/>
  <c r="R19" i="43"/>
  <c r="R18" i="43"/>
  <c r="R17" i="43"/>
  <c r="M17" i="43"/>
  <c r="J17" i="43"/>
  <c r="R16" i="43"/>
  <c r="J16" i="43"/>
  <c r="M16" i="43" s="1"/>
  <c r="R14" i="43"/>
  <c r="R13" i="43"/>
  <c r="R12" i="43"/>
  <c r="R11" i="43"/>
  <c r="J11" i="43"/>
  <c r="M11" i="43" s="1"/>
  <c r="R10" i="43"/>
  <c r="M10" i="43"/>
  <c r="J10" i="43"/>
  <c r="R9" i="43"/>
  <c r="J9" i="43"/>
  <c r="R8" i="43"/>
  <c r="J8" i="43"/>
  <c r="M8" i="43" s="1"/>
  <c r="R7" i="43"/>
  <c r="M7" i="43"/>
  <c r="J7" i="43"/>
  <c r="R5" i="43"/>
  <c r="J25" i="40"/>
  <c r="M25" i="40"/>
  <c r="R23" i="40"/>
  <c r="J23" i="40"/>
  <c r="M23" i="40" s="1"/>
  <c r="R22" i="40"/>
  <c r="M22" i="40"/>
  <c r="J22" i="40"/>
  <c r="R20" i="40"/>
  <c r="R19" i="40"/>
  <c r="R18" i="40"/>
  <c r="R17" i="40"/>
  <c r="J17" i="40"/>
  <c r="M17" i="40" s="1"/>
  <c r="R16" i="40"/>
  <c r="M16" i="40"/>
  <c r="J16" i="40"/>
  <c r="R15" i="40"/>
  <c r="M15" i="40"/>
  <c r="J15" i="40"/>
  <c r="R13" i="40"/>
  <c r="R12" i="40"/>
  <c r="R11" i="40"/>
  <c r="R10" i="40"/>
  <c r="R9" i="40"/>
  <c r="J9" i="40"/>
  <c r="M9" i="40"/>
  <c r="R8" i="40"/>
  <c r="J8" i="40"/>
  <c r="M8" i="40"/>
  <c r="R7" i="40"/>
  <c r="J7" i="40"/>
  <c r="M7" i="40" s="1"/>
  <c r="R5" i="40"/>
  <c r="M5" i="40"/>
  <c r="J5" i="40"/>
  <c r="J31" i="39"/>
  <c r="M31" i="39" s="1"/>
  <c r="R29" i="39"/>
  <c r="M29" i="39"/>
  <c r="J29" i="39"/>
  <c r="R28" i="39"/>
  <c r="M28" i="39"/>
  <c r="J28" i="39"/>
  <c r="R26" i="39"/>
  <c r="J26" i="39"/>
  <c r="M26" i="39"/>
  <c r="R25" i="39"/>
  <c r="J25" i="39"/>
  <c r="M25" i="39" s="1"/>
  <c r="R24" i="39"/>
  <c r="M24" i="39"/>
  <c r="J24" i="39"/>
  <c r="R22" i="39"/>
  <c r="R21" i="39"/>
  <c r="R20" i="39"/>
  <c r="R19" i="39"/>
  <c r="R18" i="39"/>
  <c r="R17" i="39"/>
  <c r="J17" i="39"/>
  <c r="M17" i="39" s="1"/>
  <c r="R16" i="39"/>
  <c r="J16" i="39"/>
  <c r="M16" i="39" s="1"/>
  <c r="R14" i="39"/>
  <c r="R13" i="39"/>
  <c r="R12" i="39"/>
  <c r="R11" i="39"/>
  <c r="R10" i="39"/>
  <c r="R9" i="39"/>
  <c r="J9" i="39"/>
  <c r="M9" i="39"/>
  <c r="R8" i="39"/>
  <c r="M8" i="39"/>
  <c r="J8" i="39"/>
  <c r="R7" i="39"/>
  <c r="J7" i="39"/>
  <c r="M7" i="39" s="1"/>
  <c r="M24" i="38"/>
  <c r="J24" i="38"/>
  <c r="R22" i="38"/>
  <c r="J22" i="38"/>
  <c r="M22" i="38" s="1"/>
  <c r="R21" i="38"/>
  <c r="J21" i="38"/>
  <c r="M21" i="38" s="1"/>
  <c r="R17" i="38"/>
  <c r="M17" i="38"/>
  <c r="J17" i="38"/>
  <c r="R16" i="38"/>
  <c r="J16" i="38"/>
  <c r="M16" i="38"/>
  <c r="R15" i="38"/>
  <c r="J15" i="38"/>
  <c r="M15" i="38"/>
  <c r="R14" i="38"/>
  <c r="J14" i="38"/>
  <c r="M14" i="38" s="1"/>
  <c r="R12" i="38"/>
  <c r="R11" i="38"/>
  <c r="R10" i="38"/>
  <c r="M10" i="38"/>
  <c r="J10" i="38"/>
  <c r="R9" i="38"/>
  <c r="J9" i="38"/>
  <c r="M9" i="38"/>
  <c r="R8" i="38"/>
  <c r="J8" i="38"/>
  <c r="M8" i="38"/>
  <c r="R7" i="38"/>
  <c r="J7" i="38"/>
  <c r="M7" i="38" s="1"/>
  <c r="R5" i="38"/>
  <c r="J20" i="37"/>
  <c r="M20" i="37"/>
  <c r="R17" i="37"/>
  <c r="R16" i="37"/>
  <c r="R15" i="37"/>
  <c r="J15" i="37"/>
  <c r="M15" i="37"/>
  <c r="R14" i="37"/>
  <c r="J14" i="37"/>
  <c r="M14" i="37" s="1"/>
  <c r="R13" i="37"/>
  <c r="J13" i="37"/>
  <c r="M13" i="37" s="1"/>
  <c r="R11" i="37"/>
  <c r="R10" i="37"/>
  <c r="J10" i="37"/>
  <c r="M10" i="37" s="1"/>
  <c r="R9" i="37"/>
  <c r="M9" i="37"/>
  <c r="J9" i="37"/>
  <c r="R8" i="37"/>
  <c r="J8" i="37"/>
  <c r="M8" i="37"/>
  <c r="R7" i="37"/>
  <c r="J7" i="37"/>
  <c r="M7" i="37" s="1"/>
  <c r="R6" i="37"/>
  <c r="M6" i="37"/>
  <c r="J6" i="37"/>
  <c r="R5" i="37"/>
  <c r="J5" i="37"/>
  <c r="M5" i="37"/>
  <c r="R19" i="34"/>
  <c r="J19" i="34"/>
  <c r="M19" i="34"/>
  <c r="R18" i="34"/>
  <c r="J18" i="34"/>
  <c r="M18" i="34" s="1"/>
  <c r="R17" i="34"/>
  <c r="J17" i="34"/>
  <c r="M17" i="34"/>
  <c r="R14" i="34"/>
  <c r="J14" i="34"/>
  <c r="M14" i="34"/>
  <c r="R13" i="34"/>
  <c r="M13" i="34"/>
  <c r="J13" i="34"/>
  <c r="R12" i="34"/>
  <c r="J12" i="34"/>
  <c r="M12" i="34"/>
  <c r="R10" i="34"/>
  <c r="R9" i="34"/>
  <c r="R8" i="34"/>
  <c r="J8" i="34"/>
  <c r="M8" i="34" s="1"/>
  <c r="R7" i="34"/>
  <c r="J7" i="34"/>
  <c r="M7" i="34" s="1"/>
  <c r="R6" i="34"/>
  <c r="J6" i="34"/>
  <c r="M6" i="34" s="1"/>
  <c r="R5" i="34"/>
  <c r="J5" i="34"/>
  <c r="M5" i="34"/>
  <c r="J18" i="23"/>
  <c r="M18" i="23"/>
  <c r="R15" i="23"/>
  <c r="R14" i="23"/>
  <c r="R13" i="23"/>
  <c r="J15" i="23"/>
  <c r="M15" i="23" s="1"/>
  <c r="J14" i="23"/>
  <c r="M14" i="23"/>
  <c r="J13" i="23"/>
  <c r="M13" i="23"/>
  <c r="R10" i="23"/>
  <c r="R9" i="23"/>
  <c r="R8" i="23"/>
  <c r="R7" i="23"/>
  <c r="J10" i="23"/>
  <c r="M10" i="23"/>
  <c r="J9" i="23"/>
  <c r="M9" i="23"/>
  <c r="J8" i="23"/>
  <c r="M8" i="23" s="1"/>
  <c r="J7" i="23"/>
  <c r="M7" i="23"/>
  <c r="J6" i="23"/>
  <c r="M6" i="23"/>
  <c r="R6" i="23"/>
  <c r="J5" i="23"/>
  <c r="M5" i="23"/>
  <c r="R5" i="23"/>
  <c r="R24" i="19"/>
  <c r="R23" i="19"/>
  <c r="R22" i="19"/>
  <c r="J23" i="19"/>
  <c r="M23" i="19"/>
  <c r="J22" i="19"/>
  <c r="M22" i="19"/>
  <c r="R19" i="19"/>
  <c r="R18" i="19"/>
  <c r="R17" i="19"/>
  <c r="J18" i="19"/>
  <c r="M18" i="19"/>
  <c r="J17" i="19"/>
  <c r="M17" i="19" s="1"/>
  <c r="J11" i="19"/>
  <c r="M11" i="19"/>
  <c r="R12" i="19"/>
  <c r="R11" i="19"/>
  <c r="R10" i="19"/>
  <c r="R9" i="19"/>
  <c r="R8" i="19"/>
  <c r="R7" i="19"/>
  <c r="J10" i="19"/>
  <c r="M10" i="19"/>
  <c r="J9" i="19"/>
  <c r="M9" i="19" s="1"/>
  <c r="J8" i="19"/>
  <c r="M8" i="19" s="1"/>
  <c r="J7" i="19"/>
  <c r="M7" i="19" s="1"/>
  <c r="J5" i="19"/>
  <c r="M5" i="19"/>
  <c r="R5" i="19"/>
  <c r="J25" i="18"/>
  <c r="M25" i="18"/>
  <c r="R23" i="18"/>
  <c r="R22" i="18"/>
  <c r="R21" i="18"/>
  <c r="J22" i="18"/>
  <c r="M22" i="18"/>
  <c r="J21" i="18"/>
  <c r="M21" i="18"/>
  <c r="J15" i="18"/>
  <c r="M15" i="18" s="1"/>
  <c r="R19" i="18"/>
  <c r="R18" i="18"/>
  <c r="R17" i="18"/>
  <c r="R16" i="18"/>
  <c r="R15" i="18"/>
  <c r="R14" i="18"/>
  <c r="J14" i="18"/>
  <c r="M14" i="18"/>
  <c r="R13" i="18"/>
  <c r="J13" i="18"/>
  <c r="M13" i="18"/>
  <c r="R11" i="18"/>
  <c r="R10" i="18"/>
  <c r="J10" i="18"/>
  <c r="M10" i="18"/>
  <c r="R9" i="18"/>
  <c r="J9" i="18"/>
  <c r="M9" i="18"/>
  <c r="J8" i="18"/>
  <c r="M8" i="18"/>
  <c r="R8" i="18"/>
  <c r="R7" i="18"/>
  <c r="J7" i="18"/>
  <c r="M7" i="18"/>
  <c r="R5" i="18"/>
  <c r="J18" i="9"/>
  <c r="M18" i="9"/>
  <c r="R15" i="9"/>
  <c r="R14" i="9"/>
  <c r="R13" i="9"/>
  <c r="J15" i="9"/>
  <c r="M15" i="9"/>
  <c r="J14" i="9"/>
  <c r="M14" i="9"/>
  <c r="J13" i="9"/>
  <c r="M13" i="9" s="1"/>
  <c r="R10" i="9"/>
  <c r="R9" i="9"/>
  <c r="R8" i="9"/>
  <c r="R7" i="9"/>
  <c r="J10" i="9"/>
  <c r="M10" i="9"/>
  <c r="J9" i="9"/>
  <c r="M9" i="9"/>
  <c r="J8" i="9"/>
  <c r="M8" i="9"/>
  <c r="J7" i="9"/>
  <c r="M7" i="9" s="1"/>
  <c r="J6" i="9"/>
  <c r="M6" i="9"/>
  <c r="R6" i="9"/>
  <c r="J5" i="9"/>
  <c r="M5" i="9" s="1"/>
  <c r="R5" i="9"/>
  <c r="R24" i="5"/>
  <c r="R23" i="5"/>
  <c r="R22" i="5"/>
  <c r="J23" i="5"/>
  <c r="M23" i="5" s="1"/>
  <c r="J22" i="5"/>
  <c r="M22" i="5"/>
  <c r="R19" i="5"/>
  <c r="R18" i="5"/>
  <c r="R17" i="5"/>
  <c r="J18" i="5"/>
  <c r="M18" i="5"/>
  <c r="J17" i="5"/>
  <c r="M17" i="5" s="1"/>
  <c r="J11" i="5"/>
  <c r="M11" i="5"/>
  <c r="R12" i="5"/>
  <c r="R11" i="5"/>
  <c r="R10" i="5"/>
  <c r="R9" i="5"/>
  <c r="R8" i="5"/>
  <c r="R7" i="5"/>
  <c r="J10" i="5"/>
  <c r="M10" i="5"/>
  <c r="J9" i="5"/>
  <c r="M9" i="5" s="1"/>
  <c r="J8" i="5"/>
  <c r="M8" i="5"/>
  <c r="J7" i="5"/>
  <c r="M7" i="5" s="1"/>
  <c r="J5" i="5"/>
  <c r="M5" i="5"/>
  <c r="R5" i="5"/>
  <c r="J25" i="4"/>
  <c r="M25" i="4"/>
  <c r="R23" i="4"/>
  <c r="R22" i="4"/>
  <c r="R21" i="4"/>
  <c r="J22" i="4"/>
  <c r="M22" i="4"/>
  <c r="J21" i="4"/>
  <c r="M21" i="4" s="1"/>
  <c r="J15" i="4"/>
  <c r="M15" i="4"/>
  <c r="R19" i="4"/>
  <c r="R18" i="4"/>
  <c r="R17" i="4"/>
  <c r="R16" i="4"/>
  <c r="R15" i="4"/>
  <c r="R14" i="4"/>
  <c r="J14" i="4"/>
  <c r="M14" i="4"/>
  <c r="R13" i="4"/>
  <c r="J13" i="4"/>
  <c r="M13" i="4"/>
  <c r="R11" i="4"/>
  <c r="R10" i="4"/>
  <c r="J10" i="4"/>
  <c r="M10" i="4"/>
  <c r="R9" i="4"/>
  <c r="J9" i="4"/>
  <c r="M9" i="4"/>
  <c r="J8" i="4"/>
  <c r="M8" i="4"/>
  <c r="R8" i="4"/>
  <c r="R7" i="4"/>
  <c r="J7" i="4"/>
  <c r="M7" i="4"/>
  <c r="R5" i="4"/>
</calcChain>
</file>

<file path=xl/sharedStrings.xml><?xml version="1.0" encoding="utf-8"?>
<sst xmlns="http://schemas.openxmlformats.org/spreadsheetml/2006/main" count="4883" uniqueCount="542">
  <si>
    <t>予　　定　　献　　立　　表　</t>
    <rPh sb="0" eb="1">
      <t>ヨ</t>
    </rPh>
    <rPh sb="3" eb="4">
      <t>サダム</t>
    </rPh>
    <rPh sb="6" eb="7">
      <t>ケン</t>
    </rPh>
    <rPh sb="9" eb="10">
      <t>リツ</t>
    </rPh>
    <rPh sb="12" eb="13">
      <t>ヒョウ</t>
    </rPh>
    <phoneticPr fontId="3"/>
  </si>
  <si>
    <t>献立名</t>
    <rPh sb="0" eb="2">
      <t>コンダテ</t>
    </rPh>
    <rPh sb="2" eb="3">
      <t>メイ</t>
    </rPh>
    <phoneticPr fontId="3"/>
  </si>
  <si>
    <t>材料名</t>
    <rPh sb="0" eb="3">
      <t>ザイリョウメイ</t>
    </rPh>
    <phoneticPr fontId="3"/>
  </si>
  <si>
    <t>特定アレルゲン表示　　　　　　　　　　　　　　　　　　　　　　　　　　　　　　　　　　　　　　　　　　　　　　　　　　　　　　　　　　　　　　　　　　　　　　　　　　　　　　　　　　　　　　　　　　　　　　　　　　　　　　　　　　　　　　　　　　　　　　　　　　　　　　　　　　　　　　　　　　　　　　　　　　　　　　　　　　　　　　　※下記をご確認下さい</t>
    <rPh sb="0" eb="2">
      <t>トクテイ</t>
    </rPh>
    <rPh sb="7" eb="9">
      <t>ヒョウジ</t>
    </rPh>
    <rPh sb="169" eb="171">
      <t>カキ</t>
    </rPh>
    <rPh sb="173" eb="175">
      <t>カクニン</t>
    </rPh>
    <rPh sb="175" eb="176">
      <t>クダ</t>
    </rPh>
    <phoneticPr fontId="3"/>
  </si>
  <si>
    <t>1-2歳児</t>
    <rPh sb="3" eb="5">
      <t>サイジ</t>
    </rPh>
    <phoneticPr fontId="3"/>
  </si>
  <si>
    <t>単位</t>
    <rPh sb="0" eb="2">
      <t>タンイ</t>
    </rPh>
    <phoneticPr fontId="3"/>
  </si>
  <si>
    <t>産地</t>
    <rPh sb="0" eb="2">
      <t>サンチ</t>
    </rPh>
    <phoneticPr fontId="3"/>
  </si>
  <si>
    <t>3-5歳児</t>
    <rPh sb="3" eb="4">
      <t>サイ</t>
    </rPh>
    <rPh sb="4" eb="5">
      <t>ジ</t>
    </rPh>
    <phoneticPr fontId="3"/>
  </si>
  <si>
    <t>廃棄込量</t>
    <rPh sb="0" eb="2">
      <t>ハイキ</t>
    </rPh>
    <rPh sb="2" eb="3">
      <t>コミ</t>
    </rPh>
    <rPh sb="3" eb="4">
      <t>リョウ</t>
    </rPh>
    <phoneticPr fontId="3"/>
  </si>
  <si>
    <t>作り方</t>
    <rPh sb="0" eb="1">
      <t>ツク</t>
    </rPh>
    <rPh sb="2" eb="3">
      <t>カタ</t>
    </rPh>
    <phoneticPr fontId="3"/>
  </si>
  <si>
    <t>お手持ち調味料</t>
    <rPh sb="1" eb="3">
      <t>テモ</t>
    </rPh>
    <rPh sb="4" eb="7">
      <t>チョウミリョウ</t>
    </rPh>
    <phoneticPr fontId="3"/>
  </si>
  <si>
    <t>１-2歳児分量
(g)</t>
    <rPh sb="3" eb="4">
      <t>サイ</t>
    </rPh>
    <rPh sb="4" eb="5">
      <t>ジ</t>
    </rPh>
    <rPh sb="5" eb="7">
      <t>ブンリョウ</t>
    </rPh>
    <phoneticPr fontId="3"/>
  </si>
  <si>
    <t>3-5歳児分量
(g)</t>
    <rPh sb="3" eb="5">
      <t>サイジ</t>
    </rPh>
    <rPh sb="5" eb="7">
      <t>ブンリョウ</t>
    </rPh>
    <phoneticPr fontId="3"/>
  </si>
  <si>
    <t>キッズ</t>
    <phoneticPr fontId="3"/>
  </si>
  <si>
    <t>5月31日(月)配達/6月1日(火)食</t>
    <phoneticPr fontId="3"/>
  </si>
  <si>
    <t>ご飯</t>
  </si>
  <si>
    <t>②食べやすい大きさに切った野菜は茹で冷まし、煮立て冷ましただし醤油で和えて添えて下さい。_x000D_</t>
  </si>
  <si>
    <t>※カレー粉には辛味があるので、香りが付く程度に少量入れて下さい。入れ過ぎにご注意ください。_x000D_</t>
  </si>
  <si>
    <t>※加熱調理する際は中心部75℃で1分以上加熱したことを確認して下さい。_x000D_</t>
  </si>
  <si>
    <t>骨抜き白糸タラ３０</t>
  </si>
  <si>
    <t>・</t>
  </si>
  <si>
    <t>※143</t>
  </si>
  <si>
    <t>切</t>
  </si>
  <si>
    <t>酒</t>
  </si>
  <si>
    <t>カレーパウダー</t>
  </si>
  <si>
    <t>g</t>
  </si>
  <si>
    <t>醤油</t>
  </si>
  <si>
    <t>小麦</t>
  </si>
  <si>
    <t>片栗粉</t>
  </si>
  <si>
    <t>小麦粉</t>
  </si>
  <si>
    <t>油</t>
  </si>
  <si>
    <t>チンゲン菜</t>
  </si>
  <si>
    <t>人参</t>
  </si>
  <si>
    <t>出し汁</t>
  </si>
  <si>
    <t>①アスパラは硬い部分を取り除き、食べやすい大きさに切ります。玉ねぎは食べやすい大きさに切ります。_x000D_</t>
  </si>
  <si>
    <t>②熱したバターで溶きほぐした玉子を炒めて、皿等に一度取り出します。_x000D_</t>
  </si>
  <si>
    <t>③②のフライパンにバターを加えて野菜を炒め、②を戻し入れて、調味して下さい。_x000D_</t>
  </si>
  <si>
    <t>※加熱調理する際は中心部75℃で1分以上加熱したことを確認して下さい。</t>
  </si>
  <si>
    <t>玉ねぎ</t>
  </si>
  <si>
    <t>グリーンアスパラ</t>
  </si>
  <si>
    <t>玉子</t>
  </si>
  <si>
    <t>卵</t>
  </si>
  <si>
    <t>ヶ</t>
  </si>
  <si>
    <t>バター</t>
  </si>
  <si>
    <t>乳</t>
  </si>
  <si>
    <t>精製塩</t>
  </si>
  <si>
    <t>こしょう</t>
  </si>
  <si>
    <t>みそ汁</t>
  </si>
  <si>
    <t>ごぼう</t>
  </si>
  <si>
    <t>長ねぎ</t>
  </si>
  <si>
    <t>味噌</t>
  </si>
  <si>
    <t>フルーツ（黄桃缶）</t>
  </si>
  <si>
    <t>黄桃缶</t>
  </si>
  <si>
    <t>昼</t>
  </si>
  <si>
    <t>牛乳</t>
  </si>
  <si>
    <t>cc</t>
  </si>
  <si>
    <t>水</t>
  </si>
  <si>
    <t>上白糖</t>
  </si>
  <si>
    <t>枚</t>
  </si>
  <si>
    <t>国産豚もも小間</t>
  </si>
  <si>
    <t>キャベツ</t>
  </si>
  <si>
    <t>ごま油</t>
  </si>
  <si>
    <t>みりん風調味料</t>
  </si>
  <si>
    <t>万能ねぎ</t>
  </si>
  <si>
    <t>さつま芋</t>
  </si>
  <si>
    <t>冷凍カット油揚げ</t>
  </si>
  <si>
    <t>ひじきＰ</t>
  </si>
  <si>
    <t>Ｐ</t>
  </si>
  <si>
    <t>すまし汁</t>
  </si>
  <si>
    <t>えのき茸</t>
  </si>
  <si>
    <t>水菜</t>
  </si>
  <si>
    <t>6月1日(火)配達/6月2日(水)食</t>
    <phoneticPr fontId="3"/>
  </si>
  <si>
    <t>スパゲティナポリタン</t>
  </si>
  <si>
    <t>①麺は8～9分ゆでてバターをからめます。肉は酒をふります。_x000D_</t>
  </si>
  <si>
    <t>スパゲッティ</t>
  </si>
  <si>
    <t>ピーマン</t>
  </si>
  <si>
    <t>ケチャップ</t>
  </si>
  <si>
    <t>ウスターソース</t>
  </si>
  <si>
    <t>かぼちゃのツナサラダ</t>
  </si>
  <si>
    <t>②調味料は煮立て冷まし、①を和えて下さい。_x000D_</t>
  </si>
  <si>
    <t>かぼちゃ</t>
  </si>
  <si>
    <t>ツナフレーク缶</t>
  </si>
  <si>
    <t>マヨネーズ</t>
  </si>
  <si>
    <t>卵・小麦</t>
  </si>
  <si>
    <t>豆腐と玉子のスープ</t>
  </si>
  <si>
    <t>充てん豆腐</t>
  </si>
  <si>
    <t>丁</t>
  </si>
  <si>
    <t>カットワカメ</t>
  </si>
  <si>
    <t>コンソメ</t>
  </si>
  <si>
    <t>乳・小麦</t>
  </si>
  <si>
    <t>※18</t>
  </si>
  <si>
    <t>酢</t>
  </si>
  <si>
    <t>きゅうり</t>
  </si>
  <si>
    <t>トマト</t>
  </si>
  <si>
    <t>じゃが芋</t>
  </si>
  <si>
    <t>焼ふ</t>
  </si>
  <si>
    <t>フルーツ（バナナ）</t>
  </si>
  <si>
    <t>※原料のまま流水できれいに洗って下さい。</t>
  </si>
  <si>
    <t>バナナ</t>
  </si>
  <si>
    <t>本</t>
  </si>
  <si>
    <t>6月2日(水)配達/6月3日(木)食</t>
    <phoneticPr fontId="3"/>
  </si>
  <si>
    <t>①魚の水気をよくふき取って、正油・みりん・刻んだねぎ・ごまに漬け込みます。_x000D_</t>
  </si>
  <si>
    <t>②フライパン（又はグリル）で①を焼きます。_x000D_</t>
  </si>
  <si>
    <t>③野菜は食べやすい大きさに切り、水・砂糖で煮て添えて下さい。_x000D_</t>
  </si>
  <si>
    <t>骨抜きカラスカレイ３０</t>
  </si>
  <si>
    <t>いり胡麻　白</t>
  </si>
  <si>
    <t>大根のそぼろ煮</t>
  </si>
  <si>
    <t>①大根は食べやすい大きさに切って、出し汁でやわらかくなるまで煮ます。_x000D_</t>
  </si>
  <si>
    <t>※誤嚥防止のために豆は軽く潰して下さい。_x000D_</t>
  </si>
  <si>
    <t>大根</t>
  </si>
  <si>
    <t>国産豚挽肉</t>
  </si>
  <si>
    <t>冷凍グリンピースＰ</t>
  </si>
  <si>
    <t>白菜</t>
  </si>
  <si>
    <t>フルーツ（オレンジ）</t>
  </si>
  <si>
    <t>ネーブル</t>
  </si>
  <si>
    <t>※水の量は調節して下さい。_x000D_</t>
  </si>
  <si>
    <t>あおさ粉</t>
  </si>
  <si>
    <t>中国・国内製造</t>
  </si>
  <si>
    <t>国産鶏もも小間(加熱用)</t>
  </si>
  <si>
    <t>冷凍カーネルコーンＰ</t>
  </si>
  <si>
    <t>6月3日(木)配達/6月4日(金)食</t>
    <phoneticPr fontId="3"/>
  </si>
  <si>
    <t>鉄分強化！ふりかけご飯</t>
  </si>
  <si>
    <t>鉄ふりかけ　穀物</t>
  </si>
  <si>
    <t>かぼちゃのグラタン風</t>
  </si>
  <si>
    <t>①バター・小麦粉を炒めて少々ずつ牛乳を注ぎのばして、ホワイトソースを作ります。_x000D_</t>
  </si>
  <si>
    <t>②かぼちゃは短冊切りして下茹で、玉ねぎは薄切りします。肉は食べやすい大きさに切ります。_x000D_</t>
  </si>
  <si>
    <t>③②を油で炒めて、塩・こしょうで調味します。_x000D_</t>
  </si>
  <si>
    <t>④ホワイトソースに③を加えて混ぜ合わせ、天板に流します。_x000D_</t>
  </si>
  <si>
    <t>パン粉</t>
  </si>
  <si>
    <t>パセリ</t>
  </si>
  <si>
    <t>ごぼうサラダ</t>
  </si>
  <si>
    <t>①ごぼうはささがき又は細切りして茹で冷まし、人参は細切りして茹で冷まします。_x000D_</t>
  </si>
  <si>
    <t>スープ</t>
  </si>
  <si>
    <t>生姜</t>
  </si>
  <si>
    <t>冷凍ブロッコリー</t>
  </si>
  <si>
    <t>中国</t>
  </si>
  <si>
    <t>花ふ</t>
  </si>
  <si>
    <t>骨抜き助宗タラ３０</t>
  </si>
  <si>
    <t>6月4日(金)配達/6月7日(月)食</t>
    <phoneticPr fontId="3"/>
  </si>
  <si>
    <t>冷やし鶏うどん</t>
  </si>
  <si>
    <t>①うどんは9分程茹でて水で洗い、器に盛りつけます。_x000D_</t>
  </si>
  <si>
    <t>③①に②の具をのせ、煮立て冷ました調味料をかけて下さい。_x000D_</t>
  </si>
  <si>
    <t>（干）うどん</t>
  </si>
  <si>
    <t>冷凍白菜カットＰ</t>
  </si>
  <si>
    <t>さつま芋のコロコロ焼き</t>
  </si>
  <si>
    <t>②①を多めの油で揚げ焼きにします。_x000D_</t>
  </si>
  <si>
    <t>③油をきって、煮立てた調味料と和え、あおさ粉をまぶして下さい。_x000D_</t>
  </si>
  <si>
    <t>※水の量は調節してください。_x000D_</t>
  </si>
  <si>
    <t>鉄ふりかけ　大豆</t>
  </si>
  <si>
    <t>冷凍カットほうれん草(ＩＱＦ)Ｐ</t>
  </si>
  <si>
    <t>6月7日(月)配達/6月8日(火)食</t>
    <phoneticPr fontId="3"/>
  </si>
  <si>
    <t>カレーライス</t>
  </si>
  <si>
    <t>①材料を食べやすい大きさに切り、芋は水にさらし、肉は酒をふります。_x000D_</t>
  </si>
  <si>
    <t>②熱した油で肉・野菜を炒めて、水・牛乳を加えて煮ます。_x000D_</t>
  </si>
  <si>
    <t>③材料が柔らかくなったらルーを加えて煮込み、砂糖・ケチャップで味を調えて下さい。_x000D_</t>
  </si>
  <si>
    <t>とろけるカレー　甘口</t>
  </si>
  <si>
    <t>ひじきの豆サラダ</t>
  </si>
  <si>
    <t>①水菜は食べやすい大きさに切って茹で冷まします。水で戻したひじき・大豆は茹で冷まします。_x000D_</t>
  </si>
  <si>
    <t>②調味料を煮立て冷まし、①を和えて下さい。_x000D_</t>
  </si>
  <si>
    <t>冷凍国産大豆Ｐ</t>
  </si>
  <si>
    <t>フルーツ（白桃缶）</t>
  </si>
  <si>
    <t>輸入白桃缶</t>
  </si>
  <si>
    <t>6月8日(火)配達/6月9日(水)食</t>
    <phoneticPr fontId="3"/>
  </si>
  <si>
    <t>助宗タラの和風焼き</t>
  </si>
  <si>
    <t>②食べやすい大きさに切った野菜は炒め、塩をふって添えて下さい。_x000D_</t>
  </si>
  <si>
    <t>パプリカ赤</t>
  </si>
  <si>
    <t>炒り粉豆腐</t>
  </si>
  <si>
    <t>①人参は細切りにします。_x000D_</t>
  </si>
  <si>
    <t>③仕上げに、茹でたグリンピースをちらして下さい。_x000D_</t>
  </si>
  <si>
    <t>粉とうふ</t>
  </si>
  <si>
    <t>なす</t>
  </si>
  <si>
    <t>小松菜</t>
  </si>
  <si>
    <t>6月9日(水)配達/6月10日(木)食</t>
    <phoneticPr fontId="3"/>
  </si>
  <si>
    <t>●彩り手まり寿司</t>
  </si>
  <si>
    <t>①砂糖・塩・酢を煮立たせて寿司酢を作ります。_x000D_</t>
  </si>
  <si>
    <t>②ご飯に寿司酢を混ぜて寿司飯を作ります。_x000D_</t>
  </si>
  <si>
    <t>④ラップの上に、エビ・炒り玉子・きゅうり・酢飯をのせて、丸く包んで下さい。_x000D_</t>
  </si>
  <si>
    <t>※一人二個を目安に作ってください。_x000D_</t>
  </si>
  <si>
    <t>※写真を参考に盛り付けて下さい。_x000D_</t>
  </si>
  <si>
    <t>バナメイムキエビ６１－７０</t>
  </si>
  <si>
    <t>えび</t>
  </si>
  <si>
    <t>ひとくちチキンカツ</t>
  </si>
  <si>
    <t>①肉は一口大にそぎ切りにし、酒をもみこみます。小麦粉・水溶き小麦粉・パン粉をつけて揚げます。_x000D_</t>
  </si>
  <si>
    <t>②茹でて食べやすい大きさに切ったトマトを添え、お好みでソースをかけてお召し上がり下さい。_x000D_</t>
  </si>
  <si>
    <t>国産鶏もも切身４０(加熱用)</t>
  </si>
  <si>
    <t>三色和え</t>
  </si>
  <si>
    <t>①食べやすい大きさに切った野菜・コーンは茹で冷まします。_x000D_</t>
  </si>
  <si>
    <t>6月10日(木)配達/6月11日(金)食</t>
    <phoneticPr fontId="3"/>
  </si>
  <si>
    <t>②砂糖・塩・正油・酒・出し汁・溶き玉子・①を混ぜ合わせ、半熟状になるまで炒めます。_x000D_</t>
  </si>
  <si>
    <t>③油を塗った天板等に流し入れ、150～160℃で15～20分程度焼いて下さい。_x000D_</t>
  </si>
  <si>
    <t>※フライパンで厚焼玉子にしてもよいでしょう。_x000D_</t>
  </si>
  <si>
    <t>豚肉と白菜の煮物</t>
  </si>
  <si>
    <t>①材料は食べやすい大きさに切り、肉は酒をふります。_x000D_</t>
  </si>
  <si>
    <t>②熱した油で肉を炒めて、野菜・調味料を加えて煮て下さい。_x000D_</t>
  </si>
  <si>
    <t>6月11日(金)配達/6月14日(月)食</t>
    <phoneticPr fontId="3"/>
  </si>
  <si>
    <t>チキンソテー　ＢＢＱソース</t>
  </si>
  <si>
    <t>①玉ねぎはみじん切り又はすりおろし、にんにくはすりおろします。_x000D_</t>
  </si>
  <si>
    <t>②食べやすい大きさに切った肉は、塩・こしょう・酒をまぶします。_x000D_</t>
  </si>
  <si>
    <t>③フライパンに油を熱して、肉を焼き取り出します。_x000D_</t>
  </si>
  <si>
    <t>④空いたフライパンに①・ケチャップ・ソース・砂糖・水を入れて煮立たせて肉にかけます。_x000D_</t>
  </si>
  <si>
    <t>⑤食べやすい大きさに切った人参・ブロッコリーは茹でて添えて下さい。_x000D_</t>
  </si>
  <si>
    <t>※にんにくの量は施設で調節して下さい。_x000D_</t>
  </si>
  <si>
    <t>にんにく</t>
  </si>
  <si>
    <t>①野菜は茹で冷まします。_x000D_</t>
  </si>
  <si>
    <t>冷凍カットインゲンＰ</t>
  </si>
  <si>
    <t>6月14日(月)配達/6月15日(火)食</t>
    <phoneticPr fontId="3"/>
  </si>
  <si>
    <t>6月15日(火)配達/6月16日(水)食</t>
    <phoneticPr fontId="3"/>
  </si>
  <si>
    <t>6月16日(水)配達/6月17日(木)食</t>
    <phoneticPr fontId="3"/>
  </si>
  <si>
    <t>6月17日(木)配達/6月18日(金)食</t>
    <phoneticPr fontId="3"/>
  </si>
  <si>
    <t>6月18日(金)配達/6月21日(月)食</t>
    <phoneticPr fontId="3"/>
  </si>
  <si>
    <t>6月21日(月)配達/6月22日(火)食</t>
    <phoneticPr fontId="3"/>
  </si>
  <si>
    <t>6月22日(火)配達/6月23日(水)食</t>
    <phoneticPr fontId="3"/>
  </si>
  <si>
    <t>6月24日(木)配達/6月25日(金)食</t>
    <phoneticPr fontId="3"/>
  </si>
  <si>
    <t>6月25日(金)配達/6月28日(月)食</t>
    <phoneticPr fontId="3"/>
  </si>
  <si>
    <t>6月28日(月)配達/6月29日(火)食</t>
    <phoneticPr fontId="3"/>
  </si>
  <si>
    <t>6月29日(火)配達/6月30日(水)食</t>
    <phoneticPr fontId="3"/>
  </si>
  <si>
    <t>170℃程の油で揚げます。</t>
  </si>
  <si>
    <t>カレー風味唐揚げ</t>
  </si>
  <si>
    <t xml:space="preserve">②肉を油で炒め、出し汁・砂糖・正油・酒を加え煮、水溶き片栗粉でとろみをつけて①にかけ、
</t>
    <phoneticPr fontId="17"/>
  </si>
  <si>
    <t>茹でたグリンピースを散らして下さい。</t>
  </si>
  <si>
    <t>カラスカレイの</t>
    <phoneticPr fontId="17"/>
  </si>
  <si>
    <t>ねぎごま焼き</t>
  </si>
  <si>
    <t xml:space="preserve">※オーブンで焼かない場合は、④をお皿につぎ分けて、フライパンで炒ったパン粉（きつね色になるまで）
</t>
    <phoneticPr fontId="17"/>
  </si>
  <si>
    <t>をふっても提供してもよいでしょう。</t>
  </si>
  <si>
    <t xml:space="preserve">⑤パン粉をかけて、強火のオーブンで5分程度（焦げ目がつくぐらいまで）焼き、
</t>
    <phoneticPr fontId="17"/>
  </si>
  <si>
    <t>トマト・玉子は茹でて食べやすい大きさに切り冷まします。</t>
  </si>
  <si>
    <t xml:space="preserve">※芋をやわらかくなるまで電子レンジで加熱又は茹で冷まし、他の材料を煮込んだ後に加えると、
</t>
    <phoneticPr fontId="17"/>
  </si>
  <si>
    <t>煮崩れを防ぐことができます。</t>
  </si>
  <si>
    <t>鉄板に油をひき、①を並べて180℃に熱したオーブンで10～15分焼く又はフライパンで両面焼きます。</t>
  </si>
  <si>
    <t>溶きほぐした玉子を回し入れて火を通します。</t>
  </si>
  <si>
    <t>和え物</t>
  </si>
  <si>
    <t>★イベントメニュー★</t>
  </si>
  <si>
    <t>＜盛り付けイメージ＞</t>
  </si>
  <si>
    <t>茹でて刻んだパセリを散らして下さい。</t>
    <phoneticPr fontId="17"/>
  </si>
  <si>
    <t>白糸タラの</t>
    <phoneticPr fontId="3"/>
  </si>
  <si>
    <t xml:space="preserve">①魚は水気をしっかり拭き取り、酒・正油に漬け込み、カレー粉（少量）を混ぜた小麦粉・片栗粉をまぶして、
</t>
    <phoneticPr fontId="3"/>
  </si>
  <si>
    <t>玉ねぎとアスパラの</t>
    <phoneticPr fontId="3"/>
  </si>
  <si>
    <t>玉子ソテー</t>
  </si>
  <si>
    <t xml:space="preserve">②材料は食べやすい大きさに切って油で炒め合わせ、めんを加えてケチャップ・ウスターソース・砂糖で
</t>
    <phoneticPr fontId="3"/>
  </si>
  <si>
    <t>調味して下さい。</t>
  </si>
  <si>
    <t xml:space="preserve">①かぼちゃは茹でる又は蒸して熱いうちに粗くつぶし冷まし、食べやすい大きさに切った人参は
</t>
    <phoneticPr fontId="3"/>
  </si>
  <si>
    <t>茹で冷まします。ツナは汁気を切ります。</t>
  </si>
  <si>
    <t xml:space="preserve">②肉は酒をもみこみ、茹で冷まします。千切りしたきゅうり・白菜は茹で冷まします。
</t>
    <phoneticPr fontId="3"/>
  </si>
  <si>
    <t>①野菜は１ｃｍ角のさいの目切りにし、芋は水にさらします。全ての材料に小麦粉をまぶします。_x000D_</t>
  </si>
  <si>
    <t>小麦※18</t>
    <phoneticPr fontId="3"/>
  </si>
  <si>
    <t xml:space="preserve">①魚は水けをふき取り、おろし生姜・酒・正油に漬け込み小麦粉をまぶします。
</t>
    <phoneticPr fontId="3"/>
  </si>
  <si>
    <t xml:space="preserve">②熱した油で①を炒め合わせ、調味料・粉豆腐を加えて汁気がなくなるまで炒めて、
</t>
    <phoneticPr fontId="3"/>
  </si>
  <si>
    <t xml:space="preserve">③輪切りしたきゅうり・食べやすい大きさに切ったエビは酒をふって茹で冷まします。
</t>
    <phoneticPr fontId="3"/>
  </si>
  <si>
    <t>溶きほぐした玉子は塩・砂糖を加えて、熱した油で炒り玉子を作ります。</t>
  </si>
  <si>
    <t>ツナと小松菜の厚焼き玉子</t>
    <phoneticPr fontId="3"/>
  </si>
  <si>
    <t>①小松菜は刻んで茹で冷まします。ツナは軽く汁気をきります。_x000D_</t>
  </si>
  <si>
    <t>ほうれん草とコーンの</t>
    <phoneticPr fontId="3"/>
  </si>
  <si>
    <t>6月23日(水)配達/6月24日(木)食</t>
    <phoneticPr fontId="3"/>
  </si>
  <si>
    <t>●あじさいライス</t>
  </si>
  <si>
    <t>③溶きほぐした玉子に塩・砂糖を混ぜ合わせて炒り玉子にし冷まします。_x000D_</t>
  </si>
  <si>
    <t>きゅうりは斜め切りとサイコロ切りにして茹で冷まします。_x000D_</t>
  </si>
  <si>
    <t xml:space="preserve">④ご飯を平皿に丸く盛り付けます。エビ・炒り玉子・サイコロ切りのきゅうりを上に散らし、
</t>
    <phoneticPr fontId="3"/>
  </si>
  <si>
    <t>斜め切りのきゅうりを葉に見立てて飾って下さい。</t>
  </si>
  <si>
    <t>※写真を参照にして盛り付けて下さい。_x000D_</t>
  </si>
  <si>
    <t xml:space="preserve">①肉は一口大にそぎ切りにし、酒をもみこみます。小麦粉・水溶き小麦粉・パン粉をつけて揚げます。
</t>
    <phoneticPr fontId="3"/>
  </si>
  <si>
    <t xml:space="preserve">エビは食べやすい大きさに切って酒をふり、茹で冷まします。
</t>
    <phoneticPr fontId="19"/>
  </si>
  <si>
    <t>少々</t>
  </si>
  <si>
    <t>適量</t>
  </si>
  <si>
    <t>卵黄</t>
  </si>
  <si>
    <t>玉ねぎとアスパラの玉子とじ煮</t>
  </si>
  <si>
    <t>玉ねぎペースト</t>
  </si>
  <si>
    <t>白糸タラ・チンゲン菜・人参ペースト</t>
  </si>
  <si>
    <t>白糸タラとチンゲン菜のくたくた煮</t>
  </si>
  <si>
    <t>おかゆ</t>
  </si>
  <si>
    <t>かゆペースト</t>
  </si>
  <si>
    <t>50～80</t>
  </si>
  <si>
    <t>かゆ</t>
  </si>
  <si>
    <t>80～90</t>
  </si>
  <si>
    <t>分量</t>
    <rPh sb="0" eb="2">
      <t>ブンリョウ</t>
    </rPh>
    <phoneticPr fontId="3"/>
  </si>
  <si>
    <t>材料名</t>
    <rPh sb="0" eb="2">
      <t>ザイリョウ</t>
    </rPh>
    <rPh sb="2" eb="3">
      <t>メイ</t>
    </rPh>
    <phoneticPr fontId="3"/>
  </si>
  <si>
    <t>調味料</t>
    <rPh sb="0" eb="3">
      <t>チョウミリョウ</t>
    </rPh>
    <phoneticPr fontId="3"/>
  </si>
  <si>
    <t>すりつぶし</t>
    <phoneticPr fontId="3"/>
  </si>
  <si>
    <t>みじん切り、つぶし</t>
    <rPh sb="3" eb="4">
      <t>ギ</t>
    </rPh>
    <phoneticPr fontId="3"/>
  </si>
  <si>
    <t>5ｍｍ～1ｃｍ</t>
    <phoneticPr fontId="3"/>
  </si>
  <si>
    <t>5ｍｍ～1ｃｍ</t>
    <phoneticPr fontId="3"/>
  </si>
  <si>
    <t>大きさ</t>
    <rPh sb="0" eb="1">
      <t>オオ</t>
    </rPh>
    <phoneticPr fontId="3"/>
  </si>
  <si>
    <t>5～6ヶ月</t>
    <rPh sb="4" eb="5">
      <t>ゲツ</t>
    </rPh>
    <phoneticPr fontId="3"/>
  </si>
  <si>
    <t>7～8ヶ月</t>
    <rPh sb="4" eb="5">
      <t>ゲツ</t>
    </rPh>
    <phoneticPr fontId="3"/>
  </si>
  <si>
    <t>9～11ヶ月</t>
    <rPh sb="5" eb="6">
      <t>ゲツ</t>
    </rPh>
    <phoneticPr fontId="3"/>
  </si>
  <si>
    <t>月齢</t>
    <rPh sb="0" eb="1">
      <t>ゲツ</t>
    </rPh>
    <rPh sb="1" eb="2">
      <t>レイ</t>
    </rPh>
    <phoneticPr fontId="3"/>
  </si>
  <si>
    <t>材料</t>
    <rPh sb="0" eb="2">
      <t>ザイリョウ</t>
    </rPh>
    <phoneticPr fontId="3"/>
  </si>
  <si>
    <t>特定アレルギー表示</t>
    <phoneticPr fontId="3"/>
  </si>
  <si>
    <t>5月31日(月)配達/6月1日(火)食</t>
    <phoneticPr fontId="3"/>
  </si>
  <si>
    <t>離乳食</t>
    <rPh sb="0" eb="3">
      <t>リニュウショク</t>
    </rPh>
    <phoneticPr fontId="3"/>
  </si>
  <si>
    <t>かぼちゃサラダ</t>
  </si>
  <si>
    <t>かぼちゃ・人参ペースト</t>
  </si>
  <si>
    <t>玉ねぎ・豆腐ペースト</t>
  </si>
  <si>
    <t>鶏ささみ　(加熱用)</t>
  </si>
  <si>
    <t>鶏肉と玉ねぎのやわらか煮</t>
  </si>
  <si>
    <t>豚肉と玉ねぎのやわらか煮</t>
  </si>
  <si>
    <t>特定アレルギー表示</t>
    <phoneticPr fontId="3"/>
  </si>
  <si>
    <t>6月1日(火)配達/6月2日(水)食</t>
    <phoneticPr fontId="3"/>
  </si>
  <si>
    <t>国産鶏モモ挽肉(加熱用)</t>
  </si>
  <si>
    <t>鶏肉と大根のとろとろ煮</t>
    <phoneticPr fontId="3"/>
  </si>
  <si>
    <t>豚肉と大根のとろとろ煮</t>
  </si>
  <si>
    <t>大根・白菜ペースト</t>
  </si>
  <si>
    <t>カラスカレイ・人参ペースト</t>
  </si>
  <si>
    <t>カラスカレイと人参のやわらか煮</t>
  </si>
  <si>
    <t>すりつぶし</t>
    <phoneticPr fontId="3"/>
  </si>
  <si>
    <t>特定アレルギー表示</t>
    <phoneticPr fontId="3"/>
  </si>
  <si>
    <t>6月2日(水)配達/6月3日(木)食</t>
    <phoneticPr fontId="3"/>
  </si>
  <si>
    <t>人参サラダ</t>
  </si>
  <si>
    <t>人参ペースト</t>
  </si>
  <si>
    <t>かぼちゃ・玉ねぎペースト</t>
  </si>
  <si>
    <t>鶏肉とかぼちゃのミルク煮</t>
  </si>
  <si>
    <t>5ｍｍ～1ｃｍ</t>
    <phoneticPr fontId="3"/>
  </si>
  <si>
    <t>特定アレルギー表示</t>
    <phoneticPr fontId="3"/>
  </si>
  <si>
    <t>6月3日(木)配達/6月4日(金)食</t>
    <phoneticPr fontId="3"/>
  </si>
  <si>
    <t>さつま芋サラダ</t>
  </si>
  <si>
    <t>さつま芋・人参ペースト</t>
  </si>
  <si>
    <t>白菜・トマトペースト</t>
  </si>
  <si>
    <t>うどんペースト</t>
  </si>
  <si>
    <t>鶏肉とトマトのくたくた玉子とじうどん</t>
  </si>
  <si>
    <t>すりつぶし</t>
    <phoneticPr fontId="3"/>
  </si>
  <si>
    <t>大豆と人参のサラダ</t>
  </si>
  <si>
    <t>じゃが芋・人参・玉ねぎペースト</t>
  </si>
  <si>
    <t>鶏肉とじゃが芋のミルク煮</t>
  </si>
  <si>
    <t>豚肉とじゃが芋のミルク煮</t>
  </si>
  <si>
    <t>特定アレルギー表示</t>
    <phoneticPr fontId="3"/>
  </si>
  <si>
    <t>6月7日(月)配達/6月8日(火)食</t>
    <phoneticPr fontId="3"/>
  </si>
  <si>
    <t>バナナペースト</t>
  </si>
  <si>
    <t>人参の玉子とじ</t>
  </si>
  <si>
    <t>助宗タラ・玉ねぎペースト</t>
  </si>
  <si>
    <t>助宗タラと玉ねぎのやわらか煮</t>
  </si>
  <si>
    <t>キャベツのサラダ</t>
  </si>
  <si>
    <t>かぼちゃ・チンゲン菜ペースト</t>
  </si>
  <si>
    <t>キャベツ・人参ペースト</t>
  </si>
  <si>
    <t>鶏肉のトマト煮</t>
  </si>
  <si>
    <t>トマトペースト</t>
  </si>
  <si>
    <t>玉子かゆ</t>
  </si>
  <si>
    <t>さつま芋ペースト</t>
  </si>
  <si>
    <t>鶏肉と白菜のやわらか煮</t>
  </si>
  <si>
    <t>豚肉と白菜のやわらか煮</t>
  </si>
  <si>
    <t>白菜・人参ペースト</t>
  </si>
  <si>
    <t>小松菜ペースト</t>
  </si>
  <si>
    <t>小松菜の玉子とじ煮</t>
  </si>
  <si>
    <t>すりつぶし</t>
    <phoneticPr fontId="3"/>
  </si>
  <si>
    <t>ほうれん草とコーンの和え物</t>
  </si>
  <si>
    <t>ほうれん草・コーン・インゲンペースト</t>
  </si>
  <si>
    <t>玉ねぎ・人参・ブロッコリーペースト</t>
  </si>
  <si>
    <t>鶏肉と野菜のやわらか煮</t>
  </si>
  <si>
    <t>6月11日(金)配達/6月14日(月)食</t>
    <phoneticPr fontId="3"/>
  </si>
  <si>
    <t>6月14日(月)配達/6月15日(火)食</t>
    <phoneticPr fontId="3"/>
  </si>
  <si>
    <t>6月15日(火)配達/6月16日(水)食</t>
    <phoneticPr fontId="3"/>
  </si>
  <si>
    <t>5ｍｍ～1ｃｍ</t>
    <phoneticPr fontId="3"/>
  </si>
  <si>
    <t>6月16日(水)配達/6月17日(木)食</t>
    <phoneticPr fontId="3"/>
  </si>
  <si>
    <t>すりつぶし</t>
    <phoneticPr fontId="3"/>
  </si>
  <si>
    <t>特定アレルギー表示</t>
    <phoneticPr fontId="3"/>
  </si>
  <si>
    <t>6月17日(木)配達/6月18日(金)食</t>
    <phoneticPr fontId="3"/>
  </si>
  <si>
    <t>すりつぶし</t>
    <phoneticPr fontId="3"/>
  </si>
  <si>
    <t>6月18日(金)配達/6月21日(月)食</t>
    <phoneticPr fontId="3"/>
  </si>
  <si>
    <t>6月21日(月)配達/6月22日(火)食</t>
    <phoneticPr fontId="3"/>
  </si>
  <si>
    <t>6月22日(火)配達/6月23日(水)食</t>
    <phoneticPr fontId="3"/>
  </si>
  <si>
    <t>すりつぶし</t>
    <phoneticPr fontId="3"/>
  </si>
  <si>
    <t>5ｍｍ～1ｃｍ</t>
    <phoneticPr fontId="3"/>
  </si>
  <si>
    <t>6月23日(水)配達/6月24日(木)食</t>
    <phoneticPr fontId="3"/>
  </si>
  <si>
    <t>6月24日(木)配達/6月25日(金)食</t>
    <phoneticPr fontId="3"/>
  </si>
  <si>
    <t>すりつぶし</t>
    <phoneticPr fontId="3"/>
  </si>
  <si>
    <t>5ｍｍ～1ｃｍ</t>
    <phoneticPr fontId="3"/>
  </si>
  <si>
    <t>6月25日(金)配達/6月28日(月)食</t>
    <phoneticPr fontId="3"/>
  </si>
  <si>
    <t>6月28日(月)配達/6月29日(火)食</t>
    <phoneticPr fontId="3"/>
  </si>
  <si>
    <t>6月29日(火)配達/6月30日(水)食</t>
    <phoneticPr fontId="3"/>
  </si>
  <si>
    <t>曜日</t>
    <rPh sb="0" eb="2">
      <t>ヨウビ</t>
    </rPh>
    <phoneticPr fontId="3"/>
  </si>
  <si>
    <t>後期（9～11ヶ月）</t>
    <rPh sb="0" eb="1">
      <t>ウシ</t>
    </rPh>
    <rPh sb="1" eb="2">
      <t>キ</t>
    </rPh>
    <rPh sb="8" eb="9">
      <t>ゲツ</t>
    </rPh>
    <phoneticPr fontId="3"/>
  </si>
  <si>
    <t>中期（7～8ヶ月）</t>
    <rPh sb="0" eb="2">
      <t>チュウキ</t>
    </rPh>
    <rPh sb="7" eb="8">
      <t>ゲツ</t>
    </rPh>
    <phoneticPr fontId="3"/>
  </si>
  <si>
    <t>初期（5～6ヶ月）</t>
    <rPh sb="0" eb="2">
      <t>ショキ</t>
    </rPh>
    <rPh sb="7" eb="8">
      <t>ゲツ</t>
    </rPh>
    <phoneticPr fontId="3"/>
  </si>
  <si>
    <t>昼</t>
    <rPh sb="0" eb="1">
      <t>ヒル</t>
    </rPh>
    <phoneticPr fontId="3"/>
  </si>
  <si>
    <t>使用食材一覧</t>
    <rPh sb="0" eb="2">
      <t>シヨウ</t>
    </rPh>
    <rPh sb="2" eb="4">
      <t>ショクザイ</t>
    </rPh>
    <rPh sb="4" eb="6">
      <t>イチラン</t>
    </rPh>
    <phoneticPr fontId="3"/>
  </si>
  <si>
    <t>火</t>
  </si>
  <si>
    <t>おかゆ・シロイトタラ・チンゲン菜・人参・出し汁・玉ねぎ・グリーンアスパラ・玉子・砂糖・醤油・ごぼう・えのき茸・味噌</t>
  </si>
  <si>
    <t>おかゆ・シロイトタラ・チンゲン菜・人参・出し汁・玉ねぎ・グリーンアスパラ・玉子・砂糖・醤油</t>
  </si>
  <si>
    <t>おかゆ・シロイトタラ・チンゲン菜・人参・玉ねぎ</t>
  </si>
  <si>
    <t>おかゆ・豚肉・玉ねぎ・ピーマン・出し汁・砂糖・醤油・かぼちゃ・人参・豆腐・ワカメ・玉子・水</t>
  </si>
  <si>
    <t>おかゆ・鶏肉・玉ねぎ・ピーマン・出し汁・砂糖・醤油・かぼちゃ・人参・豆腐・ワカメ・玉子・水</t>
  </si>
  <si>
    <t>おかゆ・玉ねぎ・豆腐・かぼちゃ・人参</t>
  </si>
  <si>
    <t>木</t>
  </si>
  <si>
    <t>おかゆ・カラスカレイ・人参・出し汁・豚肉・大根・砂糖・醤油・片栗粉・白菜・オレンジ</t>
  </si>
  <si>
    <t>おかゆ・カラスカレイ・人参・出し汁・鶏肉・大根・砂糖・醤油・白菜・オレンジ</t>
  </si>
  <si>
    <t>おかゆ・カラスカレイ・人参・大根・白菜・オレンジ</t>
  </si>
  <si>
    <t>鶏肉と大根のやわらか煮</t>
  </si>
  <si>
    <t>すまし汁・フルーツ（オレンジ）</t>
    <phoneticPr fontId="3"/>
  </si>
  <si>
    <t>金</t>
  </si>
  <si>
    <t>おかゆ・鶏肉・かぼちゃ・玉ねぎ・牛乳・水・精製塩・人参・ワカメ・えのき茸</t>
  </si>
  <si>
    <t>おかゆ・鶏肉・かぼちゃ・玉ねぎ・牛乳・水・精製塩・人参・ワカメ</t>
  </si>
  <si>
    <t>おかゆ・かぼちゃ・玉ねぎ・人参</t>
  </si>
  <si>
    <t>土</t>
  </si>
  <si>
    <t>月</t>
  </si>
  <si>
    <t>うどん・鶏肉・白菜・トマト・玉子・出し汁・醤油・砂糖・さつま芋・きゅうり・人参・オレンジ</t>
  </si>
  <si>
    <t>うどん・白菜・トマト・さつま芋・人参・オレンジ</t>
  </si>
  <si>
    <t>おかゆ・豚肉・玉ねぎ・じゃが芋・牛乳・水・精製塩・大豆・人参</t>
  </si>
  <si>
    <t>おかゆ・鶏肉・玉ねぎ・じゃが芋・牛乳・水・精製塩・人参</t>
  </si>
  <si>
    <t>おかゆ・じゃが芋・人参・玉ねぎ</t>
  </si>
  <si>
    <t>おかゆ・スケソウタラ・玉ねぎ・パプリカ赤・出し汁・人参・玉子・焼ふ・なす・味噌・バナナ</t>
  </si>
  <si>
    <t>おかゆ・スケソウタラ・玉ねぎ・人参・バナナ</t>
  </si>
  <si>
    <t>みそ汁・フルーツ（バナナ）</t>
    <phoneticPr fontId="3"/>
  </si>
  <si>
    <t>おかゆ・玉子・鶏肉・トマト・水・精製塩・キャベツ・人参・きゅうり・かぼちゃ・チンゲン菜・出し汁・味噌・オレンジ</t>
  </si>
  <si>
    <t>おかゆ・トマト・キャベツ・人参・かぼちゃ・チンゲン菜・オレンジ</t>
  </si>
  <si>
    <t>みそ汁・フルーツ（オレンジ）</t>
    <phoneticPr fontId="3"/>
  </si>
  <si>
    <t>かぼちゃ・チンゲン菜ペースト・フルーツ（オレンジ）</t>
    <phoneticPr fontId="3"/>
  </si>
  <si>
    <t>おかゆ・小松菜・玉子・出し汁・豚肉・白菜・人参・砂糖・醤油・さつま芋・味噌・バナナ</t>
  </si>
  <si>
    <t>おかゆ・小松菜・玉子・出し汁・鶏肉・白菜・人参・砂糖・醤油・さつま芋・味噌・バナナ</t>
  </si>
  <si>
    <t>おかゆ・小松菜・白菜・人参・さつま芋・バナナ</t>
  </si>
  <si>
    <t>さつま芋ペースト・バナナペースト</t>
    <phoneticPr fontId="3"/>
  </si>
  <si>
    <t>おかゆ・鶏肉・玉ねぎ・ブロッコリー・人参・出し汁・砂糖・醤油・ほうれん草・コーン・花ふ・インゲン・味噌</t>
  </si>
  <si>
    <t>おかゆ・玉ねぎ・人参・ブロッコリー・ほうれん草・コーン・インゲン</t>
  </si>
  <si>
    <t>昼食</t>
    <rPh sb="0" eb="2">
      <t>チュウショク</t>
    </rPh>
    <phoneticPr fontId="3"/>
  </si>
  <si>
    <t>３色食品群</t>
    <rPh sb="1" eb="2">
      <t>ショク</t>
    </rPh>
    <rPh sb="2" eb="5">
      <t>ショクヒングン</t>
    </rPh>
    <phoneticPr fontId="3"/>
  </si>
  <si>
    <t>3色食品群以外の
使用食材</t>
    <rPh sb="1" eb="2">
      <t>ショク</t>
    </rPh>
    <rPh sb="2" eb="5">
      <t>ショクヒングン</t>
    </rPh>
    <rPh sb="5" eb="7">
      <t>イガイ</t>
    </rPh>
    <rPh sb="9" eb="11">
      <t>シヨウ</t>
    </rPh>
    <rPh sb="11" eb="13">
      <t>ショクザイ</t>
    </rPh>
    <phoneticPr fontId="3"/>
  </si>
  <si>
    <t>3～5歳児</t>
    <rPh sb="3" eb="4">
      <t>サイ</t>
    </rPh>
    <rPh sb="4" eb="5">
      <t>ジ</t>
    </rPh>
    <phoneticPr fontId="3"/>
  </si>
  <si>
    <t>1～2歳児</t>
    <rPh sb="3" eb="4">
      <t>サイ</t>
    </rPh>
    <rPh sb="4" eb="5">
      <t>ジ</t>
    </rPh>
    <phoneticPr fontId="3"/>
  </si>
  <si>
    <t>おやつ</t>
    <phoneticPr fontId="3"/>
  </si>
  <si>
    <t>熱や力になるもの</t>
    <rPh sb="0" eb="1">
      <t>ネツ</t>
    </rPh>
    <rPh sb="2" eb="3">
      <t>チカラ</t>
    </rPh>
    <phoneticPr fontId="3"/>
  </si>
  <si>
    <t>血や肉や骨に           なるもの</t>
    <rPh sb="0" eb="1">
      <t>チ</t>
    </rPh>
    <rPh sb="2" eb="3">
      <t>ニク</t>
    </rPh>
    <rPh sb="4" eb="5">
      <t>ホネ</t>
    </rPh>
    <phoneticPr fontId="3"/>
  </si>
  <si>
    <t>体の調子を              整えるもの</t>
    <rPh sb="0" eb="1">
      <t>カラダ</t>
    </rPh>
    <rPh sb="2" eb="4">
      <t>チョウシ</t>
    </rPh>
    <rPh sb="19" eb="20">
      <t>トトノ</t>
    </rPh>
    <phoneticPr fontId="3"/>
  </si>
  <si>
    <t>エネルギー
たんぱく質
脂質
炭水化物
塩分</t>
    <phoneticPr fontId="3"/>
  </si>
  <si>
    <r>
      <t xml:space="preserve">アレルギー
</t>
    </r>
    <r>
      <rPr>
        <sz val="5"/>
        <rFont val="ＭＳ Ｐ明朝"/>
        <family val="1"/>
        <charset val="128"/>
      </rPr>
      <t>（乳・卵・小麦・落花生・そば・えび・かに）</t>
    </r>
    <rPh sb="7" eb="8">
      <t>ニュウ</t>
    </rPh>
    <rPh sb="9" eb="10">
      <t>タマゴ</t>
    </rPh>
    <rPh sb="11" eb="13">
      <t>コムギ</t>
    </rPh>
    <rPh sb="14" eb="17">
      <t>ラッカセイ</t>
    </rPh>
    <phoneticPr fontId="3"/>
  </si>
  <si>
    <t>ご飯・バター・小麦粉・片栗粉・油</t>
  </si>
  <si>
    <t>シロイトタラ・玉子・味噌</t>
  </si>
  <si>
    <t>えのき茸・グリーンアスパラ・ごぼう・チンゲン菜・黄桃缶・玉ねぎ・人参</t>
  </si>
  <si>
    <t>カレーパウダー・こしょう・酒・出し汁・醤油・精製塩</t>
  </si>
  <si>
    <t>kcal</t>
    <phoneticPr fontId="3"/>
  </si>
  <si>
    <t>乳・卵・小麦_x000D_
※143</t>
    <phoneticPr fontId="3"/>
  </si>
  <si>
    <t>スパゲッティ・バター・マヨネーズ・砂糖・油</t>
  </si>
  <si>
    <t>ツナフレーク缶・玉子・豆腐・豚肉</t>
  </si>
  <si>
    <t>かぼちゃ・ピーマン・ワカメ・玉ねぎ・人参</t>
  </si>
  <si>
    <t>ウスターソース・ケチャップ・コンソメ・酒・水・精製塩</t>
  </si>
  <si>
    <t>乳・卵・小麦</t>
  </si>
  <si>
    <t>白糸タラのカレー風味唐揚げ</t>
  </si>
  <si>
    <t>ｇ</t>
    <phoneticPr fontId="3"/>
  </si>
  <si>
    <t>ツナのピラフ風</t>
    <rPh sb="6" eb="7">
      <t>フウ</t>
    </rPh>
    <phoneticPr fontId="37"/>
  </si>
  <si>
    <t>オレンジ蒸しパン</t>
    <rPh sb="4" eb="5">
      <t>ム</t>
    </rPh>
    <phoneticPr fontId="37"/>
  </si>
  <si>
    <t>玉ねぎとアスパラの玉子ソテー</t>
  </si>
  <si>
    <t>kcal</t>
  </si>
  <si>
    <t>ごま・ご飯・砂糖・片栗粉・油</t>
  </si>
  <si>
    <t>カラスカレイ・豚肉・油揚げ</t>
  </si>
  <si>
    <t>オレンジ・グリンピース・人参・大根・白菜・万能ねぎ</t>
  </si>
  <si>
    <t>みりん風調味料・酒・出し汁・醤油・水・精製塩</t>
  </si>
  <si>
    <t>レーズン入りカップケーキ</t>
    <rPh sb="4" eb="5">
      <t>イ</t>
    </rPh>
    <phoneticPr fontId="37"/>
  </si>
  <si>
    <t>カラスカレイのねぎごま焼き</t>
  </si>
  <si>
    <t>しらすごはん</t>
    <phoneticPr fontId="37"/>
  </si>
  <si>
    <t>g</t>
    <phoneticPr fontId="3"/>
  </si>
  <si>
    <t>ご飯・バター・パン粉・マヨネーズ・砂糖・小麦粉・油</t>
  </si>
  <si>
    <t>牛乳・鶏肉</t>
  </si>
  <si>
    <t>えのき茸・かぼちゃ・ごぼう・パセリ・ワカメ・玉ねぎ・人参</t>
  </si>
  <si>
    <t>こしょう・コンソメ・ふりかけ・醤油・水・精製塩</t>
  </si>
  <si>
    <t>乳・卵・小麦_x000D_
※18</t>
    <phoneticPr fontId="3"/>
  </si>
  <si>
    <t>骨太ごはん</t>
    <rPh sb="0" eb="2">
      <t>ホネブト</t>
    </rPh>
    <phoneticPr fontId="37"/>
  </si>
  <si>
    <t>ビスケット</t>
    <phoneticPr fontId="37"/>
  </si>
  <si>
    <t>せんべい</t>
    <phoneticPr fontId="37"/>
  </si>
  <si>
    <t>&lt;4日　虫歯予防デー&gt;</t>
    <rPh sb="2" eb="3">
      <t>カ</t>
    </rPh>
    <rPh sb="4" eb="6">
      <t>ムシバ</t>
    </rPh>
    <rPh sb="6" eb="8">
      <t>ヨボウ</t>
    </rPh>
    <phoneticPr fontId="37"/>
  </si>
  <si>
    <t>ハヤシライス</t>
    <phoneticPr fontId="37"/>
  </si>
  <si>
    <t>ご飯・マヨネーズ・砂糖・油</t>
    <rPh sb="1" eb="2">
      <t>ハン</t>
    </rPh>
    <rPh sb="9" eb="11">
      <t>サトウ</t>
    </rPh>
    <rPh sb="12" eb="13">
      <t>アブラ</t>
    </rPh>
    <phoneticPr fontId="37"/>
  </si>
  <si>
    <t>豚肉・ツナフレーク缶・ヨーグルト</t>
    <rPh sb="0" eb="2">
      <t>ブタニク</t>
    </rPh>
    <rPh sb="9" eb="10">
      <t>カン</t>
    </rPh>
    <phoneticPr fontId="37"/>
  </si>
  <si>
    <t>カットトマトパック・玉葱・グリンピース・ブロッコリー</t>
    <rPh sb="10" eb="12">
      <t>タマネギ</t>
    </rPh>
    <phoneticPr fontId="37"/>
  </si>
  <si>
    <t>とろけるハヤシ・水・精製塩</t>
    <rPh sb="8" eb="9">
      <t>ミズ</t>
    </rPh>
    <rPh sb="10" eb="12">
      <t>セイセイ</t>
    </rPh>
    <rPh sb="12" eb="13">
      <t>エン</t>
    </rPh>
    <phoneticPr fontId="37"/>
  </si>
  <si>
    <t>乳・卵・小麦</t>
    <rPh sb="0" eb="1">
      <t>ニュウ</t>
    </rPh>
    <rPh sb="2" eb="3">
      <t>タマゴ</t>
    </rPh>
    <rPh sb="4" eb="6">
      <t>コムギ</t>
    </rPh>
    <phoneticPr fontId="37"/>
  </si>
  <si>
    <t>鈴カステラ</t>
    <rPh sb="0" eb="1">
      <t>スズ</t>
    </rPh>
    <phoneticPr fontId="37"/>
  </si>
  <si>
    <t>ブロッコリーのツナサラダ</t>
    <phoneticPr fontId="37"/>
  </si>
  <si>
    <t>パイ</t>
    <phoneticPr fontId="37"/>
  </si>
  <si>
    <t>クラッカー</t>
    <phoneticPr fontId="37"/>
  </si>
  <si>
    <t>ヨーグルト</t>
    <phoneticPr fontId="37"/>
  </si>
  <si>
    <t>ウエハース</t>
    <phoneticPr fontId="37"/>
  </si>
  <si>
    <t>うどん・ごま油・さつま芋・砂糖・小麦粉・油</t>
  </si>
  <si>
    <t>玉子・鶏肉</t>
  </si>
  <si>
    <t>あおさ粉・オレンジ・きゅうり・トマト・人参・白菜</t>
  </si>
  <si>
    <t>みりん風調味料・酒・出し汁・醤油・酢・水</t>
  </si>
  <si>
    <t>パイン缶とレーズンのカップケーキ</t>
    <rPh sb="3" eb="4">
      <t>カン</t>
    </rPh>
    <phoneticPr fontId="37"/>
  </si>
  <si>
    <t>&lt;夏至&gt;</t>
    <rPh sb="1" eb="3">
      <t>ゲシ</t>
    </rPh>
    <phoneticPr fontId="37"/>
  </si>
  <si>
    <t>ご飯・じゃが芋・マヨネーズ・砂糖・油</t>
  </si>
  <si>
    <t>牛乳・大豆・豚肉</t>
  </si>
  <si>
    <t>ひじき・玉ねぎ・人参・水菜・白桃缶</t>
  </si>
  <si>
    <t>ケチャップ・とろけるカレー　甘口・酒・水・精製塩</t>
  </si>
  <si>
    <t>粉高野入りドーナツ</t>
    <rPh sb="0" eb="1">
      <t>コナ</t>
    </rPh>
    <rPh sb="1" eb="3">
      <t>コウヤ</t>
    </rPh>
    <rPh sb="3" eb="4">
      <t>イ</t>
    </rPh>
    <phoneticPr fontId="37"/>
  </si>
  <si>
    <t>マカロニきなこ</t>
    <phoneticPr fontId="37"/>
  </si>
  <si>
    <t>ご飯・砂糖・小麦粉・焼ふ・油</t>
  </si>
  <si>
    <t>スケソウタラ・玉子・粉豆腐・味噌</t>
  </si>
  <si>
    <t>グリンピース・なす・バナナ・パプリカ赤・玉ねぎ・人参・生姜</t>
  </si>
  <si>
    <t>酒・出し汁・醤油・精製塩</t>
  </si>
  <si>
    <t>卵・小麦_x000D_
※143</t>
    <phoneticPr fontId="3"/>
  </si>
  <si>
    <t>そうめんチャンプル</t>
    <phoneticPr fontId="37"/>
  </si>
  <si>
    <t>　&lt;沖縄慰霊の日&gt;</t>
    <rPh sb="2" eb="4">
      <t>オキナワ</t>
    </rPh>
    <rPh sb="4" eb="6">
      <t>イレイ</t>
    </rPh>
    <rPh sb="7" eb="8">
      <t>ヒ</t>
    </rPh>
    <phoneticPr fontId="37"/>
  </si>
  <si>
    <t>24
木</t>
    <rPh sb="3" eb="4">
      <t>モク</t>
    </rPh>
    <phoneticPr fontId="3"/>
  </si>
  <si>
    <t>イベント献立</t>
    <rPh sb="4" eb="6">
      <t>コンダテ</t>
    </rPh>
    <phoneticPr fontId="3"/>
  </si>
  <si>
    <t>ご飯・パン粉・砂糖・小麦粉・油</t>
  </si>
  <si>
    <t>エビ・玉子・鶏肉・味噌</t>
  </si>
  <si>
    <t>オレンジ・かぼちゃ・キャベツ・きゅうり・コーン・チンゲン菜・トマト・人参</t>
  </si>
  <si>
    <t>ウスターソース・酒・出し汁・醤油・酢・水・精製塩</t>
  </si>
  <si>
    <t>卵・小麦・えび</t>
  </si>
  <si>
    <t>ジャムサンド</t>
    <phoneticPr fontId="37"/>
  </si>
  <si>
    <t>10
木</t>
    <rPh sb="3" eb="4">
      <t>モク</t>
    </rPh>
    <phoneticPr fontId="3"/>
  </si>
  <si>
    <t>ご飯・さつま芋・砂糖・油</t>
    <phoneticPr fontId="37"/>
  </si>
  <si>
    <t>ツナフレーク缶・玉子・豚肉・味噌</t>
  </si>
  <si>
    <t>バナナ・小松菜・人参・長ねぎ・白菜</t>
  </si>
  <si>
    <t>ふりかけ・みりん風調味料・酒・出し汁・醤油・精製塩</t>
  </si>
  <si>
    <t>卵・小麦_x000D_
※18</t>
    <phoneticPr fontId="3"/>
  </si>
  <si>
    <t>バームクーヘン</t>
    <phoneticPr fontId="37"/>
  </si>
  <si>
    <t>ツナと小松菜の厚焼き玉子</t>
  </si>
  <si>
    <t>ご飯・さつま芋・砂糖・油</t>
  </si>
  <si>
    <t>スパゲッティミートソース</t>
    <phoneticPr fontId="37"/>
  </si>
  <si>
    <t>スパゲッティ・小麦粉・バター・油・砂糖・ごま油</t>
    <rPh sb="7" eb="10">
      <t>コムギコ</t>
    </rPh>
    <rPh sb="15" eb="16">
      <t>アブラ</t>
    </rPh>
    <rPh sb="17" eb="19">
      <t>サトウ</t>
    </rPh>
    <rPh sb="22" eb="23">
      <t>アブラ</t>
    </rPh>
    <phoneticPr fontId="37"/>
  </si>
  <si>
    <t>豚肉・鶏肉・油揚</t>
    <rPh sb="0" eb="2">
      <t>ブタニク</t>
    </rPh>
    <rPh sb="3" eb="5">
      <t>トリニク</t>
    </rPh>
    <rPh sb="6" eb="8">
      <t>アブラアゲ</t>
    </rPh>
    <phoneticPr fontId="37"/>
  </si>
  <si>
    <t>玉葱・人参・グリンピース・小松菜・黄桃缶</t>
    <rPh sb="0" eb="2">
      <t>タマネギ</t>
    </rPh>
    <rPh sb="3" eb="5">
      <t>ニンジン</t>
    </rPh>
    <rPh sb="13" eb="16">
      <t>コマツナ</t>
    </rPh>
    <rPh sb="17" eb="19">
      <t>オウトウ</t>
    </rPh>
    <rPh sb="19" eb="20">
      <t>カン</t>
    </rPh>
    <phoneticPr fontId="37"/>
  </si>
  <si>
    <t>ウスターソース・ケチャップ・酒・水・精製塩・醤油</t>
    <rPh sb="14" eb="15">
      <t>サケ</t>
    </rPh>
    <rPh sb="16" eb="17">
      <t>ミズ</t>
    </rPh>
    <rPh sb="18" eb="20">
      <t>セイセイ</t>
    </rPh>
    <rPh sb="20" eb="21">
      <t>シオ</t>
    </rPh>
    <rPh sb="22" eb="24">
      <t>ショウユ</t>
    </rPh>
    <phoneticPr fontId="37"/>
  </si>
  <si>
    <t>乳・卵・小麦</t>
    <phoneticPr fontId="37"/>
  </si>
  <si>
    <t>ゆかりおにぎり</t>
    <phoneticPr fontId="37"/>
  </si>
  <si>
    <t>青菜と油揚げの中華和え</t>
    <rPh sb="0" eb="2">
      <t>アオナ</t>
    </rPh>
    <rPh sb="3" eb="5">
      <t>アブラア</t>
    </rPh>
    <rPh sb="7" eb="9">
      <t>チュウカ</t>
    </rPh>
    <rPh sb="9" eb="10">
      <t>ア</t>
    </rPh>
    <phoneticPr fontId="37"/>
  </si>
  <si>
    <t>フルーツ(黄桃缶)</t>
    <rPh sb="5" eb="7">
      <t>オウトウ</t>
    </rPh>
    <rPh sb="7" eb="8">
      <t>カン</t>
    </rPh>
    <phoneticPr fontId="37"/>
  </si>
  <si>
    <t>&lt;入梅&gt;</t>
    <rPh sb="1" eb="3">
      <t>ニュウバイ</t>
    </rPh>
    <phoneticPr fontId="37"/>
  </si>
  <si>
    <t>ウスターソース・ケチャップ・酒・水・精製塩・醤油</t>
    <rPh sb="14" eb="15">
      <t>サケ</t>
    </rPh>
    <rPh sb="16" eb="17">
      <t>ミズ</t>
    </rPh>
    <rPh sb="18" eb="20">
      <t>セイセイ</t>
    </rPh>
    <rPh sb="20" eb="21">
      <t>エン</t>
    </rPh>
    <rPh sb="22" eb="24">
      <t>ショウユ</t>
    </rPh>
    <phoneticPr fontId="37"/>
  </si>
  <si>
    <t>クッキー</t>
    <phoneticPr fontId="37"/>
  </si>
  <si>
    <t>ごま油・ご飯・花ふ・砂糖・油</t>
  </si>
  <si>
    <t>鶏肉・味噌</t>
  </si>
  <si>
    <t>インゲン・コーン・にんにく・ブロッコリー・ほうれん草・玉ねぎ・人参</t>
  </si>
  <si>
    <t>ウスターソース・ケチャップ・こしょう・酒・出し汁・醤油・酢・水・精製塩</t>
  </si>
  <si>
    <t>年齢</t>
    <rPh sb="0" eb="2">
      <t>ネンレイ</t>
    </rPh>
    <phoneticPr fontId="3"/>
  </si>
  <si>
    <t>給与栄養目標量</t>
    <rPh sb="0" eb="2">
      <t>キュウヨ</t>
    </rPh>
    <rPh sb="2" eb="4">
      <t>エイヨウ</t>
    </rPh>
    <rPh sb="4" eb="6">
      <t>モクヒョウ</t>
    </rPh>
    <rPh sb="6" eb="7">
      <t>リョウ</t>
    </rPh>
    <phoneticPr fontId="3"/>
  </si>
  <si>
    <t>当月平均給与栄養量</t>
    <rPh sb="0" eb="2">
      <t>トウゲツ</t>
    </rPh>
    <rPh sb="2" eb="4">
      <t>ヘイキン</t>
    </rPh>
    <rPh sb="4" eb="6">
      <t>キュウヨ</t>
    </rPh>
    <rPh sb="6" eb="8">
      <t>エイヨウ</t>
    </rPh>
    <rPh sb="8" eb="9">
      <t>リョウ</t>
    </rPh>
    <phoneticPr fontId="3"/>
  </si>
  <si>
    <t>※3色食品群は食品中に含まれる栄養素を見た目で分かりやすくする為の目安です。　３色食品群に分類されない食材は、「3色食品群以外の使用食材」に記載しております。</t>
    <rPh sb="2" eb="3">
      <t>ショク</t>
    </rPh>
    <rPh sb="3" eb="6">
      <t>ショクヒングン</t>
    </rPh>
    <rPh sb="7" eb="10">
      <t>ショクヒンチュウ</t>
    </rPh>
    <rPh sb="11" eb="12">
      <t>フク</t>
    </rPh>
    <rPh sb="15" eb="18">
      <t>エイヨウソ</t>
    </rPh>
    <rPh sb="19" eb="20">
      <t>ミ</t>
    </rPh>
    <rPh sb="21" eb="22">
      <t>メ</t>
    </rPh>
    <rPh sb="23" eb="24">
      <t>ワ</t>
    </rPh>
    <rPh sb="31" eb="32">
      <t>タメ</t>
    </rPh>
    <rPh sb="33" eb="35">
      <t>メヤス</t>
    </rPh>
    <rPh sb="51" eb="53">
      <t>ショクザイ</t>
    </rPh>
    <rPh sb="67" eb="68">
      <t>ザイ</t>
    </rPh>
    <rPh sb="70" eb="72">
      <t>キサイ</t>
    </rPh>
    <phoneticPr fontId="3"/>
  </si>
  <si>
    <t>ｴﾈﾙｷﾞｰ/たんぱく質/脂質/炭水化物/塩分</t>
    <rPh sb="11" eb="12">
      <t>シツ</t>
    </rPh>
    <rPh sb="13" eb="15">
      <t>シシツ</t>
    </rPh>
    <rPh sb="16" eb="20">
      <t>タンスイカブツ</t>
    </rPh>
    <rPh sb="21" eb="23">
      <t>エンブン</t>
    </rPh>
    <phoneticPr fontId="3"/>
  </si>
  <si>
    <t>エネルギーkcal</t>
    <phoneticPr fontId="3"/>
  </si>
  <si>
    <t>たんぱく質ｇ</t>
    <rPh sb="4" eb="5">
      <t>シツ</t>
    </rPh>
    <phoneticPr fontId="3"/>
  </si>
  <si>
    <t>脂質ｇ</t>
    <rPh sb="0" eb="2">
      <t>シシツ</t>
    </rPh>
    <phoneticPr fontId="3"/>
  </si>
  <si>
    <t>炭水化物ｇ</t>
    <rPh sb="0" eb="4">
      <t>タンスイカブツ</t>
    </rPh>
    <phoneticPr fontId="3"/>
  </si>
  <si>
    <t>塩分ｇ</t>
    <rPh sb="0" eb="2">
      <t>エンブン</t>
    </rPh>
    <phoneticPr fontId="3"/>
  </si>
  <si>
    <t>※調味料のアレルギー表示は弊社でお届けしたものに限ります。またアレルギーの詳細は「予定献立表」でご確認下さい。</t>
    <rPh sb="37" eb="39">
      <t>ショウサイ</t>
    </rPh>
    <rPh sb="41" eb="43">
      <t>ヨテイ</t>
    </rPh>
    <rPh sb="43" eb="45">
      <t>コンダテ</t>
    </rPh>
    <rPh sb="45" eb="46">
      <t>ヒョウ</t>
    </rPh>
    <rPh sb="49" eb="52">
      <t>カクニンクダ</t>
    </rPh>
    <phoneticPr fontId="3"/>
  </si>
  <si>
    <t>3～5</t>
    <phoneticPr fontId="3"/>
  </si>
  <si>
    <t>歳</t>
    <rPh sb="0" eb="1">
      <t>サイ</t>
    </rPh>
    <phoneticPr fontId="3"/>
  </si>
  <si>
    <t>390/16.1/10.8/57.0/1.1未満</t>
    <rPh sb="22" eb="24">
      <t>ミマン</t>
    </rPh>
    <phoneticPr fontId="3"/>
  </si>
  <si>
    <t>※都合により、献立を変更する場合がございます。</t>
    <rPh sb="1" eb="3">
      <t>ツゴウ</t>
    </rPh>
    <rPh sb="7" eb="9">
      <t>コンダテ</t>
    </rPh>
    <rPh sb="10" eb="12">
      <t>ヘンコウ</t>
    </rPh>
    <rPh sb="14" eb="16">
      <t>バアイ</t>
    </rPh>
    <phoneticPr fontId="3"/>
  </si>
  <si>
    <t>1～2</t>
    <phoneticPr fontId="3"/>
  </si>
  <si>
    <t>285/11.8/7.9/41.7/0.8未満</t>
    <rPh sb="21" eb="23">
      <t>ミマン</t>
    </rPh>
    <phoneticPr fontId="3"/>
  </si>
  <si>
    <t>※18　本製品で使用している海苔は、えび・かにの生息域で採取しています。</t>
  </si>
  <si>
    <t>※60　本工場では小麦・乳を使用しております。</t>
  </si>
  <si>
    <t>※143　本品で使用している原料の魚はえび、かにを食べています。</t>
  </si>
  <si>
    <t>おかゆ・さつまいも・かぼちゃ・にんじん・玉ねぎ・タラ・豆乳</t>
  </si>
  <si>
    <t>さつまいもとかぼちゃのやわらか煮</t>
  </si>
  <si>
    <t>白身魚と野菜の洋風煮込み</t>
    <rPh sb="0" eb="3">
      <t>シロミザカナ</t>
    </rPh>
    <rPh sb="4" eb="6">
      <t>ヤサイ</t>
    </rPh>
    <rPh sb="7" eb="9">
      <t>ヨウフウ</t>
    </rPh>
    <rPh sb="9" eb="11">
      <t>ニコ</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</si>
</sst>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 ?/2"/>
    <numFmt numFmtId="177" formatCode="#\ ?/4"/>
    <numFmt numFmtId="178" formatCode="#\ ?/10"/>
    <numFmt numFmtId="179" formatCode="#\ ?/6"/>
    <numFmt numFmtId="180" formatCode="#\ ?/8"/>
    <numFmt numFmtId="181" formatCode="#\ ?/3"/>
    <numFmt numFmtId="182" formatCode="#\ ?/20"/>
    <numFmt numFmtId="183" formatCode="0.0_ "/>
    <numFmt numFmtId="184" formatCode="0_ "/>
  </numFmts>
  <fonts count="40" x14ac:knownFonts="1">
    <font>
      <sz val="11"/>
      <color theme="1"/>
      <name val="ＭＳ Ｐゴシック"/>
      <family val="3"/>
      <charset val="128"/>
      <scheme val="minor"/>
    </font>
    <font>
      <sz val="11"/>
      <name val="ＭＳ Ｐゴシック"/>
      <family val="3"/>
      <charset val="128"/>
    </font>
    <font>
      <b/>
      <sz val="28"/>
      <name val="ＭＳ Ｐゴシック"/>
      <family val="3"/>
      <charset val="128"/>
    </font>
    <font>
      <sz val="6"/>
      <name val="ＭＳ Ｐゴシック"/>
      <family val="3"/>
      <charset val="128"/>
    </font>
    <font>
      <b/>
      <sz val="12"/>
      <name val="ＭＳ Ｐゴシック"/>
      <family val="3"/>
      <charset val="128"/>
    </font>
    <font>
      <sz val="14"/>
      <name val="ＭＳ Ｐゴシック"/>
      <family val="3"/>
      <charset val="128"/>
    </font>
    <font>
      <b/>
      <sz val="11"/>
      <name val="ＭＳ Ｐゴシック"/>
      <family val="3"/>
      <charset val="128"/>
    </font>
    <font>
      <sz val="10.5"/>
      <name val="ＭＳ Ｐゴシック"/>
      <family val="3"/>
      <charset val="128"/>
    </font>
    <font>
      <sz val="9"/>
      <name val="ＭＳ Ｐゴシック"/>
      <family val="3"/>
      <charset val="128"/>
    </font>
    <font>
      <b/>
      <sz val="24"/>
      <name val="ＭＳ Ｐゴシック"/>
      <family val="3"/>
      <charset val="128"/>
    </font>
    <font>
      <b/>
      <sz val="22"/>
      <name val="ＭＳ Ｐゴシック"/>
      <family val="3"/>
      <charset val="128"/>
    </font>
    <font>
      <b/>
      <sz val="14"/>
      <name val="ＭＳ Ｐゴシック"/>
      <family val="3"/>
      <charset val="128"/>
    </font>
    <font>
      <b/>
      <sz val="9"/>
      <name val="ＭＳ Ｐゴシック"/>
      <family val="3"/>
      <charset val="128"/>
    </font>
    <font>
      <b/>
      <sz val="8"/>
      <name val="ＭＳ Ｐゴシック"/>
      <family val="3"/>
      <charset val="128"/>
    </font>
    <font>
      <sz val="11.5"/>
      <name val="ＭＳ Ｐゴシック"/>
      <family val="3"/>
      <charset val="128"/>
    </font>
    <font>
      <sz val="12"/>
      <name val="ＭＳ Ｐゴシック"/>
      <family val="3"/>
      <charset val="128"/>
    </font>
    <font>
      <sz val="1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b/>
      <sz val="11"/>
      <color theme="1"/>
      <name val="ＭＳ Ｐゴシック"/>
      <family val="3"/>
      <charset val="128"/>
      <scheme val="minor"/>
    </font>
    <font>
      <b/>
      <sz val="10"/>
      <name val="ＭＳ Ｐゴシック"/>
      <family val="3"/>
      <charset val="128"/>
    </font>
    <font>
      <sz val="11"/>
      <name val="ＭＳ Ｐ明朝"/>
      <family val="1"/>
      <charset val="128"/>
    </font>
    <font>
      <b/>
      <sz val="12"/>
      <name val="ＭＳ Ｐ明朝"/>
      <family val="1"/>
      <charset val="128"/>
    </font>
    <font>
      <sz val="8"/>
      <name val="ＭＳ Ｐ明朝"/>
      <family val="1"/>
      <charset val="128"/>
    </font>
    <font>
      <sz val="9"/>
      <name val="ＭＳ Ｐ明朝"/>
      <family val="1"/>
      <charset val="128"/>
    </font>
    <font>
      <sz val="8"/>
      <color theme="1"/>
      <name val="ＭＳ Ｐゴシック"/>
      <family val="3"/>
      <charset val="128"/>
      <scheme val="minor"/>
    </font>
    <font>
      <sz val="9"/>
      <color theme="1"/>
      <name val="ＭＳ Ｐゴシック"/>
      <family val="3"/>
      <charset val="128"/>
      <scheme val="minor"/>
    </font>
    <font>
      <b/>
      <sz val="11"/>
      <name val="ＭＳ Ｐ明朝"/>
      <family val="1"/>
      <charset val="128"/>
    </font>
    <font>
      <b/>
      <sz val="18"/>
      <name val="ＭＳ Ｐ明朝"/>
      <family val="1"/>
      <charset val="128"/>
    </font>
    <font>
      <b/>
      <sz val="36"/>
      <name val="ＭＳ Ｐ明朝"/>
      <family val="1"/>
      <charset val="128"/>
    </font>
    <font>
      <sz val="6"/>
      <name val="ＭＳ Ｐ明朝"/>
      <family val="1"/>
      <charset val="128"/>
    </font>
    <font>
      <sz val="5"/>
      <name val="ＭＳ Ｐ明朝"/>
      <family val="1"/>
      <charset val="128"/>
    </font>
    <font>
      <sz val="10"/>
      <name val="ＭＳ Ｐ明朝"/>
      <family val="1"/>
      <charset val="128"/>
    </font>
    <font>
      <sz val="6"/>
      <name val="ＭＳ Ｐゴシック"/>
      <family val="2"/>
      <charset val="128"/>
      <scheme val="minor"/>
    </font>
    <font>
      <sz val="10"/>
      <color rgb="FFFF0000"/>
      <name val="ＭＳ Ｐ明朝"/>
      <family val="1"/>
      <charset val="128"/>
    </font>
    <font>
      <sz val="11"/>
      <color rgb="FFFF0000"/>
      <name val="ＭＳ Ｐ明朝"/>
      <family val="1"/>
      <charset val="128"/>
    </font>
  </fonts>
  <fills count="16">
    <fill>
      <patternFill patternType="none"/>
    </fill>
    <fill>
      <patternFill patternType="gray125"/>
    </fill>
    <fill>
      <patternFill patternType="solid">
        <fgColor indexed="22"/>
        <bgColor indexed="64"/>
      </patternFill>
    </fill>
    <fill>
      <patternFill patternType="solid">
        <fgColor rgb="FFFFCCFF"/>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29"/>
        <bgColor indexed="64"/>
      </patternFill>
    </fill>
    <fill>
      <patternFill patternType="solid">
        <fgColor indexed="42"/>
        <bgColor indexed="64"/>
      </patternFill>
    </fill>
    <fill>
      <patternFill patternType="solid">
        <fgColor rgb="FFFFD1FF"/>
        <bgColor indexed="64"/>
      </patternFill>
    </fill>
    <fill>
      <patternFill patternType="solid">
        <fgColor rgb="FFCDEBFF"/>
        <bgColor indexed="64"/>
      </patternFill>
    </fill>
    <fill>
      <patternFill patternType="solid">
        <fgColor rgb="FFFFE6CD"/>
        <bgColor indexed="64"/>
      </patternFill>
    </fill>
    <fill>
      <patternFill patternType="solid">
        <fgColor theme="0" tint="-0.14999847407452621"/>
        <bgColor indexed="64"/>
      </patternFill>
    </fill>
    <fill>
      <patternFill patternType="solid">
        <fgColor rgb="FFD5FFD5"/>
        <bgColor indexed="64"/>
      </patternFill>
    </fill>
    <fill>
      <patternFill patternType="solid">
        <fgColor rgb="FFFFFFCC"/>
        <bgColor indexed="64"/>
      </patternFill>
    </fill>
  </fills>
  <borders count="81">
    <border>
      <left/>
      <right/>
      <top/>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55"/>
      </bottom>
      <diagonal/>
    </border>
    <border>
      <left style="thin">
        <color indexed="64"/>
      </left>
      <right style="thin">
        <color indexed="64"/>
      </right>
      <top style="thin">
        <color indexed="64"/>
      </top>
      <bottom/>
      <diagonal/>
    </border>
    <border>
      <left style="thin">
        <color indexed="64"/>
      </left>
      <right style="thin">
        <color indexed="64"/>
      </right>
      <top/>
      <bottom style="thin">
        <color indexed="23"/>
      </bottom>
      <diagonal/>
    </border>
    <border>
      <left style="thin">
        <color indexed="64"/>
      </left>
      <right style="thin">
        <color indexed="64"/>
      </right>
      <top style="thin">
        <color indexed="55"/>
      </top>
      <bottom style="thin">
        <color indexed="55"/>
      </bottom>
      <diagonal/>
    </border>
    <border>
      <left style="thin">
        <color indexed="64"/>
      </left>
      <right style="thin">
        <color indexed="64"/>
      </right>
      <top style="thin">
        <color indexed="23"/>
      </top>
      <bottom style="thin">
        <color indexed="23"/>
      </bottom>
      <diagonal/>
    </border>
    <border>
      <left style="thin">
        <color indexed="64"/>
      </left>
      <right style="thin">
        <color indexed="64"/>
      </right>
      <top style="thin">
        <color indexed="55"/>
      </top>
      <bottom/>
      <diagonal/>
    </border>
    <border>
      <left style="thin">
        <color indexed="64"/>
      </left>
      <right style="thin">
        <color indexed="64"/>
      </right>
      <top style="thin">
        <color indexed="23"/>
      </top>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23"/>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s>
  <cellStyleXfs count="5">
    <xf numFmtId="0" fontId="0" fillId="0" borderId="0">
      <alignment vertical="center"/>
    </xf>
    <xf numFmtId="0" fontId="1" fillId="0" borderId="0">
      <alignment vertical="center"/>
    </xf>
    <xf numFmtId="0" fontId="1" fillId="0" borderId="0"/>
    <xf numFmtId="0" fontId="21" fillId="0" borderId="0">
      <alignment vertical="center"/>
    </xf>
    <xf numFmtId="0" fontId="1" fillId="0" borderId="0">
      <alignment vertical="center"/>
    </xf>
  </cellStyleXfs>
  <cellXfs count="433">
    <xf numFmtId="0" fontId="0" fillId="0" borderId="0" xfId="0">
      <alignment vertical="center"/>
    </xf>
    <xf numFmtId="0" fontId="2" fillId="0" borderId="0" xfId="1" applyFont="1" applyAlignment="1">
      <alignment vertical="center"/>
    </xf>
    <xf numFmtId="0" fontId="2" fillId="0" borderId="0" xfId="1" applyFont="1" applyAlignment="1">
      <alignment horizontal="center" vertical="center"/>
    </xf>
    <xf numFmtId="0" fontId="1" fillId="0" borderId="0" xfId="1" applyFont="1">
      <alignment vertical="center"/>
    </xf>
    <xf numFmtId="0" fontId="1" fillId="0" borderId="0" xfId="1" applyNumberFormat="1" applyFont="1">
      <alignment vertical="center"/>
    </xf>
    <xf numFmtId="0" fontId="2" fillId="0" borderId="0" xfId="1" applyFont="1" applyAlignment="1">
      <alignment vertical="center" shrinkToFit="1"/>
    </xf>
    <xf numFmtId="0" fontId="2" fillId="0" borderId="0" xfId="1" applyNumberFormat="1" applyFont="1" applyAlignment="1">
      <alignment horizontal="center" vertical="center" shrinkToFit="1"/>
    </xf>
    <xf numFmtId="0" fontId="2" fillId="0" borderId="0" xfId="1" applyFont="1" applyAlignment="1">
      <alignment horizontal="center" vertical="center" shrinkToFit="1"/>
    </xf>
    <xf numFmtId="0" fontId="5" fillId="0" borderId="0" xfId="1" applyFont="1" applyBorder="1" applyAlignment="1">
      <alignment horizontal="center" vertical="center" shrinkToFit="1"/>
    </xf>
    <xf numFmtId="0" fontId="7" fillId="0" borderId="0" xfId="2" applyNumberFormat="1" applyFont="1" applyFill="1" applyAlignment="1">
      <alignment shrinkToFit="1"/>
    </xf>
    <xf numFmtId="0" fontId="9" fillId="0" borderId="0" xfId="1" applyFont="1" applyBorder="1" applyAlignment="1">
      <alignment horizontal="center" vertical="center" shrinkToFit="1"/>
    </xf>
    <xf numFmtId="0" fontId="1" fillId="0" borderId="0" xfId="1" applyAlignment="1">
      <alignment horizontal="center" shrinkToFit="1"/>
    </xf>
    <xf numFmtId="0" fontId="8" fillId="0" borderId="0" xfId="1" applyNumberFormat="1" applyFont="1" applyBorder="1" applyAlignment="1">
      <alignment horizontal="center" shrinkToFit="1"/>
    </xf>
    <xf numFmtId="0" fontId="6" fillId="0" borderId="0" xfId="1" applyFont="1" applyBorder="1" applyAlignment="1">
      <alignment horizontal="center" vertical="center"/>
    </xf>
    <xf numFmtId="0" fontId="6" fillId="0" borderId="0" xfId="1" applyNumberFormat="1" applyFont="1" applyBorder="1" applyAlignment="1">
      <alignment horizontal="center" vertical="center"/>
    </xf>
    <xf numFmtId="0" fontId="11" fillId="0" borderId="2" xfId="1" applyFont="1" applyBorder="1" applyAlignment="1">
      <alignment horizontal="left" vertical="center"/>
    </xf>
    <xf numFmtId="0" fontId="11" fillId="0" borderId="3" xfId="1" applyFont="1" applyBorder="1" applyAlignment="1">
      <alignment horizontal="center" vertical="center" shrinkToFit="1"/>
    </xf>
    <xf numFmtId="0" fontId="11" fillId="0" borderId="4" xfId="1" applyFont="1" applyBorder="1" applyAlignment="1">
      <alignment horizontal="center" vertical="center" shrinkToFit="1"/>
    </xf>
    <xf numFmtId="0" fontId="12" fillId="0" borderId="5" xfId="1" applyNumberFormat="1" applyFont="1" applyBorder="1" applyAlignment="1">
      <alignment horizontal="center" vertical="center" wrapText="1"/>
    </xf>
    <xf numFmtId="0" fontId="11" fillId="0" borderId="5" xfId="1" applyFont="1" applyBorder="1" applyAlignment="1">
      <alignment horizontal="center" vertical="center" shrinkToFit="1"/>
    </xf>
    <xf numFmtId="0" fontId="11" fillId="0" borderId="5" xfId="1" applyNumberFormat="1" applyFont="1" applyBorder="1" applyAlignment="1">
      <alignment horizontal="center" vertical="center" shrinkToFit="1"/>
    </xf>
    <xf numFmtId="0" fontId="11" fillId="0" borderId="6" xfId="1" applyFont="1" applyBorder="1" applyAlignment="1">
      <alignment horizontal="center" vertical="center" shrinkToFit="1"/>
    </xf>
    <xf numFmtId="0" fontId="11" fillId="0" borderId="7" xfId="1" applyFont="1" applyBorder="1" applyAlignment="1">
      <alignment horizontal="center" vertical="center"/>
    </xf>
    <xf numFmtId="0" fontId="13" fillId="0" borderId="5" xfId="1" applyNumberFormat="1" applyFont="1" applyBorder="1" applyAlignment="1">
      <alignment horizontal="center" vertical="center" wrapText="1" shrinkToFit="1"/>
    </xf>
    <xf numFmtId="0" fontId="11" fillId="0" borderId="6" xfId="1" applyNumberFormat="1" applyFont="1" applyBorder="1" applyAlignment="1">
      <alignment horizontal="center" vertical="center" shrinkToFit="1"/>
    </xf>
    <xf numFmtId="0" fontId="1" fillId="0" borderId="0" xfId="1" applyNumberFormat="1" applyFont="1" applyFill="1" applyBorder="1" applyAlignment="1">
      <alignment horizontal="center" vertical="center"/>
    </xf>
    <xf numFmtId="0" fontId="7" fillId="0" borderId="0" xfId="1" applyFont="1" applyAlignment="1">
      <alignment vertical="center" shrinkToFit="1"/>
    </xf>
    <xf numFmtId="0" fontId="15" fillId="0" borderId="0" xfId="1" applyFont="1" applyAlignment="1">
      <alignment vertical="top" shrinkToFit="1"/>
    </xf>
    <xf numFmtId="0" fontId="14" fillId="0" borderId="0" xfId="1" applyFont="1" applyAlignment="1">
      <alignment horizontal="left" vertical="center"/>
    </xf>
    <xf numFmtId="0" fontId="5" fillId="0" borderId="0" xfId="1" applyNumberFormat="1" applyFont="1" applyAlignment="1">
      <alignment horizontal="center" vertical="top" shrinkToFit="1"/>
    </xf>
    <xf numFmtId="0" fontId="14" fillId="0" borderId="0" xfId="1" applyFont="1" applyAlignment="1">
      <alignment horizontal="center" vertical="top" shrinkToFit="1"/>
    </xf>
    <xf numFmtId="0" fontId="14" fillId="0" borderId="0" xfId="1" applyFont="1" applyAlignment="1">
      <alignment vertical="top" shrinkToFit="1"/>
    </xf>
    <xf numFmtId="0" fontId="16" fillId="0" borderId="0" xfId="1" applyFont="1" applyAlignment="1">
      <alignment horizontal="center" vertical="top" shrinkToFit="1"/>
    </xf>
    <xf numFmtId="0" fontId="16" fillId="0" borderId="0" xfId="1" applyNumberFormat="1" applyFont="1" applyAlignment="1">
      <alignment horizontal="center" vertical="top" shrinkToFit="1"/>
    </xf>
    <xf numFmtId="0" fontId="11" fillId="0" borderId="5" xfId="1" applyNumberFormat="1" applyFont="1" applyFill="1" applyBorder="1" applyAlignment="1">
      <alignment horizontal="center" vertical="center" shrinkToFit="1"/>
    </xf>
    <xf numFmtId="0" fontId="11" fillId="0" borderId="5" xfId="1" applyFont="1" applyFill="1" applyBorder="1" applyAlignment="1">
      <alignment horizontal="center" vertical="center" shrinkToFit="1"/>
    </xf>
    <xf numFmtId="0" fontId="15" fillId="0" borderId="8" xfId="1" applyFont="1" applyBorder="1" applyAlignment="1">
      <alignment vertical="top" shrinkToFit="1"/>
    </xf>
    <xf numFmtId="0" fontId="7" fillId="0" borderId="8" xfId="1" applyFont="1" applyBorder="1" applyAlignment="1">
      <alignment vertical="center" shrinkToFit="1"/>
    </xf>
    <xf numFmtId="0" fontId="5" fillId="0" borderId="8" xfId="1" applyNumberFormat="1" applyFont="1" applyBorder="1" applyAlignment="1">
      <alignment horizontal="center" vertical="top" shrinkToFit="1"/>
    </xf>
    <xf numFmtId="0" fontId="14" fillId="0" borderId="8" xfId="1" applyFont="1" applyBorder="1" applyAlignment="1">
      <alignment horizontal="center" vertical="top" shrinkToFit="1"/>
    </xf>
    <xf numFmtId="0" fontId="14" fillId="0" borderId="8" xfId="1" applyFont="1" applyBorder="1" applyAlignment="1">
      <alignment vertical="top" shrinkToFit="1"/>
    </xf>
    <xf numFmtId="0" fontId="16" fillId="0" borderId="8" xfId="1" applyNumberFormat="1" applyFont="1" applyBorder="1" applyAlignment="1">
      <alignment horizontal="center" vertical="top" shrinkToFit="1"/>
    </xf>
    <xf numFmtId="0" fontId="15" fillId="0" borderId="9" xfId="1" applyFont="1" applyBorder="1" applyAlignment="1">
      <alignment vertical="top" shrinkToFit="1"/>
    </xf>
    <xf numFmtId="0" fontId="7" fillId="0" borderId="9" xfId="1" applyFont="1" applyBorder="1" applyAlignment="1">
      <alignment vertical="center" shrinkToFit="1"/>
    </xf>
    <xf numFmtId="0" fontId="5" fillId="0" borderId="9" xfId="1" applyNumberFormat="1" applyFont="1" applyBorder="1" applyAlignment="1">
      <alignment horizontal="center" vertical="top" shrinkToFit="1"/>
    </xf>
    <xf numFmtId="0" fontId="14" fillId="0" borderId="9" xfId="1" applyFont="1" applyBorder="1" applyAlignment="1">
      <alignment horizontal="center" vertical="top" shrinkToFit="1"/>
    </xf>
    <xf numFmtId="0" fontId="14" fillId="0" borderId="9" xfId="1" applyFont="1" applyBorder="1" applyAlignment="1">
      <alignment vertical="top" shrinkToFit="1"/>
    </xf>
    <xf numFmtId="0" fontId="16" fillId="0" borderId="9" xfId="1" applyNumberFormat="1" applyFont="1" applyBorder="1" applyAlignment="1">
      <alignment horizontal="center" vertical="top" shrinkToFit="1"/>
    </xf>
    <xf numFmtId="0" fontId="15" fillId="0" borderId="10" xfId="1" applyFont="1" applyBorder="1" applyAlignment="1">
      <alignment vertical="top" shrinkToFit="1"/>
    </xf>
    <xf numFmtId="0" fontId="7" fillId="0" borderId="10" xfId="1" applyFont="1" applyBorder="1" applyAlignment="1">
      <alignment vertical="center" shrinkToFit="1"/>
    </xf>
    <xf numFmtId="0" fontId="5" fillId="0" borderId="10" xfId="1" applyNumberFormat="1" applyFont="1" applyBorder="1" applyAlignment="1">
      <alignment horizontal="center" vertical="top" shrinkToFit="1"/>
    </xf>
    <xf numFmtId="0" fontId="14" fillId="0" borderId="10" xfId="1" applyFont="1" applyBorder="1" applyAlignment="1">
      <alignment horizontal="center" vertical="top" shrinkToFit="1"/>
    </xf>
    <xf numFmtId="0" fontId="14" fillId="0" borderId="10" xfId="1" applyFont="1" applyBorder="1" applyAlignment="1">
      <alignment vertical="top" shrinkToFit="1"/>
    </xf>
    <xf numFmtId="0" fontId="16" fillId="0" borderId="10" xfId="1" applyNumberFormat="1" applyFont="1" applyBorder="1" applyAlignment="1">
      <alignment horizontal="center" vertical="top" shrinkToFit="1"/>
    </xf>
    <xf numFmtId="176" fontId="5" fillId="0" borderId="10" xfId="1" applyNumberFormat="1" applyFont="1" applyBorder="1" applyAlignment="1">
      <alignment horizontal="center" vertical="top" shrinkToFit="1"/>
    </xf>
    <xf numFmtId="0" fontId="15" fillId="0" borderId="11" xfId="1" applyFont="1" applyBorder="1" applyAlignment="1">
      <alignment vertical="top" shrinkToFit="1"/>
    </xf>
    <xf numFmtId="0" fontId="7" fillId="0" borderId="11" xfId="1" applyFont="1" applyBorder="1" applyAlignment="1">
      <alignment vertical="center" shrinkToFit="1"/>
    </xf>
    <xf numFmtId="0" fontId="5" fillId="0" borderId="11" xfId="1" applyNumberFormat="1" applyFont="1" applyBorder="1" applyAlignment="1">
      <alignment horizontal="center" vertical="top" shrinkToFit="1"/>
    </xf>
    <xf numFmtId="0" fontId="14" fillId="0" borderId="11" xfId="1" applyFont="1" applyBorder="1" applyAlignment="1">
      <alignment horizontal="center" vertical="top" shrinkToFit="1"/>
    </xf>
    <xf numFmtId="0" fontId="14" fillId="0" borderId="11" xfId="1" applyFont="1" applyBorder="1" applyAlignment="1">
      <alignment vertical="top" shrinkToFit="1"/>
    </xf>
    <xf numFmtId="0" fontId="16" fillId="0" borderId="11" xfId="1" applyNumberFormat="1" applyFont="1" applyBorder="1" applyAlignment="1">
      <alignment horizontal="center" vertical="top" shrinkToFit="1"/>
    </xf>
    <xf numFmtId="0" fontId="15" fillId="0" borderId="16" xfId="1" applyFont="1" applyBorder="1" applyAlignment="1">
      <alignment vertical="top" shrinkToFit="1"/>
    </xf>
    <xf numFmtId="0" fontId="15" fillId="0" borderId="17" xfId="1" applyFont="1" applyBorder="1" applyAlignment="1">
      <alignment vertical="top" shrinkToFit="1"/>
    </xf>
    <xf numFmtId="0" fontId="15" fillId="0" borderId="1" xfId="1" applyFont="1" applyBorder="1" applyAlignment="1">
      <alignment vertical="top" shrinkToFit="1"/>
    </xf>
    <xf numFmtId="0" fontId="15" fillId="0" borderId="18" xfId="1" applyFont="1" applyBorder="1" applyAlignment="1">
      <alignment vertical="top" shrinkToFit="1"/>
    </xf>
    <xf numFmtId="0" fontId="14" fillId="0" borderId="19" xfId="1" applyFont="1" applyBorder="1" applyAlignment="1">
      <alignment horizontal="center" vertical="top" shrinkToFit="1"/>
    </xf>
    <xf numFmtId="0" fontId="14" fillId="0" borderId="20" xfId="1" applyFont="1" applyBorder="1" applyAlignment="1">
      <alignment horizontal="center" vertical="top" shrinkToFit="1"/>
    </xf>
    <xf numFmtId="0" fontId="14" fillId="0" borderId="21" xfId="1" applyFont="1" applyBorder="1" applyAlignment="1">
      <alignment horizontal="center" vertical="top" shrinkToFit="1"/>
    </xf>
    <xf numFmtId="0" fontId="14" fillId="0" borderId="22" xfId="1" applyFont="1" applyBorder="1" applyAlignment="1">
      <alignment horizontal="center" vertical="top" shrinkToFit="1"/>
    </xf>
    <xf numFmtId="0" fontId="14" fillId="0" borderId="23" xfId="1" applyFont="1" applyBorder="1" applyAlignment="1">
      <alignment vertical="top" shrinkToFit="1"/>
    </xf>
    <xf numFmtId="0" fontId="14" fillId="0" borderId="24" xfId="1" applyFont="1" applyBorder="1" applyAlignment="1">
      <alignment vertical="top" shrinkToFit="1"/>
    </xf>
    <xf numFmtId="0" fontId="14" fillId="0" borderId="25" xfId="1" applyFont="1" applyBorder="1" applyAlignment="1">
      <alignment vertical="top" shrinkToFit="1"/>
    </xf>
    <xf numFmtId="0" fontId="14" fillId="0" borderId="26" xfId="1" applyFont="1" applyBorder="1" applyAlignment="1">
      <alignment vertical="top" shrinkToFit="1"/>
    </xf>
    <xf numFmtId="0" fontId="16" fillId="0" borderId="12" xfId="1" applyFont="1" applyBorder="1" applyAlignment="1">
      <alignment horizontal="center" vertical="top" shrinkToFit="1"/>
    </xf>
    <xf numFmtId="0" fontId="16" fillId="0" borderId="13" xfId="1" applyFont="1" applyBorder="1" applyAlignment="1">
      <alignment horizontal="center" vertical="top" shrinkToFit="1"/>
    </xf>
    <xf numFmtId="0" fontId="16" fillId="0" borderId="14" xfId="1" applyFont="1" applyBorder="1" applyAlignment="1">
      <alignment horizontal="center" vertical="top" shrinkToFit="1"/>
    </xf>
    <xf numFmtId="0" fontId="16" fillId="0" borderId="15" xfId="1" applyFont="1" applyBorder="1" applyAlignment="1">
      <alignment horizontal="center" vertical="top" shrinkToFit="1"/>
    </xf>
    <xf numFmtId="178" fontId="5" fillId="0" borderId="10" xfId="1" applyNumberFormat="1" applyFont="1" applyBorder="1" applyAlignment="1">
      <alignment horizontal="center" vertical="top" shrinkToFit="1"/>
    </xf>
    <xf numFmtId="177" fontId="5" fillId="0" borderId="10" xfId="1" applyNumberFormat="1" applyFont="1" applyBorder="1" applyAlignment="1">
      <alignment horizontal="center" vertical="top" shrinkToFit="1"/>
    </xf>
    <xf numFmtId="179" fontId="5" fillId="0" borderId="10" xfId="1" applyNumberFormat="1" applyFont="1" applyBorder="1" applyAlignment="1">
      <alignment horizontal="center" vertical="top" shrinkToFit="1"/>
    </xf>
    <xf numFmtId="176" fontId="5" fillId="0" borderId="8" xfId="1" applyNumberFormat="1" applyFont="1" applyBorder="1" applyAlignment="1">
      <alignment horizontal="center" vertical="top" shrinkToFit="1"/>
    </xf>
    <xf numFmtId="0" fontId="15" fillId="0" borderId="1" xfId="1" applyFont="1" applyBorder="1" applyAlignment="1">
      <alignment vertical="top" wrapText="1" shrinkToFit="1"/>
    </xf>
    <xf numFmtId="0" fontId="4" fillId="0" borderId="1" xfId="1" applyFont="1" applyBorder="1" applyAlignment="1">
      <alignment vertical="top" shrinkToFit="1"/>
    </xf>
    <xf numFmtId="0" fontId="10" fillId="0" borderId="0" xfId="1" applyFont="1" applyBorder="1" applyAlignment="1">
      <alignment horizontal="left" shrinkToFit="1"/>
    </xf>
    <xf numFmtId="0" fontId="5" fillId="0" borderId="0" xfId="1" applyFont="1" applyAlignment="1">
      <alignment horizontal="right" vertical="center" shrinkToFit="1"/>
    </xf>
    <xf numFmtId="0" fontId="15" fillId="0" borderId="0" xfId="1" applyFont="1" applyAlignment="1">
      <alignment horizontal="right" vertical="center"/>
    </xf>
    <xf numFmtId="0" fontId="7" fillId="0" borderId="0" xfId="1" applyFont="1" applyAlignment="1">
      <alignment horizontal="right" vertical="center"/>
    </xf>
    <xf numFmtId="0" fontId="5" fillId="0" borderId="12" xfId="1" applyNumberFormat="1" applyFont="1" applyBorder="1" applyAlignment="1">
      <alignment horizontal="center" vertical="top" shrinkToFit="1"/>
    </xf>
    <xf numFmtId="0" fontId="5" fillId="0" borderId="14" xfId="1" applyNumberFormat="1" applyFont="1" applyBorder="1" applyAlignment="1">
      <alignment horizontal="center" vertical="top" shrinkToFit="1"/>
    </xf>
    <xf numFmtId="0" fontId="15" fillId="0" borderId="0" xfId="1" applyFont="1" applyBorder="1" applyAlignment="1">
      <alignment vertical="top" shrinkToFit="1"/>
    </xf>
    <xf numFmtId="0" fontId="5" fillId="0" borderId="13" xfId="1" applyNumberFormat="1" applyFont="1" applyBorder="1" applyAlignment="1">
      <alignment horizontal="center" vertical="top" shrinkToFit="1"/>
    </xf>
    <xf numFmtId="0" fontId="5" fillId="0" borderId="15" xfId="1" applyNumberFormat="1" applyFont="1" applyBorder="1" applyAlignment="1">
      <alignment horizontal="center" vertical="top" shrinkToFit="1"/>
    </xf>
    <xf numFmtId="0" fontId="15" fillId="0" borderId="0" xfId="1" applyFont="1" applyBorder="1" applyAlignment="1">
      <alignment vertical="top"/>
    </xf>
    <xf numFmtId="0" fontId="15" fillId="0" borderId="0" xfId="1" applyFont="1" applyAlignment="1">
      <alignment vertical="center" shrinkToFit="1"/>
    </xf>
    <xf numFmtId="0" fontId="0" fillId="0" borderId="30" xfId="0" applyBorder="1">
      <alignment vertical="center"/>
    </xf>
    <xf numFmtId="0" fontId="15" fillId="0" borderId="15" xfId="1" applyFont="1" applyBorder="1" applyAlignment="1">
      <alignment horizontal="right" vertical="center"/>
    </xf>
    <xf numFmtId="0" fontId="15" fillId="0" borderId="11" xfId="1" applyFont="1" applyBorder="1" applyAlignment="1">
      <alignment vertical="center" shrinkToFit="1"/>
    </xf>
    <xf numFmtId="0" fontId="15" fillId="0" borderId="26" xfId="1" applyFont="1" applyBorder="1" applyAlignment="1">
      <alignment vertical="center" shrinkToFit="1"/>
    </xf>
    <xf numFmtId="0" fontId="15" fillId="0" borderId="22" xfId="1" applyFont="1" applyBorder="1" applyAlignment="1">
      <alignment horizontal="right" vertical="center"/>
    </xf>
    <xf numFmtId="0" fontId="15" fillId="0" borderId="18" xfId="1" applyFont="1" applyBorder="1" applyAlignment="1">
      <alignment vertical="center" shrinkToFit="1"/>
    </xf>
    <xf numFmtId="0" fontId="15" fillId="0" borderId="15" xfId="1" applyFont="1" applyBorder="1" applyAlignment="1">
      <alignment vertical="center" shrinkToFit="1"/>
    </xf>
    <xf numFmtId="0" fontId="0" fillId="0" borderId="31" xfId="0" applyBorder="1">
      <alignment vertical="center"/>
    </xf>
    <xf numFmtId="0" fontId="15" fillId="0" borderId="14" xfId="1" applyFont="1" applyBorder="1" applyAlignment="1">
      <alignment horizontal="right" vertical="center"/>
    </xf>
    <xf numFmtId="0" fontId="15" fillId="0" borderId="10" xfId="1" applyFont="1" applyBorder="1" applyAlignment="1">
      <alignment vertical="center" shrinkToFit="1"/>
    </xf>
    <xf numFmtId="0" fontId="15" fillId="0" borderId="25" xfId="1" applyFont="1" applyBorder="1" applyAlignment="1">
      <alignment vertical="center" shrinkToFit="1"/>
    </xf>
    <xf numFmtId="0" fontId="15" fillId="0" borderId="21" xfId="1" applyFont="1" applyBorder="1" applyAlignment="1">
      <alignment horizontal="right" vertical="center"/>
    </xf>
    <xf numFmtId="0" fontId="15" fillId="0" borderId="1" xfId="1" applyFont="1" applyBorder="1" applyAlignment="1">
      <alignment vertical="center" shrinkToFit="1"/>
    </xf>
    <xf numFmtId="0" fontId="15" fillId="0" borderId="14" xfId="1" applyFont="1" applyBorder="1" applyAlignment="1">
      <alignment vertical="center" shrinkToFit="1"/>
    </xf>
    <xf numFmtId="0" fontId="15" fillId="0" borderId="20" xfId="1" applyFont="1" applyBorder="1" applyAlignment="1">
      <alignment horizontal="right" vertical="center"/>
    </xf>
    <xf numFmtId="0" fontId="15" fillId="0" borderId="9" xfId="1" applyFont="1" applyBorder="1" applyAlignment="1">
      <alignment vertical="center" shrinkToFit="1"/>
    </xf>
    <xf numFmtId="0" fontId="15" fillId="0" borderId="17" xfId="1" applyFont="1" applyBorder="1" applyAlignment="1">
      <alignment vertical="center" shrinkToFit="1"/>
    </xf>
    <xf numFmtId="0" fontId="15" fillId="0" borderId="13" xfId="1" applyFont="1" applyBorder="1" applyAlignment="1">
      <alignment vertical="center" shrinkToFit="1"/>
    </xf>
    <xf numFmtId="0" fontId="7" fillId="0" borderId="10" xfId="1" applyFont="1" applyBorder="1" applyAlignment="1">
      <alignment horizontal="right" vertical="center"/>
    </xf>
    <xf numFmtId="180" fontId="15" fillId="0" borderId="14" xfId="1" applyNumberFormat="1" applyFont="1" applyBorder="1" applyAlignment="1">
      <alignment horizontal="right" vertical="center"/>
    </xf>
    <xf numFmtId="180" fontId="15" fillId="0" borderId="21" xfId="1" applyNumberFormat="1" applyFont="1" applyBorder="1" applyAlignment="1">
      <alignment horizontal="right" vertical="center"/>
    </xf>
    <xf numFmtId="0" fontId="15" fillId="0" borderId="13" xfId="1" applyFont="1" applyBorder="1" applyAlignment="1">
      <alignment horizontal="right" vertical="center"/>
    </xf>
    <xf numFmtId="0" fontId="15" fillId="0" borderId="24" xfId="1" applyFont="1" applyBorder="1" applyAlignment="1">
      <alignment vertical="center" shrinkToFit="1"/>
    </xf>
    <xf numFmtId="0" fontId="0" fillId="0" borderId="32" xfId="0" applyBorder="1">
      <alignment vertical="center"/>
    </xf>
    <xf numFmtId="179" fontId="15" fillId="0" borderId="14" xfId="1" applyNumberFormat="1" applyFont="1" applyBorder="1" applyAlignment="1">
      <alignment horizontal="right" vertical="center"/>
    </xf>
    <xf numFmtId="181" fontId="15" fillId="0" borderId="14" xfId="1" applyNumberFormat="1" applyFont="1" applyBorder="1" applyAlignment="1">
      <alignment horizontal="right" vertical="center"/>
    </xf>
    <xf numFmtId="181" fontId="15" fillId="0" borderId="21" xfId="1" applyNumberFormat="1" applyFont="1" applyBorder="1" applyAlignment="1">
      <alignment horizontal="right" vertical="center"/>
    </xf>
    <xf numFmtId="0" fontId="0" fillId="0" borderId="33" xfId="0" applyBorder="1">
      <alignment vertical="center"/>
    </xf>
    <xf numFmtId="0" fontId="15" fillId="0" borderId="12" xfId="1" applyFont="1" applyBorder="1" applyAlignment="1">
      <alignment horizontal="right" vertical="center"/>
    </xf>
    <xf numFmtId="0" fontId="15" fillId="0" borderId="8" xfId="1" applyFont="1" applyBorder="1" applyAlignment="1">
      <alignment vertical="center" shrinkToFit="1"/>
    </xf>
    <xf numFmtId="0" fontId="15" fillId="0" borderId="23" xfId="1" applyFont="1" applyBorder="1" applyAlignment="1">
      <alignment vertical="center" shrinkToFit="1"/>
    </xf>
    <xf numFmtId="0" fontId="15" fillId="0" borderId="19" xfId="1" applyFont="1" applyBorder="1" applyAlignment="1">
      <alignment horizontal="right" vertical="center"/>
    </xf>
    <xf numFmtId="0" fontId="15" fillId="0" borderId="16" xfId="1" applyFont="1" applyBorder="1" applyAlignment="1">
      <alignment vertical="center" shrinkToFit="1"/>
    </xf>
    <xf numFmtId="0" fontId="15" fillId="0" borderId="12" xfId="1" applyFont="1" applyBorder="1" applyAlignment="1">
      <alignment vertical="center" shrinkToFit="1"/>
    </xf>
    <xf numFmtId="0" fontId="6" fillId="0" borderId="34" xfId="1" applyFont="1" applyBorder="1" applyAlignment="1">
      <alignment horizontal="center" vertical="center"/>
    </xf>
    <xf numFmtId="0" fontId="6" fillId="0" borderId="35" xfId="1" applyFont="1" applyBorder="1" applyAlignment="1">
      <alignment horizontal="center" vertical="center"/>
    </xf>
    <xf numFmtId="0" fontId="6" fillId="0" borderId="36" xfId="1" applyFont="1" applyBorder="1" applyAlignment="1">
      <alignment horizontal="center" vertical="center"/>
    </xf>
    <xf numFmtId="0" fontId="6" fillId="0" borderId="11" xfId="1" applyFont="1" applyBorder="1" applyAlignment="1">
      <alignment horizontal="center" vertical="center"/>
    </xf>
    <xf numFmtId="0" fontId="6" fillId="0" borderId="37" xfId="1" applyFont="1" applyBorder="1" applyAlignment="1">
      <alignment horizontal="center" vertical="center"/>
    </xf>
    <xf numFmtId="0" fontId="6" fillId="0" borderId="15" xfId="1" applyFont="1" applyBorder="1" applyAlignment="1">
      <alignment horizontal="center" vertical="center"/>
    </xf>
    <xf numFmtId="0" fontId="6" fillId="0" borderId="22" xfId="1" applyFont="1" applyBorder="1" applyAlignment="1">
      <alignment horizontal="center" vertical="center"/>
    </xf>
    <xf numFmtId="0" fontId="6" fillId="0" borderId="38" xfId="1" applyFont="1" applyBorder="1">
      <alignment vertical="center"/>
    </xf>
    <xf numFmtId="0" fontId="6" fillId="0" borderId="44" xfId="1" applyFont="1" applyBorder="1" applyAlignment="1">
      <alignment horizontal="center" vertical="center"/>
    </xf>
    <xf numFmtId="0" fontId="6" fillId="0" borderId="45" xfId="1" applyFont="1" applyBorder="1" applyAlignment="1">
      <alignment horizontal="center" vertical="center"/>
    </xf>
    <xf numFmtId="0" fontId="6" fillId="0" borderId="51" xfId="1" applyFont="1" applyBorder="1" applyAlignment="1">
      <alignment horizontal="center" vertical="center"/>
    </xf>
    <xf numFmtId="0" fontId="6" fillId="0" borderId="52" xfId="1" applyFont="1" applyBorder="1" applyAlignment="1">
      <alignment horizontal="center" vertical="center"/>
    </xf>
    <xf numFmtId="0" fontId="21" fillId="0" borderId="0" xfId="3" applyBorder="1" applyAlignment="1">
      <alignment vertical="center"/>
    </xf>
    <xf numFmtId="0" fontId="0" fillId="0" borderId="53" xfId="0" applyBorder="1" applyAlignment="1">
      <alignment horizontal="left" shrinkToFit="1"/>
    </xf>
    <xf numFmtId="0" fontId="15" fillId="0" borderId="0" xfId="1" applyFont="1" applyBorder="1" applyAlignment="1">
      <alignment vertical="center"/>
    </xf>
    <xf numFmtId="0" fontId="15" fillId="0" borderId="0" xfId="1" applyFont="1" applyFill="1" applyBorder="1" applyAlignment="1">
      <alignment vertical="center"/>
    </xf>
    <xf numFmtId="0" fontId="4" fillId="0" borderId="0" xfId="1" applyFont="1" applyBorder="1" applyAlignment="1">
      <alignment vertical="center" textRotation="255"/>
    </xf>
    <xf numFmtId="0" fontId="15" fillId="0" borderId="0" xfId="1" applyFont="1" applyBorder="1">
      <alignment vertical="center"/>
    </xf>
    <xf numFmtId="0" fontId="15" fillId="0" borderId="0" xfId="1" applyFont="1">
      <alignment vertical="center"/>
    </xf>
    <xf numFmtId="0" fontId="15" fillId="0" borderId="54" xfId="1" applyFont="1" applyBorder="1" applyAlignment="1">
      <alignment horizontal="right" vertical="center"/>
    </xf>
    <xf numFmtId="0" fontId="15" fillId="0" borderId="22" xfId="1" applyFont="1" applyBorder="1" applyAlignment="1">
      <alignment vertical="center" shrinkToFit="1"/>
    </xf>
    <xf numFmtId="0" fontId="15" fillId="0" borderId="30" xfId="1" applyFont="1" applyBorder="1" applyAlignment="1">
      <alignment horizontal="right" vertical="center"/>
    </xf>
    <xf numFmtId="0" fontId="15" fillId="0" borderId="54" xfId="1" applyFont="1" applyBorder="1" applyAlignment="1">
      <alignment vertical="center" shrinkToFit="1"/>
    </xf>
    <xf numFmtId="0" fontId="15" fillId="0" borderId="36" xfId="1" applyFont="1" applyBorder="1" applyAlignment="1">
      <alignment vertical="center" shrinkToFit="1"/>
    </xf>
    <xf numFmtId="178" fontId="15" fillId="0" borderId="14" xfId="1" applyNumberFormat="1" applyFont="1" applyBorder="1" applyAlignment="1">
      <alignment horizontal="right" vertical="center"/>
    </xf>
    <xf numFmtId="178" fontId="15" fillId="0" borderId="21" xfId="1" applyNumberFormat="1" applyFont="1" applyBorder="1" applyAlignment="1">
      <alignment horizontal="right" vertical="center"/>
    </xf>
    <xf numFmtId="0" fontId="15" fillId="2" borderId="10" xfId="1" applyFont="1" applyFill="1" applyBorder="1" applyAlignment="1">
      <alignment vertical="center" shrinkToFit="1"/>
    </xf>
    <xf numFmtId="0" fontId="7" fillId="0" borderId="9" xfId="1" applyFont="1" applyBorder="1" applyAlignment="1">
      <alignment horizontal="right" vertical="center"/>
    </xf>
    <xf numFmtId="179" fontId="15" fillId="0" borderId="21" xfId="1" applyNumberFormat="1" applyFont="1" applyBorder="1" applyAlignment="1">
      <alignment horizontal="right" vertical="center"/>
    </xf>
    <xf numFmtId="182" fontId="15" fillId="0" borderId="14" xfId="1" applyNumberFormat="1" applyFont="1" applyBorder="1" applyAlignment="1">
      <alignment horizontal="right" vertical="center"/>
    </xf>
    <xf numFmtId="182" fontId="15" fillId="0" borderId="21" xfId="1" applyNumberFormat="1" applyFont="1" applyBorder="1" applyAlignment="1">
      <alignment horizontal="right" vertical="center"/>
    </xf>
    <xf numFmtId="176" fontId="15" fillId="0" borderId="21" xfId="1" applyNumberFormat="1" applyFont="1" applyBorder="1" applyAlignment="1">
      <alignment horizontal="right" vertical="center"/>
    </xf>
    <xf numFmtId="0" fontId="1" fillId="0" borderId="0" xfId="1" applyFont="1" applyBorder="1">
      <alignment vertical="center"/>
    </xf>
    <xf numFmtId="0" fontId="15" fillId="0" borderId="31" xfId="1" applyFont="1" applyBorder="1" applyAlignment="1">
      <alignment vertical="center"/>
    </xf>
    <xf numFmtId="0" fontId="15" fillId="0" borderId="55" xfId="1" applyFont="1" applyBorder="1">
      <alignment vertical="center"/>
    </xf>
    <xf numFmtId="0" fontId="2" fillId="0" borderId="49" xfId="1" applyFont="1" applyBorder="1" applyAlignment="1">
      <alignment vertical="center"/>
    </xf>
    <xf numFmtId="0" fontId="2" fillId="0" borderId="49" xfId="1" applyFont="1" applyBorder="1" applyAlignment="1">
      <alignment vertical="center" shrinkToFit="1"/>
    </xf>
    <xf numFmtId="0" fontId="2" fillId="0" borderId="50" xfId="1" applyFont="1" applyBorder="1" applyAlignment="1">
      <alignment vertical="center"/>
    </xf>
    <xf numFmtId="0" fontId="25" fillId="0" borderId="0" xfId="1" applyFont="1" applyAlignment="1">
      <alignment horizontal="center" vertical="center" textRotation="255"/>
    </xf>
    <xf numFmtId="0" fontId="25" fillId="0" borderId="0" xfId="1" applyFont="1">
      <alignment vertical="center"/>
    </xf>
    <xf numFmtId="0" fontId="25" fillId="0" borderId="0" xfId="1" applyFont="1" applyAlignment="1">
      <alignment horizontal="center" vertical="center"/>
    </xf>
    <xf numFmtId="0" fontId="1" fillId="0" borderId="45" xfId="1" applyBorder="1" applyAlignment="1">
      <alignment horizontal="center" vertical="center"/>
    </xf>
    <xf numFmtId="0" fontId="1" fillId="4" borderId="45" xfId="1" applyFill="1" applyBorder="1" applyAlignment="1">
      <alignment horizontal="center" vertical="center"/>
    </xf>
    <xf numFmtId="0" fontId="25" fillId="0" borderId="10" xfId="1" applyFont="1" applyBorder="1" applyAlignment="1">
      <alignment horizontal="left" vertical="center" shrinkToFit="1"/>
    </xf>
    <xf numFmtId="0" fontId="25" fillId="0" borderId="60" xfId="1" applyFont="1" applyBorder="1" applyAlignment="1">
      <alignment horizontal="left" vertical="center" shrinkToFit="1"/>
    </xf>
    <xf numFmtId="0" fontId="25" fillId="0" borderId="9" xfId="1" applyFont="1" applyBorder="1" applyAlignment="1">
      <alignment horizontal="left" vertical="center" shrinkToFit="1"/>
    </xf>
    <xf numFmtId="183" fontId="25" fillId="0" borderId="0" xfId="1" applyNumberFormat="1" applyFont="1">
      <alignment vertical="center"/>
    </xf>
    <xf numFmtId="0" fontId="27" fillId="0" borderId="1" xfId="1" applyFont="1" applyBorder="1" applyAlignment="1">
      <alignment horizontal="center" vertical="center" wrapText="1"/>
    </xf>
    <xf numFmtId="0" fontId="25" fillId="0" borderId="10" xfId="4" applyFont="1" applyBorder="1" applyAlignment="1">
      <alignment horizontal="center" wrapText="1" shrinkToFit="1"/>
    </xf>
    <xf numFmtId="0" fontId="36" fillId="0" borderId="60" xfId="1" applyFont="1" applyBorder="1">
      <alignment vertical="center"/>
    </xf>
    <xf numFmtId="184" fontId="36" fillId="0" borderId="60" xfId="1" applyNumberFormat="1" applyFont="1" applyBorder="1" applyAlignment="1">
      <alignment horizontal="right" vertical="center"/>
    </xf>
    <xf numFmtId="0" fontId="36" fillId="0" borderId="60" xfId="1" applyFont="1" applyBorder="1" applyAlignment="1">
      <alignment horizontal="left" vertical="center"/>
    </xf>
    <xf numFmtId="0" fontId="36" fillId="0" borderId="71" xfId="1" applyFont="1" applyBorder="1" applyAlignment="1">
      <alignment horizontal="left" vertical="top" shrinkToFit="1"/>
    </xf>
    <xf numFmtId="0" fontId="36" fillId="0" borderId="10" xfId="4" applyFont="1" applyBorder="1" applyAlignment="1">
      <alignment horizontal="left" vertical="top" wrapText="1"/>
    </xf>
    <xf numFmtId="0" fontId="36" fillId="10" borderId="60" xfId="1" applyFont="1" applyFill="1" applyBorder="1" applyAlignment="1">
      <alignment horizontal="left" vertical="center"/>
    </xf>
    <xf numFmtId="0" fontId="36" fillId="0" borderId="58" xfId="1" applyFont="1" applyBorder="1" applyAlignment="1">
      <alignment horizontal="left" vertical="top" shrinkToFit="1"/>
    </xf>
    <xf numFmtId="0" fontId="36" fillId="11" borderId="10" xfId="1" applyFont="1" applyFill="1" applyBorder="1">
      <alignment vertical="center"/>
    </xf>
    <xf numFmtId="183" fontId="36" fillId="0" borderId="10" xfId="1" applyNumberFormat="1" applyFont="1" applyBorder="1">
      <alignment vertical="center"/>
    </xf>
    <xf numFmtId="0" fontId="36" fillId="0" borderId="10" xfId="1" applyFont="1" applyBorder="1">
      <alignment vertical="center"/>
    </xf>
    <xf numFmtId="0" fontId="36" fillId="0" borderId="73" xfId="1" applyFont="1" applyBorder="1" applyAlignment="1">
      <alignment horizontal="left" vertical="top" shrinkToFit="1"/>
    </xf>
    <xf numFmtId="0" fontId="36" fillId="0" borderId="1" xfId="1" applyFont="1" applyBorder="1" applyAlignment="1">
      <alignment horizontal="left" vertical="top" shrinkToFit="1"/>
    </xf>
    <xf numFmtId="0" fontId="36" fillId="0" borderId="9" xfId="1" applyFont="1" applyBorder="1">
      <alignment vertical="center"/>
    </xf>
    <xf numFmtId="183" fontId="36" fillId="0" borderId="9" xfId="1" applyNumberFormat="1" applyFont="1" applyBorder="1">
      <alignment vertical="center"/>
    </xf>
    <xf numFmtId="0" fontId="36" fillId="0" borderId="75" xfId="1" applyFont="1" applyBorder="1" applyAlignment="1">
      <alignment horizontal="left" vertical="top" shrinkToFit="1"/>
    </xf>
    <xf numFmtId="0" fontId="36" fillId="0" borderId="17" xfId="1" applyFont="1" applyBorder="1" applyAlignment="1">
      <alignment horizontal="left" vertical="top" shrinkToFit="1"/>
    </xf>
    <xf numFmtId="184" fontId="36" fillId="0" borderId="60" xfId="1" applyNumberFormat="1" applyFont="1" applyBorder="1">
      <alignment vertical="center"/>
    </xf>
    <xf numFmtId="0" fontId="36" fillId="12" borderId="10" xfId="1" applyFont="1" applyFill="1" applyBorder="1">
      <alignment vertical="center"/>
    </xf>
    <xf numFmtId="0" fontId="36" fillId="14" borderId="60" xfId="1" applyFont="1" applyFill="1" applyBorder="1">
      <alignment vertical="center"/>
    </xf>
    <xf numFmtId="0" fontId="36" fillId="10" borderId="60" xfId="1" applyFont="1" applyFill="1" applyBorder="1">
      <alignment vertical="center"/>
    </xf>
    <xf numFmtId="0" fontId="36" fillId="10" borderId="10" xfId="1" applyFont="1" applyFill="1" applyBorder="1">
      <alignment vertical="center"/>
    </xf>
    <xf numFmtId="0" fontId="36" fillId="0" borderId="60" xfId="1" applyFont="1" applyBorder="1" applyAlignment="1">
      <alignment vertical="center" shrinkToFit="1"/>
    </xf>
    <xf numFmtId="0" fontId="36" fillId="15" borderId="10" xfId="1" applyFont="1" applyFill="1" applyBorder="1">
      <alignment vertical="center"/>
    </xf>
    <xf numFmtId="0" fontId="36" fillId="0" borderId="44" xfId="1" applyFont="1" applyBorder="1" applyAlignment="1">
      <alignment horizontal="center" vertical="center" shrinkToFit="1"/>
    </xf>
    <xf numFmtId="0" fontId="25" fillId="0" borderId="56" xfId="1" applyFont="1" applyBorder="1">
      <alignment vertical="center"/>
    </xf>
    <xf numFmtId="0" fontId="36" fillId="0" borderId="0" xfId="4" applyFont="1" applyAlignment="1">
      <alignment horizontal="left" vertical="top" wrapText="1"/>
    </xf>
    <xf numFmtId="0" fontId="0" fillId="0" borderId="57" xfId="0" applyBorder="1" applyAlignment="1">
      <alignment vertical="center" shrinkToFit="1"/>
    </xf>
    <xf numFmtId="0" fontId="36" fillId="0" borderId="45" xfId="1" applyFont="1" applyBorder="1" applyAlignment="1">
      <alignment horizontal="center" vertical="center"/>
    </xf>
    <xf numFmtId="0" fontId="25" fillId="0" borderId="21" xfId="1" applyFont="1" applyBorder="1">
      <alignment vertical="center"/>
    </xf>
    <xf numFmtId="0" fontId="36" fillId="0" borderId="0" xfId="4" applyFont="1">
      <alignment vertical="center"/>
    </xf>
    <xf numFmtId="0" fontId="0" fillId="0" borderId="0" xfId="0" applyAlignment="1">
      <alignment vertical="center" shrinkToFit="1"/>
    </xf>
    <xf numFmtId="0" fontId="36" fillId="0" borderId="44" xfId="1" applyFont="1" applyBorder="1" applyAlignment="1">
      <alignment horizontal="center" vertical="center"/>
    </xf>
    <xf numFmtId="0" fontId="36" fillId="0" borderId="70" xfId="1" applyFont="1" applyBorder="1">
      <alignment vertical="center"/>
    </xf>
    <xf numFmtId="184" fontId="36" fillId="0" borderId="45" xfId="1" applyNumberFormat="1" applyFont="1" applyBorder="1" applyAlignment="1">
      <alignment horizontal="center" vertical="center"/>
    </xf>
    <xf numFmtId="183" fontId="36" fillId="0" borderId="45" xfId="1" applyNumberFormat="1" applyFont="1" applyBorder="1" applyAlignment="1">
      <alignment horizontal="center" vertical="center"/>
    </xf>
    <xf numFmtId="0" fontId="36" fillId="0" borderId="0" xfId="1" applyFont="1" applyAlignment="1">
      <alignment horizontal="left" vertical="center"/>
    </xf>
    <xf numFmtId="0" fontId="38" fillId="0" borderId="0" xfId="1" applyFont="1" applyAlignment="1">
      <alignment horizontal="left" vertical="center" wrapText="1"/>
    </xf>
    <xf numFmtId="0" fontId="36" fillId="0" borderId="0" xfId="1" applyFont="1" applyAlignment="1">
      <alignment horizontal="left" vertical="center" wrapText="1"/>
    </xf>
    <xf numFmtId="0" fontId="25" fillId="0" borderId="0" xfId="1" applyFont="1" applyAlignment="1">
      <alignment horizontal="left" vertical="center"/>
    </xf>
    <xf numFmtId="0" fontId="36" fillId="0" borderId="0" xfId="1" applyFont="1" applyAlignment="1">
      <alignment horizontal="center" vertical="center"/>
    </xf>
    <xf numFmtId="0" fontId="36" fillId="0" borderId="0" xfId="1" applyFont="1">
      <alignment vertical="center"/>
    </xf>
    <xf numFmtId="0" fontId="36" fillId="0" borderId="0" xfId="1" applyFont="1" applyAlignment="1">
      <alignment horizontal="left" vertical="top"/>
    </xf>
    <xf numFmtId="0" fontId="25" fillId="0" borderId="57" xfId="1" applyFont="1" applyBorder="1" applyAlignment="1">
      <alignment horizontal="center" vertical="center"/>
    </xf>
    <xf numFmtId="0" fontId="25" fillId="0" borderId="57" xfId="1" applyFont="1" applyBorder="1">
      <alignment vertical="center"/>
    </xf>
    <xf numFmtId="0" fontId="39" fillId="0" borderId="57" xfId="1" applyFont="1" applyBorder="1" applyAlignment="1">
      <alignment horizontal="left" vertical="center"/>
    </xf>
    <xf numFmtId="184" fontId="25" fillId="0" borderId="0" xfId="1" applyNumberFormat="1" applyFont="1" applyAlignment="1">
      <alignment horizontal="center" vertical="center"/>
    </xf>
    <xf numFmtId="183" fontId="25" fillId="0" borderId="0" xfId="1" applyNumberFormat="1" applyFont="1" applyAlignment="1">
      <alignment horizontal="center" vertical="center"/>
    </xf>
    <xf numFmtId="0" fontId="36" fillId="0" borderId="0" xfId="1" applyFont="1" applyAlignment="1">
      <alignment vertical="center" wrapText="1"/>
    </xf>
    <xf numFmtId="0" fontId="25" fillId="0" borderId="0" xfId="1" applyFont="1" applyAlignment="1">
      <alignment vertical="center" wrapText="1"/>
    </xf>
    <xf numFmtId="0" fontId="25" fillId="0" borderId="0" xfId="1" applyFont="1" applyAlignment="1">
      <alignment horizontal="left" vertical="top" wrapText="1"/>
    </xf>
    <xf numFmtId="0" fontId="25" fillId="0" borderId="10" xfId="1" applyFont="1" applyFill="1" applyBorder="1" applyAlignment="1">
      <alignment horizontal="left" vertical="center" shrinkToFit="1"/>
    </xf>
    <xf numFmtId="0" fontId="25" fillId="0" borderId="60" xfId="1" applyFont="1" applyFill="1" applyBorder="1" applyAlignment="1">
      <alignment horizontal="left" vertical="center" shrinkToFit="1"/>
    </xf>
    <xf numFmtId="0" fontId="25" fillId="0" borderId="9" xfId="1" applyFont="1" applyFill="1" applyBorder="1" applyAlignment="1">
      <alignment horizontal="left" vertical="center" shrinkToFit="1"/>
    </xf>
    <xf numFmtId="0" fontId="25" fillId="0" borderId="10" xfId="1" applyFont="1" applyFill="1" applyBorder="1" applyAlignment="1">
      <alignment horizontal="left" vertical="center" shrinkToFit="1"/>
    </xf>
    <xf numFmtId="0" fontId="25" fillId="0" borderId="60" xfId="1" applyFont="1" applyFill="1" applyBorder="1" applyAlignment="1">
      <alignment horizontal="left" vertical="center" shrinkToFit="1"/>
    </xf>
    <xf numFmtId="0" fontId="25" fillId="0" borderId="9" xfId="1" applyFont="1" applyFill="1" applyBorder="1" applyAlignment="1">
      <alignment horizontal="left" vertical="center" shrinkToFit="1"/>
    </xf>
    <xf numFmtId="0" fontId="25" fillId="0" borderId="10" xfId="1" applyFont="1" applyFill="1" applyBorder="1" applyAlignment="1">
      <alignment horizontal="left" vertical="center" shrinkToFit="1"/>
    </xf>
    <xf numFmtId="0" fontId="25" fillId="0" borderId="60" xfId="1" applyFont="1" applyFill="1" applyBorder="1" applyAlignment="1">
      <alignment horizontal="left" vertical="center" shrinkToFit="1"/>
    </xf>
    <xf numFmtId="0" fontId="25" fillId="0" borderId="9" xfId="1" applyFont="1" applyFill="1" applyBorder="1" applyAlignment="1">
      <alignment horizontal="left" vertical="center" shrinkToFit="1"/>
    </xf>
    <xf numFmtId="0" fontId="25" fillId="0" borderId="10" xfId="1" applyFont="1" applyFill="1" applyBorder="1" applyAlignment="1">
      <alignment horizontal="left" vertical="center" shrinkToFit="1"/>
    </xf>
    <xf numFmtId="0" fontId="25" fillId="0" borderId="60" xfId="1" applyFont="1" applyFill="1" applyBorder="1" applyAlignment="1">
      <alignment horizontal="left" vertical="center" shrinkToFit="1"/>
    </xf>
    <xf numFmtId="0" fontId="25" fillId="0" borderId="9" xfId="1" applyFont="1" applyFill="1" applyBorder="1" applyAlignment="1">
      <alignment horizontal="left" vertical="center" shrinkToFit="1"/>
    </xf>
    <xf numFmtId="0" fontId="25" fillId="0" borderId="58" xfId="1" applyFont="1" applyBorder="1" applyAlignment="1">
      <alignment horizontal="center" vertical="center" shrinkToFit="1"/>
    </xf>
    <xf numFmtId="0" fontId="25" fillId="0" borderId="1" xfId="1" applyFont="1" applyBorder="1" applyAlignment="1">
      <alignment horizontal="center" vertical="center" shrinkToFit="1"/>
    </xf>
    <xf numFmtId="0" fontId="25" fillId="0" borderId="17" xfId="1" applyFont="1" applyBorder="1" applyAlignment="1">
      <alignment horizontal="center" vertical="center" shrinkToFit="1"/>
    </xf>
    <xf numFmtId="0" fontId="25" fillId="7" borderId="45" xfId="1" applyFont="1" applyFill="1" applyBorder="1" applyAlignment="1">
      <alignment horizontal="center" vertical="center" wrapText="1" shrinkToFit="1"/>
    </xf>
    <xf numFmtId="0" fontId="25" fillId="8" borderId="45" xfId="1" applyFont="1" applyFill="1" applyBorder="1" applyAlignment="1">
      <alignment horizontal="center" vertical="center" wrapText="1" shrinkToFit="1"/>
    </xf>
    <xf numFmtId="0" fontId="25" fillId="9" borderId="45" xfId="1" applyFont="1" applyFill="1" applyBorder="1" applyAlignment="1">
      <alignment horizontal="center" vertical="center" wrapText="1" shrinkToFit="1"/>
    </xf>
    <xf numFmtId="0" fontId="34" fillId="0" borderId="21" xfId="1" applyFont="1" applyBorder="1" applyAlignment="1">
      <alignment horizontal="center" vertical="center" wrapText="1"/>
    </xf>
    <xf numFmtId="0" fontId="34" fillId="0" borderId="1" xfId="1" applyFont="1" applyBorder="1" applyAlignment="1">
      <alignment horizontal="center" vertical="center" wrapText="1"/>
    </xf>
    <xf numFmtId="0" fontId="34" fillId="0" borderId="20" xfId="1" applyFont="1" applyBorder="1" applyAlignment="1">
      <alignment horizontal="center" vertical="center" wrapText="1"/>
    </xf>
    <xf numFmtId="0" fontId="34" fillId="0" borderId="17" xfId="1" applyFont="1" applyBorder="1" applyAlignment="1">
      <alignment horizontal="center" vertical="center" wrapText="1"/>
    </xf>
    <xf numFmtId="0" fontId="25" fillId="0" borderId="10" xfId="4" applyFont="1" applyBorder="1" applyAlignment="1">
      <alignment horizontal="center" wrapText="1" shrinkToFit="1"/>
    </xf>
    <xf numFmtId="0" fontId="25" fillId="0" borderId="9" xfId="4" applyFont="1" applyBorder="1" applyAlignment="1">
      <alignment horizontal="center" wrapText="1" shrinkToFit="1"/>
    </xf>
    <xf numFmtId="0" fontId="27" fillId="0" borderId="44" xfId="1" applyFont="1" applyBorder="1" applyAlignment="1">
      <alignment horizontal="center" vertical="center" wrapText="1"/>
    </xf>
    <xf numFmtId="0" fontId="27" fillId="0" borderId="42" xfId="1" applyFont="1" applyBorder="1" applyAlignment="1">
      <alignment horizontal="center" vertical="center" wrapText="1"/>
    </xf>
    <xf numFmtId="0" fontId="25" fillId="0" borderId="71" xfId="1" applyFont="1" applyBorder="1" applyAlignment="1">
      <alignment horizontal="center" vertical="center" shrinkToFit="1"/>
    </xf>
    <xf numFmtId="0" fontId="25" fillId="0" borderId="73" xfId="1" applyFont="1" applyBorder="1" applyAlignment="1">
      <alignment horizontal="center" vertical="center" shrinkToFit="1"/>
    </xf>
    <xf numFmtId="0" fontId="25" fillId="0" borderId="75" xfId="1" applyFont="1" applyBorder="1" applyAlignment="1">
      <alignment horizontal="center" vertical="center" shrinkToFit="1"/>
    </xf>
    <xf numFmtId="0" fontId="31" fillId="3" borderId="45" xfId="1" applyFont="1" applyFill="1" applyBorder="1" applyAlignment="1">
      <alignment horizontal="center" vertical="center" textRotation="255" shrinkToFit="1"/>
    </xf>
    <xf numFmtId="0" fontId="32" fillId="0" borderId="45" xfId="1" applyFont="1" applyBorder="1" applyAlignment="1">
      <alignment horizontal="center" vertical="center" textRotation="255"/>
    </xf>
    <xf numFmtId="0" fontId="25" fillId="0" borderId="45" xfId="1" applyFont="1" applyBorder="1" applyAlignment="1">
      <alignment horizontal="right" vertical="center"/>
    </xf>
    <xf numFmtId="0" fontId="25" fillId="0" borderId="45" xfId="1" applyFont="1" applyBorder="1" applyAlignment="1">
      <alignment horizontal="center" vertical="center"/>
    </xf>
    <xf numFmtId="0" fontId="25" fillId="0" borderId="21" xfId="4" applyFont="1" applyBorder="1" applyAlignment="1">
      <alignment horizontal="center" wrapText="1" shrinkToFit="1"/>
    </xf>
    <xf numFmtId="0" fontId="25" fillId="0" borderId="20" xfId="4" applyFont="1" applyBorder="1" applyAlignment="1">
      <alignment horizontal="center" wrapText="1" shrinkToFit="1"/>
    </xf>
    <xf numFmtId="0" fontId="25" fillId="0" borderId="44" xfId="1" applyFont="1" applyBorder="1" applyAlignment="1">
      <alignment horizontal="center" vertical="center"/>
    </xf>
    <xf numFmtId="0" fontId="25" fillId="0" borderId="42" xfId="1" applyFont="1" applyBorder="1" applyAlignment="1">
      <alignment horizontal="center" vertical="center"/>
    </xf>
    <xf numFmtId="0" fontId="25" fillId="0" borderId="70" xfId="1" applyFont="1" applyBorder="1" applyAlignment="1">
      <alignment horizontal="center" vertical="center"/>
    </xf>
    <xf numFmtId="0" fontId="25" fillId="0" borderId="60" xfId="1" applyFont="1" applyBorder="1" applyAlignment="1">
      <alignment horizontal="center" vertical="center" wrapText="1"/>
    </xf>
    <xf numFmtId="0" fontId="25" fillId="0" borderId="10" xfId="1" applyFont="1" applyBorder="1" applyAlignment="1">
      <alignment horizontal="center" vertical="center"/>
    </xf>
    <xf numFmtId="0" fontId="25" fillId="0" borderId="9" xfId="1" applyFont="1" applyBorder="1" applyAlignment="1">
      <alignment horizontal="center" vertical="center"/>
    </xf>
    <xf numFmtId="0" fontId="27" fillId="0" borderId="70" xfId="1" applyFont="1" applyBorder="1" applyAlignment="1">
      <alignment horizontal="center" vertical="center" wrapText="1"/>
    </xf>
    <xf numFmtId="0" fontId="25" fillId="0" borderId="74" xfId="4" applyFont="1" applyBorder="1" applyAlignment="1">
      <alignment horizontal="center" wrapText="1" shrinkToFit="1"/>
    </xf>
    <xf numFmtId="0" fontId="25" fillId="0" borderId="76" xfId="4" applyFont="1" applyBorder="1" applyAlignment="1">
      <alignment horizontal="center" wrapText="1" shrinkToFit="1"/>
    </xf>
    <xf numFmtId="0" fontId="36" fillId="0" borderId="45" xfId="1" applyFont="1" applyBorder="1" applyAlignment="1">
      <alignment horizontal="center" vertical="center" textRotation="255"/>
    </xf>
    <xf numFmtId="0" fontId="36" fillId="0" borderId="60" xfId="1" applyFont="1" applyBorder="1" applyAlignment="1">
      <alignment horizontal="center" vertical="center" textRotation="255" wrapText="1"/>
    </xf>
    <xf numFmtId="0" fontId="36" fillId="0" borderId="10" xfId="1" applyFont="1" applyBorder="1" applyAlignment="1">
      <alignment horizontal="center" vertical="center" textRotation="255"/>
    </xf>
    <xf numFmtId="0" fontId="36" fillId="0" borderId="9" xfId="1" applyFont="1" applyBorder="1" applyAlignment="1">
      <alignment horizontal="center" vertical="center" textRotation="255"/>
    </xf>
    <xf numFmtId="0" fontId="28" fillId="0" borderId="45" xfId="1" applyFont="1" applyBorder="1" applyAlignment="1">
      <alignment horizontal="left" vertical="top" wrapText="1"/>
    </xf>
    <xf numFmtId="0" fontId="28" fillId="0" borderId="60" xfId="1" applyFont="1" applyBorder="1" applyAlignment="1">
      <alignment horizontal="left" vertical="top" wrapText="1"/>
    </xf>
    <xf numFmtId="0" fontId="28" fillId="0" borderId="10" xfId="1" applyFont="1" applyBorder="1" applyAlignment="1">
      <alignment horizontal="left" vertical="top" wrapText="1"/>
    </xf>
    <xf numFmtId="0" fontId="28" fillId="0" borderId="9" xfId="1" applyFont="1" applyBorder="1" applyAlignment="1">
      <alignment horizontal="left" vertical="top" wrapText="1"/>
    </xf>
    <xf numFmtId="0" fontId="27" fillId="0" borderId="72" xfId="1" applyFont="1" applyBorder="1" applyAlignment="1">
      <alignment horizontal="center" vertical="center" wrapText="1"/>
    </xf>
    <xf numFmtId="0" fontId="33" fillId="0" borderId="45" xfId="1" applyFont="1" applyBorder="1" applyAlignment="1">
      <alignment horizontal="left" vertical="center"/>
    </xf>
    <xf numFmtId="0" fontId="36" fillId="0" borderId="60" xfId="4" applyFont="1" applyBorder="1" applyAlignment="1">
      <alignment horizontal="left" vertical="top" wrapText="1"/>
    </xf>
    <xf numFmtId="0" fontId="36" fillId="0" borderId="10" xfId="4" applyFont="1" applyBorder="1" applyAlignment="1">
      <alignment horizontal="left" vertical="top" wrapText="1"/>
    </xf>
    <xf numFmtId="0" fontId="36" fillId="0" borderId="9" xfId="4" applyFont="1" applyBorder="1" applyAlignment="1">
      <alignment horizontal="left" vertical="top" wrapText="1"/>
    </xf>
    <xf numFmtId="0" fontId="36" fillId="0" borderId="77" xfId="4" applyFont="1" applyBorder="1" applyAlignment="1">
      <alignment horizontal="left" vertical="top" wrapText="1"/>
    </xf>
    <xf numFmtId="0" fontId="36" fillId="0" borderId="74" xfId="4" applyFont="1" applyBorder="1" applyAlignment="1">
      <alignment horizontal="left" vertical="top" wrapText="1"/>
    </xf>
    <xf numFmtId="0" fontId="36" fillId="0" borderId="76" xfId="4" applyFont="1" applyBorder="1" applyAlignment="1">
      <alignment horizontal="left" vertical="top" wrapText="1"/>
    </xf>
    <xf numFmtId="0" fontId="36" fillId="0" borderId="45" xfId="1" applyFont="1" applyBorder="1" applyAlignment="1">
      <alignment horizontal="center" vertical="center" wrapText="1"/>
    </xf>
    <xf numFmtId="0" fontId="36" fillId="0" borderId="45" xfId="1" applyFont="1" applyBorder="1" applyAlignment="1">
      <alignment horizontal="center" vertical="center" textRotation="255" shrinkToFit="1"/>
    </xf>
    <xf numFmtId="0" fontId="8" fillId="0" borderId="45" xfId="1" applyFont="1" applyBorder="1" applyAlignment="1">
      <alignment horizontal="left" vertical="top" wrapText="1"/>
    </xf>
    <xf numFmtId="0" fontId="36" fillId="0" borderId="56" xfId="4" applyFont="1" applyBorder="1" applyAlignment="1">
      <alignment horizontal="left" vertical="top" wrapText="1"/>
    </xf>
    <xf numFmtId="0" fontId="36" fillId="0" borderId="21" xfId="4" applyFont="1" applyBorder="1" applyAlignment="1">
      <alignment horizontal="left" vertical="top" wrapText="1"/>
    </xf>
    <xf numFmtId="0" fontId="36" fillId="0" borderId="20" xfId="4" applyFont="1" applyBorder="1" applyAlignment="1">
      <alignment horizontal="left" vertical="top" wrapText="1"/>
    </xf>
    <xf numFmtId="0" fontId="36" fillId="0" borderId="45" xfId="1" applyFont="1" applyBorder="1" applyAlignment="1">
      <alignment horizontal="center" vertical="center"/>
    </xf>
    <xf numFmtId="0" fontId="36" fillId="0" borderId="45" xfId="1" applyFont="1" applyBorder="1">
      <alignment vertical="center"/>
    </xf>
    <xf numFmtId="0" fontId="36" fillId="0" borderId="45" xfId="1" applyFont="1" applyBorder="1" applyAlignment="1">
      <alignment vertical="center" wrapText="1"/>
    </xf>
    <xf numFmtId="0" fontId="36" fillId="13" borderId="56" xfId="1" applyFont="1" applyFill="1" applyBorder="1" applyAlignment="1">
      <alignment horizontal="center" vertical="center"/>
    </xf>
    <xf numFmtId="0" fontId="36" fillId="13" borderId="57" xfId="1" applyFont="1" applyFill="1" applyBorder="1" applyAlignment="1">
      <alignment horizontal="center" vertical="center"/>
    </xf>
    <xf numFmtId="0" fontId="36" fillId="13" borderId="58" xfId="1" applyFont="1" applyFill="1" applyBorder="1" applyAlignment="1">
      <alignment horizontal="center" vertical="center"/>
    </xf>
    <xf numFmtId="0" fontId="36" fillId="13" borderId="20" xfId="1" applyFont="1" applyFill="1" applyBorder="1" applyAlignment="1">
      <alignment horizontal="center" vertical="center"/>
    </xf>
    <xf numFmtId="0" fontId="36" fillId="13" borderId="39" xfId="1" applyFont="1" applyFill="1" applyBorder="1" applyAlignment="1">
      <alignment horizontal="center" vertical="center"/>
    </xf>
    <xf numFmtId="0" fontId="36" fillId="13" borderId="17" xfId="1" applyFont="1" applyFill="1" applyBorder="1" applyAlignment="1">
      <alignment horizontal="center" vertical="center"/>
    </xf>
    <xf numFmtId="0" fontId="36" fillId="0" borderId="45" xfId="1" applyFont="1" applyBorder="1" applyAlignment="1">
      <alignment vertical="center" textRotation="255"/>
    </xf>
    <xf numFmtId="0" fontId="36" fillId="5" borderId="45" xfId="1" applyFont="1" applyFill="1" applyBorder="1" applyAlignment="1">
      <alignment horizontal="center" vertical="center" wrapText="1"/>
    </xf>
    <xf numFmtId="0" fontId="36" fillId="5" borderId="45" xfId="1" applyFont="1" applyFill="1" applyBorder="1">
      <alignment vertical="center"/>
    </xf>
    <xf numFmtId="0" fontId="36" fillId="5" borderId="45" xfId="1" applyFont="1" applyFill="1" applyBorder="1" applyAlignment="1">
      <alignment horizontal="center" vertical="center" textRotation="255" shrinkToFit="1"/>
    </xf>
    <xf numFmtId="0" fontId="36" fillId="5" borderId="45" xfId="1" applyFont="1" applyFill="1" applyBorder="1" applyAlignment="1">
      <alignment horizontal="center" vertical="center"/>
    </xf>
    <xf numFmtId="183" fontId="36" fillId="0" borderId="45" xfId="1" applyNumberFormat="1" applyFont="1" applyBorder="1" applyAlignment="1">
      <alignment horizontal="center" vertical="center"/>
    </xf>
    <xf numFmtId="0" fontId="36" fillId="0" borderId="44" xfId="1" applyFont="1" applyBorder="1" applyAlignment="1">
      <alignment horizontal="center" vertical="center"/>
    </xf>
    <xf numFmtId="0" fontId="36" fillId="0" borderId="42" xfId="1" applyFont="1" applyBorder="1" applyAlignment="1">
      <alignment horizontal="center" vertical="center"/>
    </xf>
    <xf numFmtId="0" fontId="36" fillId="0" borderId="70" xfId="1" applyFont="1" applyBorder="1" applyAlignment="1">
      <alignment horizontal="center" vertical="center"/>
    </xf>
    <xf numFmtId="0" fontId="36" fillId="0" borderId="57" xfId="1" applyFont="1" applyBorder="1" applyAlignment="1">
      <alignment horizontal="left" vertical="center" shrinkToFit="1"/>
    </xf>
    <xf numFmtId="0" fontId="0" fillId="0" borderId="57" xfId="0" applyBorder="1" applyAlignment="1">
      <alignment vertical="center" shrinkToFit="1"/>
    </xf>
    <xf numFmtId="0" fontId="25" fillId="0" borderId="45" xfId="1" applyFont="1" applyBorder="1" applyAlignment="1">
      <alignment horizontal="center" vertical="center" textRotation="255"/>
    </xf>
    <xf numFmtId="0" fontId="25" fillId="0" borderId="56" xfId="1" applyFont="1" applyBorder="1" applyAlignment="1">
      <alignment horizontal="center" vertical="center" shrinkToFit="1"/>
    </xf>
    <xf numFmtId="0" fontId="25" fillId="0" borderId="57" xfId="1" applyFont="1" applyBorder="1" applyAlignment="1">
      <alignment horizontal="center" vertical="center" shrinkToFit="1"/>
    </xf>
    <xf numFmtId="0" fontId="25" fillId="0" borderId="21" xfId="1" applyFont="1" applyBorder="1" applyAlignment="1">
      <alignment horizontal="center" vertical="center" shrinkToFit="1"/>
    </xf>
    <xf numFmtId="0" fontId="25" fillId="0" borderId="0" xfId="1" applyFont="1" applyAlignment="1">
      <alignment horizontal="center" vertical="center" shrinkToFit="1"/>
    </xf>
    <xf numFmtId="0" fontId="25" fillId="0" borderId="20" xfId="1" applyFont="1" applyBorder="1" applyAlignment="1">
      <alignment horizontal="center" vertical="center" shrinkToFit="1"/>
    </xf>
    <xf numFmtId="0" fontId="25" fillId="0" borderId="39" xfId="1" applyFont="1" applyBorder="1" applyAlignment="1">
      <alignment horizontal="center" vertical="center" shrinkToFit="1"/>
    </xf>
    <xf numFmtId="0" fontId="25" fillId="4" borderId="56" xfId="1" applyFont="1" applyFill="1" applyBorder="1" applyAlignment="1">
      <alignment horizontal="center" vertical="center" shrinkToFit="1"/>
    </xf>
    <xf numFmtId="0" fontId="25" fillId="4" borderId="58" xfId="1" applyFont="1" applyFill="1" applyBorder="1" applyAlignment="1">
      <alignment horizontal="center" vertical="center" shrinkToFit="1"/>
    </xf>
    <xf numFmtId="0" fontId="25" fillId="4" borderId="21" xfId="1" applyFont="1" applyFill="1" applyBorder="1" applyAlignment="1">
      <alignment horizontal="center" vertical="center" shrinkToFit="1"/>
    </xf>
    <xf numFmtId="0" fontId="25" fillId="4" borderId="1" xfId="1" applyFont="1" applyFill="1" applyBorder="1" applyAlignment="1">
      <alignment horizontal="center" vertical="center" shrinkToFit="1"/>
    </xf>
    <xf numFmtId="0" fontId="25" fillId="4" borderId="20" xfId="1" applyFont="1" applyFill="1" applyBorder="1" applyAlignment="1">
      <alignment horizontal="center" vertical="center" shrinkToFit="1"/>
    </xf>
    <xf numFmtId="0" fontId="25" fillId="4" borderId="17" xfId="1" applyFont="1" applyFill="1" applyBorder="1" applyAlignment="1">
      <alignment horizontal="center" vertical="center" shrinkToFit="1"/>
    </xf>
    <xf numFmtId="0" fontId="25" fillId="4" borderId="10" xfId="1" applyFont="1" applyFill="1" applyBorder="1" applyAlignment="1">
      <alignment horizontal="center" vertical="center"/>
    </xf>
    <xf numFmtId="0" fontId="25" fillId="0" borderId="59" xfId="1" applyFont="1" applyBorder="1" applyAlignment="1">
      <alignment horizontal="center" vertical="center"/>
    </xf>
    <xf numFmtId="0" fontId="25" fillId="0" borderId="62" xfId="1" applyFont="1" applyBorder="1" applyAlignment="1">
      <alignment horizontal="center" vertical="center"/>
    </xf>
    <xf numFmtId="0" fontId="25" fillId="0" borderId="64" xfId="1" applyFont="1" applyBorder="1" applyAlignment="1">
      <alignment horizontal="center" vertical="center"/>
    </xf>
    <xf numFmtId="0" fontId="27" fillId="0" borderId="60" xfId="1" applyFont="1" applyBorder="1" applyAlignment="1">
      <alignment horizontal="left" vertical="top" wrapText="1"/>
    </xf>
    <xf numFmtId="0" fontId="29" fillId="0" borderId="10" xfId="0" applyFont="1" applyBorder="1" applyAlignment="1">
      <alignment horizontal="left" vertical="top" wrapText="1"/>
    </xf>
    <xf numFmtId="0" fontId="29" fillId="0" borderId="9" xfId="0" applyFont="1" applyBorder="1" applyAlignment="1">
      <alignment horizontal="left" vertical="top" wrapText="1"/>
    </xf>
    <xf numFmtId="0" fontId="30" fillId="0" borderId="10" xfId="0" applyFont="1" applyBorder="1" applyAlignment="1">
      <alignment horizontal="left" vertical="top" wrapText="1"/>
    </xf>
    <xf numFmtId="0" fontId="30" fillId="0" borderId="9" xfId="0" applyFont="1" applyBorder="1" applyAlignment="1">
      <alignment horizontal="left" vertical="top" wrapText="1"/>
    </xf>
    <xf numFmtId="0" fontId="25" fillId="0" borderId="61" xfId="1" applyFont="1" applyBorder="1" applyAlignment="1">
      <alignment horizontal="center" vertical="center"/>
    </xf>
    <xf numFmtId="0" fontId="25" fillId="0" borderId="63" xfId="1" applyFont="1" applyBorder="1">
      <alignment vertical="center"/>
    </xf>
    <xf numFmtId="0" fontId="25" fillId="0" borderId="65" xfId="1" applyFont="1" applyBorder="1">
      <alignment vertical="center"/>
    </xf>
    <xf numFmtId="0" fontId="26" fillId="3" borderId="45" xfId="1" applyFont="1" applyFill="1" applyBorder="1" applyAlignment="1">
      <alignment horizontal="center" vertical="center" textRotation="255" shrinkToFit="1"/>
    </xf>
    <xf numFmtId="0" fontId="25" fillId="0" borderId="56" xfId="1" applyFont="1" applyBorder="1" applyAlignment="1">
      <alignment horizontal="center" vertical="center"/>
    </xf>
    <xf numFmtId="0" fontId="25" fillId="0" borderId="57" xfId="1" applyFont="1" applyBorder="1" applyAlignment="1">
      <alignment horizontal="center" vertical="center"/>
    </xf>
    <xf numFmtId="0" fontId="1" fillId="0" borderId="21" xfId="1" applyBorder="1" applyAlignment="1">
      <alignment horizontal="center" vertical="center"/>
    </xf>
    <xf numFmtId="0" fontId="1" fillId="0" borderId="0" xfId="1" applyAlignment="1">
      <alignment horizontal="center" vertical="center"/>
    </xf>
    <xf numFmtId="0" fontId="1" fillId="0" borderId="20" xfId="1" applyBorder="1" applyAlignment="1">
      <alignment horizontal="center" vertical="center"/>
    </xf>
    <xf numFmtId="0" fontId="1" fillId="0" borderId="39" xfId="1" applyBorder="1" applyAlignment="1">
      <alignment horizontal="center" vertical="center"/>
    </xf>
    <xf numFmtId="0" fontId="1" fillId="0" borderId="21" xfId="1" applyBorder="1" applyAlignment="1">
      <alignment horizontal="center" vertical="center" shrinkToFit="1"/>
    </xf>
    <xf numFmtId="0" fontId="1" fillId="0" borderId="0" xfId="1" applyAlignment="1">
      <alignment horizontal="center" vertical="center" shrinkToFit="1"/>
    </xf>
    <xf numFmtId="0" fontId="1" fillId="0" borderId="20" xfId="1" applyBorder="1" applyAlignment="1">
      <alignment horizontal="center" vertical="center" shrinkToFit="1"/>
    </xf>
    <xf numFmtId="0" fontId="1" fillId="0" borderId="39" xfId="1" applyBorder="1" applyAlignment="1">
      <alignment horizontal="center" vertical="center" shrinkToFit="1"/>
    </xf>
    <xf numFmtId="0" fontId="27" fillId="0" borderId="60" xfId="1" applyFont="1" applyBorder="1" applyAlignment="1">
      <alignment horizontal="left" vertical="top" wrapText="1" shrinkToFit="1"/>
    </xf>
    <xf numFmtId="0" fontId="29" fillId="0" borderId="10" xfId="0" applyFont="1" applyBorder="1" applyAlignment="1">
      <alignment horizontal="left" vertical="top" wrapText="1" shrinkToFit="1"/>
    </xf>
    <xf numFmtId="0" fontId="29" fillId="0" borderId="9" xfId="0" applyFont="1" applyBorder="1" applyAlignment="1">
      <alignment horizontal="left" vertical="top" wrapText="1" shrinkToFit="1"/>
    </xf>
    <xf numFmtId="0" fontId="25" fillId="0" borderId="60" xfId="1" applyFont="1" applyBorder="1" applyAlignment="1">
      <alignment horizontal="center" vertical="center"/>
    </xf>
    <xf numFmtId="0" fontId="25" fillId="0" borderId="10" xfId="1" applyFont="1" applyBorder="1">
      <alignment vertical="center"/>
    </xf>
    <xf numFmtId="0" fontId="25" fillId="0" borderId="9" xfId="1" applyFont="1" applyBorder="1">
      <alignment vertical="center"/>
    </xf>
    <xf numFmtId="0" fontId="25" fillId="0" borderId="66" xfId="1" applyFont="1" applyBorder="1" applyAlignment="1">
      <alignment horizontal="center" vertical="center"/>
    </xf>
    <xf numFmtId="0" fontId="25" fillId="0" borderId="68" xfId="1" applyFont="1" applyBorder="1" applyAlignment="1">
      <alignment horizontal="center" vertical="center"/>
    </xf>
    <xf numFmtId="0" fontId="25" fillId="0" borderId="67" xfId="1" applyFont="1" applyBorder="1" applyAlignment="1">
      <alignment horizontal="center" vertical="center"/>
    </xf>
    <xf numFmtId="0" fontId="25" fillId="0" borderId="69" xfId="1" applyFont="1" applyBorder="1">
      <alignment vertical="center"/>
    </xf>
    <xf numFmtId="0" fontId="25" fillId="5" borderId="10" xfId="1" applyFont="1" applyFill="1" applyBorder="1" applyAlignment="1">
      <alignment horizontal="center" vertical="center"/>
    </xf>
    <xf numFmtId="0" fontId="25" fillId="5" borderId="64" xfId="1" applyFont="1" applyFill="1" applyBorder="1" applyAlignment="1">
      <alignment horizontal="center" vertical="center"/>
    </xf>
    <xf numFmtId="0" fontId="25" fillId="4" borderId="60" xfId="1" applyFont="1" applyFill="1" applyBorder="1" applyAlignment="1">
      <alignment horizontal="center" vertical="center"/>
    </xf>
    <xf numFmtId="0" fontId="25" fillId="4" borderId="9" xfId="1" applyFont="1" applyFill="1" applyBorder="1" applyAlignment="1">
      <alignment horizontal="center" vertical="center"/>
    </xf>
    <xf numFmtId="0" fontId="25" fillId="4" borderId="66" xfId="1" applyFont="1" applyFill="1" applyBorder="1" applyAlignment="1">
      <alignment horizontal="center" vertical="center"/>
    </xf>
    <xf numFmtId="0" fontId="25" fillId="4" borderId="62" xfId="1" applyFont="1" applyFill="1" applyBorder="1" applyAlignment="1">
      <alignment horizontal="center" vertical="center"/>
    </xf>
    <xf numFmtId="0" fontId="25" fillId="4" borderId="68" xfId="1" applyFont="1" applyFill="1" applyBorder="1" applyAlignment="1">
      <alignment horizontal="center" vertical="center"/>
    </xf>
    <xf numFmtId="0" fontId="27" fillId="0" borderId="10" xfId="1" applyFont="1" applyBorder="1" applyAlignment="1">
      <alignment horizontal="left" vertical="top" wrapText="1" shrinkToFit="1"/>
    </xf>
    <xf numFmtId="0" fontId="25" fillId="6" borderId="56" xfId="1" applyFont="1" applyFill="1" applyBorder="1">
      <alignment vertical="center"/>
    </xf>
    <xf numFmtId="0" fontId="0" fillId="6" borderId="57" xfId="0" applyFill="1" applyBorder="1">
      <alignment vertical="center"/>
    </xf>
    <xf numFmtId="0" fontId="0" fillId="6" borderId="58" xfId="0" applyFill="1" applyBorder="1">
      <alignment vertical="center"/>
    </xf>
    <xf numFmtId="0" fontId="0" fillId="6" borderId="20" xfId="0" applyFill="1" applyBorder="1">
      <alignment vertical="center"/>
    </xf>
    <xf numFmtId="0" fontId="0" fillId="6" borderId="39" xfId="0" applyFill="1" applyBorder="1">
      <alignment vertical="center"/>
    </xf>
    <xf numFmtId="0" fontId="0" fillId="6" borderId="17" xfId="0" applyFill="1" applyBorder="1">
      <alignment vertical="center"/>
    </xf>
    <xf numFmtId="0" fontId="25" fillId="0" borderId="78" xfId="1" applyFont="1" applyBorder="1" applyAlignment="1">
      <alignment horizontal="center" vertical="center" shrinkToFit="1"/>
    </xf>
    <xf numFmtId="0" fontId="25" fillId="0" borderId="79" xfId="1" applyFont="1" applyBorder="1" applyAlignment="1">
      <alignment horizontal="center" vertical="center" shrinkToFit="1"/>
    </xf>
    <xf numFmtId="0" fontId="25" fillId="0" borderId="80" xfId="1" applyFont="1" applyBorder="1" applyAlignment="1">
      <alignment horizontal="center" vertical="center" shrinkToFit="1"/>
    </xf>
    <xf numFmtId="0" fontId="27" fillId="0" borderId="10" xfId="1" applyFont="1" applyBorder="1" applyAlignment="1">
      <alignment horizontal="left" vertical="top" wrapText="1"/>
    </xf>
    <xf numFmtId="0" fontId="27" fillId="0" borderId="60" xfId="1" applyFont="1" applyFill="1" applyBorder="1" applyAlignment="1">
      <alignment horizontal="left" vertical="top" wrapText="1"/>
    </xf>
    <xf numFmtId="0" fontId="29" fillId="0" borderId="10" xfId="0" applyFont="1" applyFill="1" applyBorder="1" applyAlignment="1">
      <alignment horizontal="left" vertical="top" wrapText="1"/>
    </xf>
    <xf numFmtId="0" fontId="29" fillId="0" borderId="9" xfId="0" applyFont="1" applyFill="1" applyBorder="1" applyAlignment="1">
      <alignment horizontal="left" vertical="top" wrapText="1"/>
    </xf>
    <xf numFmtId="0" fontId="2" fillId="0" borderId="0" xfId="1" applyFont="1" applyAlignment="1">
      <alignment horizontal="center" vertical="center"/>
    </xf>
    <xf numFmtId="0" fontId="0" fillId="0" borderId="0" xfId="0" applyAlignment="1">
      <alignment horizontal="center" vertical="center"/>
    </xf>
    <xf numFmtId="56" fontId="10" fillId="0" borderId="0" xfId="1" applyNumberFormat="1" applyFont="1" applyBorder="1" applyAlignment="1">
      <alignment horizontal="left" shrinkToFit="1"/>
    </xf>
    <xf numFmtId="0" fontId="10" fillId="0" borderId="0" xfId="1" applyFont="1" applyBorder="1" applyAlignment="1">
      <alignment horizontal="left" shrinkToFit="1"/>
    </xf>
    <xf numFmtId="0" fontId="14" fillId="0" borderId="27" xfId="1" applyFont="1" applyBorder="1" applyAlignment="1">
      <alignment horizontal="center" vertical="center" textRotation="255"/>
    </xf>
    <xf numFmtId="0" fontId="0" fillId="0" borderId="28" xfId="0" applyBorder="1" applyAlignment="1">
      <alignment horizontal="center" vertical="center" textRotation="255"/>
    </xf>
    <xf numFmtId="0" fontId="0" fillId="0" borderId="29" xfId="0" applyBorder="1" applyAlignment="1">
      <alignment horizontal="center" vertical="center" textRotation="255"/>
    </xf>
    <xf numFmtId="0" fontId="6" fillId="0" borderId="48" xfId="1" applyFont="1" applyBorder="1" applyAlignment="1">
      <alignment horizontal="center" vertical="center"/>
    </xf>
    <xf numFmtId="0" fontId="0" fillId="0" borderId="47" xfId="0" applyBorder="1" applyAlignment="1">
      <alignment vertical="center"/>
    </xf>
    <xf numFmtId="0" fontId="0" fillId="0" borderId="46" xfId="0" applyBorder="1" applyAlignment="1">
      <alignment vertical="center"/>
    </xf>
    <xf numFmtId="0" fontId="23" fillId="0" borderId="33" xfId="0" applyFont="1" applyBorder="1" applyAlignment="1">
      <alignment horizontal="center" vertical="center"/>
    </xf>
    <xf numFmtId="0" fontId="23" fillId="0" borderId="31" xfId="0" applyFont="1" applyBorder="1" applyAlignment="1">
      <alignment horizontal="center" vertical="center"/>
    </xf>
    <xf numFmtId="0" fontId="23" fillId="0" borderId="30" xfId="0" applyFont="1" applyBorder="1" applyAlignment="1">
      <alignment horizontal="center" vertical="center"/>
    </xf>
    <xf numFmtId="0" fontId="6" fillId="0" borderId="43" xfId="1" applyFont="1" applyBorder="1" applyAlignment="1">
      <alignment horizontal="center" vertical="center"/>
    </xf>
    <xf numFmtId="0" fontId="0" fillId="0" borderId="42" xfId="0" applyBorder="1" applyAlignment="1">
      <alignment vertical="center"/>
    </xf>
    <xf numFmtId="0" fontId="0" fillId="0" borderId="41" xfId="0" applyBorder="1" applyAlignment="1">
      <alignment vertical="center"/>
    </xf>
    <xf numFmtId="0" fontId="6" fillId="0" borderId="40" xfId="1" applyFont="1" applyBorder="1" applyAlignment="1">
      <alignment horizontal="center" vertical="center"/>
    </xf>
    <xf numFmtId="0" fontId="0" fillId="0" borderId="39" xfId="0" applyBorder="1" applyAlignment="1">
      <alignment vertical="center"/>
    </xf>
    <xf numFmtId="0" fontId="0" fillId="0" borderId="32" xfId="0" applyBorder="1" applyAlignment="1">
      <alignment vertical="center"/>
    </xf>
    <xf numFmtId="0" fontId="1" fillId="0" borderId="23" xfId="1" applyFont="1" applyBorder="1" applyAlignment="1">
      <alignment horizontal="center" vertical="center" textRotation="255"/>
    </xf>
    <xf numFmtId="0" fontId="0" fillId="0" borderId="25" xfId="0" applyBorder="1" applyAlignment="1">
      <alignment horizontal="center" vertical="center" textRotation="255"/>
    </xf>
    <xf numFmtId="0" fontId="0" fillId="0" borderId="26" xfId="0" applyBorder="1" applyAlignment="1">
      <alignment horizontal="center" vertical="center" textRotation="255"/>
    </xf>
    <xf numFmtId="0" fontId="9" fillId="0" borderId="50" xfId="1" applyFont="1" applyBorder="1" applyAlignment="1">
      <alignment horizontal="center" vertical="center"/>
    </xf>
    <xf numFmtId="0" fontId="9" fillId="0" borderId="49" xfId="1" applyFont="1" applyBorder="1" applyAlignment="1">
      <alignment horizontal="center" vertical="center"/>
    </xf>
    <xf numFmtId="0" fontId="9" fillId="0" borderId="33" xfId="1" applyFont="1" applyBorder="1" applyAlignment="1">
      <alignment horizontal="center" vertical="center"/>
    </xf>
    <xf numFmtId="0" fontId="9" fillId="0" borderId="40" xfId="1" applyFont="1" applyBorder="1" applyAlignment="1">
      <alignment horizontal="center" vertical="center"/>
    </xf>
    <xf numFmtId="0" fontId="9" fillId="0" borderId="39" xfId="1" applyFont="1" applyBorder="1" applyAlignment="1">
      <alignment horizontal="center" vertical="center"/>
    </xf>
    <xf numFmtId="0" fontId="9" fillId="0" borderId="32" xfId="1" applyFont="1" applyBorder="1" applyAlignment="1">
      <alignment horizontal="center" vertical="center"/>
    </xf>
    <xf numFmtId="0" fontId="6" fillId="0" borderId="23" xfId="1" applyNumberFormat="1" applyFont="1" applyFill="1" applyBorder="1" applyAlignment="1">
      <alignment horizontal="center" vertical="center"/>
    </xf>
    <xf numFmtId="0" fontId="6" fillId="0" borderId="25" xfId="1" applyNumberFormat="1" applyFont="1" applyFill="1" applyBorder="1" applyAlignment="1">
      <alignment horizontal="center" vertical="center"/>
    </xf>
    <xf numFmtId="0" fontId="6" fillId="0" borderId="26" xfId="1" applyNumberFormat="1" applyFont="1" applyFill="1" applyBorder="1" applyAlignment="1">
      <alignment horizontal="center" vertical="center"/>
    </xf>
    <xf numFmtId="0" fontId="6" fillId="0" borderId="33" xfId="1" applyNumberFormat="1" applyFont="1" applyFill="1" applyBorder="1" applyAlignment="1">
      <alignment horizontal="center" vertical="center"/>
    </xf>
    <xf numFmtId="0" fontId="6" fillId="0" borderId="31" xfId="1" applyNumberFormat="1" applyFont="1" applyFill="1" applyBorder="1" applyAlignment="1">
      <alignment horizontal="center" vertical="center"/>
    </xf>
    <xf numFmtId="0" fontId="6" fillId="0" borderId="30" xfId="1" applyNumberFormat="1" applyFont="1" applyFill="1" applyBorder="1" applyAlignment="1">
      <alignment horizontal="center" vertical="center"/>
    </xf>
    <xf numFmtId="0" fontId="6" fillId="0" borderId="50" xfId="1" applyFont="1" applyBorder="1" applyAlignment="1">
      <alignment horizontal="center" vertical="center"/>
    </xf>
    <xf numFmtId="0" fontId="0" fillId="0" borderId="49" xfId="0" applyBorder="1" applyAlignment="1">
      <alignment vertical="center"/>
    </xf>
    <xf numFmtId="0" fontId="0" fillId="0" borderId="33" xfId="0" applyBorder="1" applyAlignment="1">
      <alignment vertical="center"/>
    </xf>
    <xf numFmtId="0" fontId="2" fillId="0" borderId="0" xfId="1" applyFont="1" applyAlignment="1">
      <alignment vertical="center"/>
    </xf>
    <xf numFmtId="0" fontId="0" fillId="0" borderId="0" xfId="0" applyAlignment="1">
      <alignment vertical="center"/>
    </xf>
    <xf numFmtId="0" fontId="7" fillId="0" borderId="0" xfId="2" applyNumberFormat="1" applyFont="1" applyFill="1" applyBorder="1" applyAlignment="1">
      <alignment horizontal="center" shrinkToFit="1"/>
    </xf>
    <xf numFmtId="56" fontId="10" fillId="0" borderId="53" xfId="1" applyNumberFormat="1" applyFont="1" applyBorder="1" applyAlignment="1">
      <alignment horizontal="left" shrinkToFit="1"/>
    </xf>
    <xf numFmtId="0" fontId="0" fillId="0" borderId="53" xfId="0" applyBorder="1" applyAlignment="1">
      <alignment horizontal="left" shrinkToFit="1"/>
    </xf>
    <xf numFmtId="0" fontId="24" fillId="0" borderId="53" xfId="1" applyNumberFormat="1" applyFont="1" applyBorder="1" applyAlignment="1">
      <alignment horizontal="center" vertical="center" wrapText="1" shrinkToFit="1"/>
    </xf>
    <xf numFmtId="0" fontId="24" fillId="0" borderId="53" xfId="1" applyFont="1" applyBorder="1" applyAlignment="1">
      <alignment horizontal="center" vertical="center" shrinkToFit="1"/>
    </xf>
    <xf numFmtId="0" fontId="0" fillId="0" borderId="0" xfId="0" applyBorder="1" applyAlignment="1">
      <alignment horizontal="left" shrinkToFit="1"/>
    </xf>
    <xf numFmtId="0" fontId="10" fillId="0" borderId="0" xfId="1" applyFont="1" applyAlignment="1">
      <alignment horizontal="center" vertical="center" shrinkToFit="1"/>
    </xf>
    <xf numFmtId="0" fontId="2" fillId="0" borderId="49" xfId="1" applyFont="1" applyBorder="1" applyAlignment="1">
      <alignment vertical="center"/>
    </xf>
    <xf numFmtId="0" fontId="2" fillId="0" borderId="55" xfId="1" applyFont="1" applyBorder="1" applyAlignment="1">
      <alignment horizontal="center" vertical="center"/>
    </xf>
    <xf numFmtId="0" fontId="0" fillId="0" borderId="0" xfId="0" applyBorder="1" applyAlignment="1">
      <alignment horizontal="center" vertical="center"/>
    </xf>
    <xf numFmtId="0" fontId="0" fillId="0" borderId="31" xfId="0" applyBorder="1" applyAlignment="1">
      <alignment vertical="center"/>
    </xf>
    <xf numFmtId="56" fontId="10" fillId="0" borderId="55" xfId="1" applyNumberFormat="1" applyFont="1" applyBorder="1" applyAlignment="1">
      <alignment horizontal="left" shrinkToFit="1"/>
    </xf>
    <xf numFmtId="0" fontId="23" fillId="0" borderId="27" xfId="0" applyFont="1" applyBorder="1" applyAlignment="1">
      <alignment horizontal="center" vertical="center"/>
    </xf>
    <xf numFmtId="0" fontId="1" fillId="0" borderId="0" xfId="1" applyBorder="1" applyAlignment="1">
      <alignment horizontal="center" shrinkToFit="1"/>
    </xf>
  </cellXfs>
  <cellStyles count="5">
    <cellStyle name="標準" xfId="0" builtinId="0"/>
    <cellStyle name="標準 2" xfId="1" xr:uid="{00000000-0005-0000-0000-000001000000}"/>
    <cellStyle name="標準 2 16" xfId="4" xr:uid="{122D3DC2-4084-46D9-BD5C-4DBDEAF4FDE4}"/>
    <cellStyle name="標準 3" xfId="3" xr:uid="{00000000-0005-0000-0000-000002000000}"/>
    <cellStyle name="標準 3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 Type="http://schemas.openxmlformats.org/officeDocument/2006/relationships/image" Target="../media/image3.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jpeg"/></Relationships>
</file>

<file path=xl/drawings/drawing1.xml><?xml version="1.0" encoding="utf-8"?>
<xdr:wsDr xmlns:xdr="http://schemas.openxmlformats.org/drawingml/2006/spreadsheetDrawing" xmlns:a="http://schemas.openxmlformats.org/drawingml/2006/main">
  <xdr:twoCellAnchor editAs="absolute">
    <xdr:from>
      <xdr:col>13</xdr:col>
      <xdr:colOff>74716</xdr:colOff>
      <xdr:row>75</xdr:row>
      <xdr:rowOff>54428</xdr:rowOff>
    </xdr:from>
    <xdr:to>
      <xdr:col>14</xdr:col>
      <xdr:colOff>76200</xdr:colOff>
      <xdr:row>82</xdr:row>
      <xdr:rowOff>13062</xdr:rowOff>
    </xdr:to>
    <xdr:grpSp>
      <xdr:nvGrpSpPr>
        <xdr:cNvPr id="2" name="グループ化 17">
          <a:extLst>
            <a:ext uri="{FF2B5EF4-FFF2-40B4-BE49-F238E27FC236}">
              <a16:creationId xmlns:a16="http://schemas.microsoft.com/office/drawing/2014/main" id="{760D4610-0198-4A57-81E3-8F14A932C79D}"/>
            </a:ext>
          </a:extLst>
        </xdr:cNvPr>
        <xdr:cNvGrpSpPr>
          <a:grpSpLocks/>
        </xdr:cNvGrpSpPr>
      </xdr:nvGrpSpPr>
      <xdr:grpSpPr bwMode="auto">
        <a:xfrm>
          <a:off x="9218716" y="13084628"/>
          <a:ext cx="1201634" cy="1158784"/>
          <a:chOff x="5094162" y="13729221"/>
          <a:chExt cx="1685722" cy="1137291"/>
        </a:xfrm>
      </xdr:grpSpPr>
      <xdr:sp macro="" textlink="">
        <xdr:nvSpPr>
          <xdr:cNvPr id="3" name="テキスト ボックス 2">
            <a:extLst>
              <a:ext uri="{FF2B5EF4-FFF2-40B4-BE49-F238E27FC236}">
                <a16:creationId xmlns:a16="http://schemas.microsoft.com/office/drawing/2014/main" id="{9585D770-F9E0-43E7-B622-5C238F1B3698}"/>
              </a:ext>
            </a:extLst>
          </xdr:cNvPr>
          <xdr:cNvSpPr txBox="1"/>
        </xdr:nvSpPr>
        <xdr:spPr bwMode="auto">
          <a:xfrm>
            <a:off x="5094162" y="13841348"/>
            <a:ext cx="1685722" cy="102516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kumimoji="1" lang="ja-JP" altLang="en-US" sz="600"/>
              <a:t>食べ物は良く噛んで食べましょう。良く噛むことで、虫歯予防や消化の負担が減り、お腹に良いと言われています。</a:t>
            </a:r>
            <a:endParaRPr kumimoji="1" lang="en-US" altLang="ja-JP" sz="600"/>
          </a:p>
        </xdr:txBody>
      </xdr:sp>
      <xdr:pic>
        <xdr:nvPicPr>
          <xdr:cNvPr id="4" name="図 19">
            <a:extLst>
              <a:ext uri="{FF2B5EF4-FFF2-40B4-BE49-F238E27FC236}">
                <a16:creationId xmlns:a16="http://schemas.microsoft.com/office/drawing/2014/main" id="{0C0A8A97-55F2-44F9-8AC7-7446507899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3823" y="13729221"/>
            <a:ext cx="1624857" cy="100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20">
            <a:extLst>
              <a:ext uri="{FF2B5EF4-FFF2-40B4-BE49-F238E27FC236}">
                <a16:creationId xmlns:a16="http://schemas.microsoft.com/office/drawing/2014/main" id="{E3D2B526-7A01-4773-A750-4BFB51CB7E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22416" y="14453079"/>
            <a:ext cx="1601071" cy="9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absolute">
    <xdr:from>
      <xdr:col>13</xdr:col>
      <xdr:colOff>364671</xdr:colOff>
      <xdr:row>135</xdr:row>
      <xdr:rowOff>0</xdr:rowOff>
    </xdr:from>
    <xdr:to>
      <xdr:col>16</xdr:col>
      <xdr:colOff>226423</xdr:colOff>
      <xdr:row>141</xdr:row>
      <xdr:rowOff>53340</xdr:rowOff>
    </xdr:to>
    <xdr:grpSp>
      <xdr:nvGrpSpPr>
        <xdr:cNvPr id="6" name="グループ化 17">
          <a:extLst>
            <a:ext uri="{FF2B5EF4-FFF2-40B4-BE49-F238E27FC236}">
              <a16:creationId xmlns:a16="http://schemas.microsoft.com/office/drawing/2014/main" id="{82269C0A-FCDF-4B25-A4DC-970BF33C4B9A}"/>
            </a:ext>
          </a:extLst>
        </xdr:cNvPr>
        <xdr:cNvGrpSpPr>
          <a:grpSpLocks/>
        </xdr:cNvGrpSpPr>
      </xdr:nvGrpSpPr>
      <xdr:grpSpPr bwMode="auto">
        <a:xfrm>
          <a:off x="9508671" y="23317200"/>
          <a:ext cx="1595302" cy="1082040"/>
          <a:chOff x="5094162" y="13729221"/>
          <a:chExt cx="1685722" cy="1137291"/>
        </a:xfrm>
      </xdr:grpSpPr>
      <xdr:sp macro="" textlink="">
        <xdr:nvSpPr>
          <xdr:cNvPr id="7" name="テキスト ボックス 6">
            <a:extLst>
              <a:ext uri="{FF2B5EF4-FFF2-40B4-BE49-F238E27FC236}">
                <a16:creationId xmlns:a16="http://schemas.microsoft.com/office/drawing/2014/main" id="{A70294AF-BC4B-4A8D-94FA-CEF6AF963D49}"/>
              </a:ext>
            </a:extLst>
          </xdr:cNvPr>
          <xdr:cNvSpPr txBox="1"/>
        </xdr:nvSpPr>
        <xdr:spPr bwMode="auto">
          <a:xfrm>
            <a:off x="5094162" y="13835586"/>
            <a:ext cx="1685722" cy="10309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kumimoji="1" lang="ja-JP" altLang="en-US" sz="600"/>
              <a:t>食べ物は良く噛んで食べましょう。良く噛むことで、虫歯予防や消化の負担が減り、お腹に良いと言われています。</a:t>
            </a:r>
            <a:endParaRPr kumimoji="1" lang="en-US" altLang="ja-JP" sz="600"/>
          </a:p>
        </xdr:txBody>
      </xdr:sp>
      <xdr:pic>
        <xdr:nvPicPr>
          <xdr:cNvPr id="8" name="図 19">
            <a:extLst>
              <a:ext uri="{FF2B5EF4-FFF2-40B4-BE49-F238E27FC236}">
                <a16:creationId xmlns:a16="http://schemas.microsoft.com/office/drawing/2014/main" id="{120F35AF-FF43-440B-9E71-37B349DDE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3823" y="13729221"/>
            <a:ext cx="1624857" cy="100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図 20">
            <a:extLst>
              <a:ext uri="{FF2B5EF4-FFF2-40B4-BE49-F238E27FC236}">
                <a16:creationId xmlns:a16="http://schemas.microsoft.com/office/drawing/2014/main" id="{06CCA086-315D-4E5D-AB38-C8E68EBA8C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22416" y="14453079"/>
            <a:ext cx="1601071" cy="9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absolute">
    <xdr:from>
      <xdr:col>17</xdr:col>
      <xdr:colOff>1194848</xdr:colOff>
      <xdr:row>44</xdr:row>
      <xdr:rowOff>141931</xdr:rowOff>
    </xdr:from>
    <xdr:to>
      <xdr:col>18</xdr:col>
      <xdr:colOff>14477</xdr:colOff>
      <xdr:row>47</xdr:row>
      <xdr:rowOff>56658</xdr:rowOff>
    </xdr:to>
    <xdr:pic>
      <xdr:nvPicPr>
        <xdr:cNvPr id="10" name="図 5">
          <a:extLst>
            <a:ext uri="{FF2B5EF4-FFF2-40B4-BE49-F238E27FC236}">
              <a16:creationId xmlns:a16="http://schemas.microsoft.com/office/drawing/2014/main" id="{78F1FA8F-9027-4234-8C7E-2467A63712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24798" y="7485706"/>
          <a:ext cx="848454" cy="400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447027</xdr:colOff>
      <xdr:row>0</xdr:row>
      <xdr:rowOff>54300</xdr:rowOff>
    </xdr:from>
    <xdr:to>
      <xdr:col>2</xdr:col>
      <xdr:colOff>1717671</xdr:colOff>
      <xdr:row>6</xdr:row>
      <xdr:rowOff>63185</xdr:rowOff>
    </xdr:to>
    <xdr:pic>
      <xdr:nvPicPr>
        <xdr:cNvPr id="11" name="図 7">
          <a:extLst>
            <a:ext uri="{FF2B5EF4-FFF2-40B4-BE49-F238E27FC236}">
              <a16:creationId xmlns:a16="http://schemas.microsoft.com/office/drawing/2014/main" id="{CC41B8D6-B97A-4B0D-B075-1BBFF17BB0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102" y="54300"/>
          <a:ext cx="1270644" cy="119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18782</xdr:colOff>
      <xdr:row>0</xdr:row>
      <xdr:rowOff>0</xdr:rowOff>
    </xdr:from>
    <xdr:to>
      <xdr:col>2</xdr:col>
      <xdr:colOff>402483</xdr:colOff>
      <xdr:row>3</xdr:row>
      <xdr:rowOff>47685</xdr:rowOff>
    </xdr:to>
    <xdr:pic>
      <xdr:nvPicPr>
        <xdr:cNvPr id="12" name="図 9">
          <a:extLst>
            <a:ext uri="{FF2B5EF4-FFF2-40B4-BE49-F238E27FC236}">
              <a16:creationId xmlns:a16="http://schemas.microsoft.com/office/drawing/2014/main" id="{7F64AB30-A5BF-4BB0-9AB2-A2DED7B1384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682" y="0"/>
          <a:ext cx="640876" cy="781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37528</xdr:colOff>
      <xdr:row>0</xdr:row>
      <xdr:rowOff>32603</xdr:rowOff>
    </xdr:from>
    <xdr:to>
      <xdr:col>3</xdr:col>
      <xdr:colOff>805053</xdr:colOff>
      <xdr:row>2</xdr:row>
      <xdr:rowOff>9904</xdr:rowOff>
    </xdr:to>
    <xdr:pic>
      <xdr:nvPicPr>
        <xdr:cNvPr id="13" name="図 11">
          <a:extLst>
            <a:ext uri="{FF2B5EF4-FFF2-40B4-BE49-F238E27FC236}">
              <a16:creationId xmlns:a16="http://schemas.microsoft.com/office/drawing/2014/main" id="{41C5C001-B97A-4F57-B396-DFD92A4FB9A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6428" y="32603"/>
          <a:ext cx="767525" cy="558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1213940</xdr:colOff>
      <xdr:row>48</xdr:row>
      <xdr:rowOff>24276</xdr:rowOff>
    </xdr:from>
    <xdr:to>
      <xdr:col>2</xdr:col>
      <xdr:colOff>1954158</xdr:colOff>
      <xdr:row>52</xdr:row>
      <xdr:rowOff>120588</xdr:rowOff>
    </xdr:to>
    <xdr:pic>
      <xdr:nvPicPr>
        <xdr:cNvPr id="14" name="図 13">
          <a:extLst>
            <a:ext uri="{FF2B5EF4-FFF2-40B4-BE49-F238E27FC236}">
              <a16:creationId xmlns:a16="http://schemas.microsoft.com/office/drawing/2014/main" id="{AE87A6A7-4096-4CF0-8C8A-FA425714437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14015" y="8015751"/>
          <a:ext cx="740218" cy="744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471766</xdr:colOff>
      <xdr:row>0</xdr:row>
      <xdr:rowOff>0</xdr:rowOff>
    </xdr:from>
    <xdr:to>
      <xdr:col>5</xdr:col>
      <xdr:colOff>315</xdr:colOff>
      <xdr:row>1</xdr:row>
      <xdr:rowOff>123935</xdr:rowOff>
    </xdr:to>
    <xdr:pic>
      <xdr:nvPicPr>
        <xdr:cNvPr id="15" name="図 14">
          <a:extLst>
            <a:ext uri="{FF2B5EF4-FFF2-40B4-BE49-F238E27FC236}">
              <a16:creationId xmlns:a16="http://schemas.microsoft.com/office/drawing/2014/main" id="{5CF51D86-0ADC-4BBA-8F7C-F19A2BB9027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29391" y="0"/>
          <a:ext cx="757274" cy="55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166818</xdr:colOff>
      <xdr:row>0</xdr:row>
      <xdr:rowOff>0</xdr:rowOff>
    </xdr:from>
    <xdr:to>
      <xdr:col>17</xdr:col>
      <xdr:colOff>1480850</xdr:colOff>
      <xdr:row>5</xdr:row>
      <xdr:rowOff>90647</xdr:rowOff>
    </xdr:to>
    <xdr:pic>
      <xdr:nvPicPr>
        <xdr:cNvPr id="16" name="図 17">
          <a:extLst>
            <a:ext uri="{FF2B5EF4-FFF2-40B4-BE49-F238E27FC236}">
              <a16:creationId xmlns:a16="http://schemas.microsoft.com/office/drawing/2014/main" id="{966E10C1-BCF6-463C-A339-448339E0029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939593" y="0"/>
          <a:ext cx="1571207" cy="1128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5</xdr:col>
      <xdr:colOff>7535</xdr:colOff>
      <xdr:row>0</xdr:row>
      <xdr:rowOff>119745</xdr:rowOff>
    </xdr:from>
    <xdr:to>
      <xdr:col>6</xdr:col>
      <xdr:colOff>146371</xdr:colOff>
      <xdr:row>1</xdr:row>
      <xdr:rowOff>63972</xdr:rowOff>
    </xdr:to>
    <xdr:pic>
      <xdr:nvPicPr>
        <xdr:cNvPr id="17" name="図 19">
          <a:extLst>
            <a:ext uri="{FF2B5EF4-FFF2-40B4-BE49-F238E27FC236}">
              <a16:creationId xmlns:a16="http://schemas.microsoft.com/office/drawing/2014/main" id="{1F2B91F7-823A-46E4-9E93-C8509A17E1D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093885" y="119745"/>
          <a:ext cx="1367561" cy="372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898128</xdr:colOff>
      <xdr:row>0</xdr:row>
      <xdr:rowOff>32603</xdr:rowOff>
    </xdr:from>
    <xdr:to>
      <xdr:col>4</xdr:col>
      <xdr:colOff>226429</xdr:colOff>
      <xdr:row>1</xdr:row>
      <xdr:rowOff>578</xdr:rowOff>
    </xdr:to>
    <xdr:pic>
      <xdr:nvPicPr>
        <xdr:cNvPr id="18" name="図 21">
          <a:extLst>
            <a:ext uri="{FF2B5EF4-FFF2-40B4-BE49-F238E27FC236}">
              <a16:creationId xmlns:a16="http://schemas.microsoft.com/office/drawing/2014/main" id="{21BE0814-452C-4264-BB6F-CC678325C70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7028" y="32603"/>
          <a:ext cx="557026" cy="39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6</xdr:col>
      <xdr:colOff>293051</xdr:colOff>
      <xdr:row>0</xdr:row>
      <xdr:rowOff>65297</xdr:rowOff>
    </xdr:from>
    <xdr:to>
      <xdr:col>6</xdr:col>
      <xdr:colOff>970087</xdr:colOff>
      <xdr:row>2</xdr:row>
      <xdr:rowOff>3469</xdr:rowOff>
    </xdr:to>
    <xdr:pic>
      <xdr:nvPicPr>
        <xdr:cNvPr id="19" name="図 23">
          <a:extLst>
            <a:ext uri="{FF2B5EF4-FFF2-40B4-BE49-F238E27FC236}">
              <a16:creationId xmlns:a16="http://schemas.microsoft.com/office/drawing/2014/main" id="{1400C397-C959-414A-B974-E8B8599C1B5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08126" y="65297"/>
          <a:ext cx="677036" cy="519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790560</xdr:colOff>
      <xdr:row>0</xdr:row>
      <xdr:rowOff>119670</xdr:rowOff>
    </xdr:from>
    <xdr:to>
      <xdr:col>14</xdr:col>
      <xdr:colOff>65697</xdr:colOff>
      <xdr:row>2</xdr:row>
      <xdr:rowOff>18258</xdr:rowOff>
    </xdr:to>
    <xdr:pic>
      <xdr:nvPicPr>
        <xdr:cNvPr id="20" name="図 25">
          <a:extLst>
            <a:ext uri="{FF2B5EF4-FFF2-40B4-BE49-F238E27FC236}">
              <a16:creationId xmlns:a16="http://schemas.microsoft.com/office/drawing/2014/main" id="{6CAA6ED3-DB9E-401F-864C-2C9E8B421B5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848835" y="119670"/>
          <a:ext cx="465762" cy="47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10</xdr:col>
      <xdr:colOff>103366</xdr:colOff>
      <xdr:row>0</xdr:row>
      <xdr:rowOff>76072</xdr:rowOff>
    </xdr:from>
    <xdr:to>
      <xdr:col>11</xdr:col>
      <xdr:colOff>260417</xdr:colOff>
      <xdr:row>0</xdr:row>
      <xdr:rowOff>372995</xdr:rowOff>
    </xdr:to>
    <xdr:pic>
      <xdr:nvPicPr>
        <xdr:cNvPr id="21" name="図 27">
          <a:extLst>
            <a:ext uri="{FF2B5EF4-FFF2-40B4-BE49-F238E27FC236}">
              <a16:creationId xmlns:a16="http://schemas.microsoft.com/office/drawing/2014/main" id="{B3AFA275-1AD5-4F97-9768-59E80B82CE3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647166" y="76072"/>
          <a:ext cx="547576" cy="296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12</xdr:col>
      <xdr:colOff>353101</xdr:colOff>
      <xdr:row>0</xdr:row>
      <xdr:rowOff>152400</xdr:rowOff>
    </xdr:from>
    <xdr:to>
      <xdr:col>13</xdr:col>
      <xdr:colOff>137172</xdr:colOff>
      <xdr:row>2</xdr:row>
      <xdr:rowOff>48195</xdr:rowOff>
    </xdr:to>
    <xdr:pic>
      <xdr:nvPicPr>
        <xdr:cNvPr id="22" name="図 29">
          <a:extLst>
            <a:ext uri="{FF2B5EF4-FFF2-40B4-BE49-F238E27FC236}">
              <a16:creationId xmlns:a16="http://schemas.microsoft.com/office/drawing/2014/main" id="{57B49FEC-E160-4FF1-8A23-C7FEDC684F9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601751" y="152400"/>
          <a:ext cx="593696" cy="47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282443</xdr:colOff>
      <xdr:row>0</xdr:row>
      <xdr:rowOff>130628</xdr:rowOff>
    </xdr:from>
    <xdr:to>
      <xdr:col>13</xdr:col>
      <xdr:colOff>663871</xdr:colOff>
      <xdr:row>1</xdr:row>
      <xdr:rowOff>87773</xdr:rowOff>
    </xdr:to>
    <xdr:pic>
      <xdr:nvPicPr>
        <xdr:cNvPr id="23" name="図 8415">
          <a:extLst>
            <a:ext uri="{FF2B5EF4-FFF2-40B4-BE49-F238E27FC236}">
              <a16:creationId xmlns:a16="http://schemas.microsoft.com/office/drawing/2014/main" id="{0C7B8ABD-AF39-4F75-B2A4-125833491D4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40718" y="130628"/>
          <a:ext cx="381428" cy="38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12</xdr:col>
      <xdr:colOff>78317</xdr:colOff>
      <xdr:row>0</xdr:row>
      <xdr:rowOff>76072</xdr:rowOff>
    </xdr:from>
    <xdr:to>
      <xdr:col>12</xdr:col>
      <xdr:colOff>204880</xdr:colOff>
      <xdr:row>0</xdr:row>
      <xdr:rowOff>358628</xdr:rowOff>
    </xdr:to>
    <xdr:pic>
      <xdr:nvPicPr>
        <xdr:cNvPr id="24" name="図 8417">
          <a:extLst>
            <a:ext uri="{FF2B5EF4-FFF2-40B4-BE49-F238E27FC236}">
              <a16:creationId xmlns:a16="http://schemas.microsoft.com/office/drawing/2014/main" id="{85160944-E33B-4EA1-A1DF-3789452D61C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326967" y="76072"/>
          <a:ext cx="126563" cy="282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17</xdr:col>
      <xdr:colOff>1666198</xdr:colOff>
      <xdr:row>0</xdr:row>
      <xdr:rowOff>206685</xdr:rowOff>
    </xdr:from>
    <xdr:to>
      <xdr:col>18</xdr:col>
      <xdr:colOff>61641</xdr:colOff>
      <xdr:row>1</xdr:row>
      <xdr:rowOff>75565</xdr:rowOff>
    </xdr:to>
    <xdr:pic>
      <xdr:nvPicPr>
        <xdr:cNvPr id="25" name="図 8421">
          <a:extLst>
            <a:ext uri="{FF2B5EF4-FFF2-40B4-BE49-F238E27FC236}">
              <a16:creationId xmlns:a16="http://schemas.microsoft.com/office/drawing/2014/main" id="{F6C7DDCB-5D7C-4320-8092-B7B33D39F27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696148" y="206685"/>
          <a:ext cx="424268" cy="297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369984</xdr:colOff>
      <xdr:row>0</xdr:row>
      <xdr:rowOff>184804</xdr:rowOff>
    </xdr:from>
    <xdr:to>
      <xdr:col>18</xdr:col>
      <xdr:colOff>508925</xdr:colOff>
      <xdr:row>1</xdr:row>
      <xdr:rowOff>31949</xdr:rowOff>
    </xdr:to>
    <xdr:pic>
      <xdr:nvPicPr>
        <xdr:cNvPr id="26" name="図 8423">
          <a:extLst>
            <a:ext uri="{FF2B5EF4-FFF2-40B4-BE49-F238E27FC236}">
              <a16:creationId xmlns:a16="http://schemas.microsoft.com/office/drawing/2014/main" id="{9A79A947-E149-488B-BA52-F7C154D46F9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428759" y="184804"/>
          <a:ext cx="138941" cy="27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777321</xdr:colOff>
      <xdr:row>0</xdr:row>
      <xdr:rowOff>65297</xdr:rowOff>
    </xdr:from>
    <xdr:to>
      <xdr:col>18</xdr:col>
      <xdr:colOff>1082465</xdr:colOff>
      <xdr:row>1</xdr:row>
      <xdr:rowOff>77724</xdr:rowOff>
    </xdr:to>
    <xdr:pic>
      <xdr:nvPicPr>
        <xdr:cNvPr id="27" name="図 8425">
          <a:extLst>
            <a:ext uri="{FF2B5EF4-FFF2-40B4-BE49-F238E27FC236}">
              <a16:creationId xmlns:a16="http://schemas.microsoft.com/office/drawing/2014/main" id="{FCF4A7EC-CA24-4ABE-8367-D1907E140CC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836096" y="65297"/>
          <a:ext cx="305144" cy="441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19</xdr:col>
      <xdr:colOff>307939</xdr:colOff>
      <xdr:row>0</xdr:row>
      <xdr:rowOff>32657</xdr:rowOff>
    </xdr:from>
    <xdr:to>
      <xdr:col>19</xdr:col>
      <xdr:colOff>878167</xdr:colOff>
      <xdr:row>0</xdr:row>
      <xdr:rowOff>408191</xdr:rowOff>
    </xdr:to>
    <xdr:pic>
      <xdr:nvPicPr>
        <xdr:cNvPr id="28" name="図 8427">
          <a:extLst>
            <a:ext uri="{FF2B5EF4-FFF2-40B4-BE49-F238E27FC236}">
              <a16:creationId xmlns:a16="http://schemas.microsoft.com/office/drawing/2014/main" id="{05FAA406-037E-4F86-999E-77BBCB146B4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595439" y="32657"/>
          <a:ext cx="570228" cy="375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28</xdr:col>
      <xdr:colOff>497379</xdr:colOff>
      <xdr:row>0</xdr:row>
      <xdr:rowOff>0</xdr:rowOff>
    </xdr:from>
    <xdr:to>
      <xdr:col>28</xdr:col>
      <xdr:colOff>900689</xdr:colOff>
      <xdr:row>1</xdr:row>
      <xdr:rowOff>113400</xdr:rowOff>
    </xdr:to>
    <xdr:pic>
      <xdr:nvPicPr>
        <xdr:cNvPr id="29" name="図 8429">
          <a:extLst>
            <a:ext uri="{FF2B5EF4-FFF2-40B4-BE49-F238E27FC236}">
              <a16:creationId xmlns:a16="http://schemas.microsoft.com/office/drawing/2014/main" id="{9AD6F785-01D5-45F4-B79D-2E4B1E502672}"/>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9985529" y="0"/>
          <a:ext cx="403310" cy="54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20</xdr:col>
      <xdr:colOff>138279</xdr:colOff>
      <xdr:row>0</xdr:row>
      <xdr:rowOff>21772</xdr:rowOff>
    </xdr:from>
    <xdr:to>
      <xdr:col>20</xdr:col>
      <xdr:colOff>1006029</xdr:colOff>
      <xdr:row>2</xdr:row>
      <xdr:rowOff>961</xdr:rowOff>
    </xdr:to>
    <xdr:pic>
      <xdr:nvPicPr>
        <xdr:cNvPr id="30" name="図 8432">
          <a:extLst>
            <a:ext uri="{FF2B5EF4-FFF2-40B4-BE49-F238E27FC236}">
              <a16:creationId xmlns:a16="http://schemas.microsoft.com/office/drawing/2014/main" id="{E6BDEFEC-0030-48E1-8A65-1D9ECA4D095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t="44881"/>
        <a:stretch>
          <a:fillRect/>
        </a:stretch>
      </xdr:blipFill>
      <xdr:spPr bwMode="auto">
        <a:xfrm>
          <a:off x="15654504" y="21772"/>
          <a:ext cx="867750" cy="560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27</xdr:col>
      <xdr:colOff>544917</xdr:colOff>
      <xdr:row>0</xdr:row>
      <xdr:rowOff>54339</xdr:rowOff>
    </xdr:from>
    <xdr:to>
      <xdr:col>28</xdr:col>
      <xdr:colOff>360033</xdr:colOff>
      <xdr:row>0</xdr:row>
      <xdr:rowOff>380365</xdr:rowOff>
    </xdr:to>
    <xdr:pic>
      <xdr:nvPicPr>
        <xdr:cNvPr id="31" name="図 8438">
          <a:extLst>
            <a:ext uri="{FF2B5EF4-FFF2-40B4-BE49-F238E27FC236}">
              <a16:creationId xmlns:a16="http://schemas.microsoft.com/office/drawing/2014/main" id="{712D63F0-AF70-4C60-9BD6-DD658FA9CE74}"/>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9223442" y="54339"/>
          <a:ext cx="624741" cy="326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21</xdr:col>
      <xdr:colOff>633730</xdr:colOff>
      <xdr:row>0</xdr:row>
      <xdr:rowOff>0</xdr:rowOff>
    </xdr:from>
    <xdr:to>
      <xdr:col>25</xdr:col>
      <xdr:colOff>200424</xdr:colOff>
      <xdr:row>2</xdr:row>
      <xdr:rowOff>10288</xdr:rowOff>
    </xdr:to>
    <xdr:pic>
      <xdr:nvPicPr>
        <xdr:cNvPr id="32" name="図 8440">
          <a:extLst>
            <a:ext uri="{FF2B5EF4-FFF2-40B4-BE49-F238E27FC236}">
              <a16:creationId xmlns:a16="http://schemas.microsoft.com/office/drawing/2014/main" id="{6351DCDC-63F5-412D-ACEE-A59BA450B7A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7378680" y="0"/>
          <a:ext cx="795419" cy="591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21</xdr:col>
      <xdr:colOff>304116</xdr:colOff>
      <xdr:row>0</xdr:row>
      <xdr:rowOff>86977</xdr:rowOff>
    </xdr:from>
    <xdr:to>
      <xdr:col>21</xdr:col>
      <xdr:colOff>475759</xdr:colOff>
      <xdr:row>1</xdr:row>
      <xdr:rowOff>13193</xdr:rowOff>
    </xdr:to>
    <xdr:pic>
      <xdr:nvPicPr>
        <xdr:cNvPr id="33" name="図 8442">
          <a:extLst>
            <a:ext uri="{FF2B5EF4-FFF2-40B4-BE49-F238E27FC236}">
              <a16:creationId xmlns:a16="http://schemas.microsoft.com/office/drawing/2014/main" id="{B4B3842E-6AC7-4275-AFD0-4C94C821D545}"/>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7049066" y="86977"/>
          <a:ext cx="171643" cy="354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27</xdr:col>
      <xdr:colOff>161104</xdr:colOff>
      <xdr:row>0</xdr:row>
      <xdr:rowOff>119544</xdr:rowOff>
    </xdr:from>
    <xdr:to>
      <xdr:col>27</xdr:col>
      <xdr:colOff>429182</xdr:colOff>
      <xdr:row>0</xdr:row>
      <xdr:rowOff>412967</xdr:rowOff>
    </xdr:to>
    <xdr:pic>
      <xdr:nvPicPr>
        <xdr:cNvPr id="34" name="図 8446">
          <a:extLst>
            <a:ext uri="{FF2B5EF4-FFF2-40B4-BE49-F238E27FC236}">
              <a16:creationId xmlns:a16="http://schemas.microsoft.com/office/drawing/2014/main" id="{7252F1AE-7966-46BA-8DE5-759CDA86B705}"/>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8839629" y="119544"/>
          <a:ext cx="268078" cy="293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568832</xdr:colOff>
      <xdr:row>79</xdr:row>
      <xdr:rowOff>71207</xdr:rowOff>
    </xdr:from>
    <xdr:to>
      <xdr:col>3</xdr:col>
      <xdr:colOff>222795</xdr:colOff>
      <xdr:row>83</xdr:row>
      <xdr:rowOff>98418</xdr:rowOff>
    </xdr:to>
    <xdr:pic>
      <xdr:nvPicPr>
        <xdr:cNvPr id="35" name="図 8452">
          <a:extLst>
            <a:ext uri="{FF2B5EF4-FFF2-40B4-BE49-F238E27FC236}">
              <a16:creationId xmlns:a16="http://schemas.microsoft.com/office/drawing/2014/main" id="{13C8422E-B8FE-4F23-BC0D-0FCBAADF315C}"/>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168907" y="13082357"/>
          <a:ext cx="1682788" cy="674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34637</xdr:colOff>
      <xdr:row>76</xdr:row>
      <xdr:rowOff>105977</xdr:rowOff>
    </xdr:from>
    <xdr:to>
      <xdr:col>2</xdr:col>
      <xdr:colOff>630382</xdr:colOff>
      <xdr:row>83</xdr:row>
      <xdr:rowOff>27253</xdr:rowOff>
    </xdr:to>
    <xdr:pic>
      <xdr:nvPicPr>
        <xdr:cNvPr id="36" name="図 8454">
          <a:extLst>
            <a:ext uri="{FF2B5EF4-FFF2-40B4-BE49-F238E27FC236}">
              <a16:creationId xmlns:a16="http://schemas.microsoft.com/office/drawing/2014/main" id="{1ABB2672-41BA-4312-A819-1FE97AF04C8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b="37000"/>
        <a:stretch>
          <a:fillRect/>
        </a:stretch>
      </xdr:blipFill>
      <xdr:spPr bwMode="auto">
        <a:xfrm>
          <a:off x="34637" y="12631352"/>
          <a:ext cx="1195820" cy="10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328036</xdr:colOff>
      <xdr:row>79</xdr:row>
      <xdr:rowOff>110738</xdr:rowOff>
    </xdr:from>
    <xdr:to>
      <xdr:col>4</xdr:col>
      <xdr:colOff>300111</xdr:colOff>
      <xdr:row>83</xdr:row>
      <xdr:rowOff>69738</xdr:rowOff>
    </xdr:to>
    <xdr:pic>
      <xdr:nvPicPr>
        <xdr:cNvPr id="37" name="図 8456">
          <a:extLst>
            <a:ext uri="{FF2B5EF4-FFF2-40B4-BE49-F238E27FC236}">
              <a16:creationId xmlns:a16="http://schemas.microsoft.com/office/drawing/2014/main" id="{B50E579A-522C-4F3A-8152-939D92F652D4}"/>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956936" y="13121888"/>
          <a:ext cx="1200800" cy="60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576173</xdr:colOff>
      <xdr:row>78</xdr:row>
      <xdr:rowOff>109912</xdr:rowOff>
    </xdr:from>
    <xdr:to>
      <xdr:col>5</xdr:col>
      <xdr:colOff>304800</xdr:colOff>
      <xdr:row>83</xdr:row>
      <xdr:rowOff>40248</xdr:rowOff>
    </xdr:to>
    <xdr:pic>
      <xdr:nvPicPr>
        <xdr:cNvPr id="38" name="図 8458">
          <a:extLst>
            <a:ext uri="{FF2B5EF4-FFF2-40B4-BE49-F238E27FC236}">
              <a16:creationId xmlns:a16="http://schemas.microsoft.com/office/drawing/2014/main" id="{674BCE86-B096-4C9B-A909-AE48C5B9A44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433798" y="12959137"/>
          <a:ext cx="957352" cy="739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5</xdr:col>
      <xdr:colOff>796636</xdr:colOff>
      <xdr:row>78</xdr:row>
      <xdr:rowOff>40020</xdr:rowOff>
    </xdr:from>
    <xdr:to>
      <xdr:col>10</xdr:col>
      <xdr:colOff>151548</xdr:colOff>
      <xdr:row>83</xdr:row>
      <xdr:rowOff>43020</xdr:rowOff>
    </xdr:to>
    <xdr:pic>
      <xdr:nvPicPr>
        <xdr:cNvPr id="39" name="図 8460">
          <a:extLst>
            <a:ext uri="{FF2B5EF4-FFF2-40B4-BE49-F238E27FC236}">
              <a16:creationId xmlns:a16="http://schemas.microsoft.com/office/drawing/2014/main" id="{708D5E09-C6B7-4C01-BDBB-023975AEE7C1}"/>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882986" y="12889245"/>
          <a:ext cx="1812362" cy="81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41910</xdr:colOff>
      <xdr:row>0</xdr:row>
      <xdr:rowOff>0</xdr:rowOff>
    </xdr:from>
    <xdr:to>
      <xdr:col>16</xdr:col>
      <xdr:colOff>296211</xdr:colOff>
      <xdr:row>3</xdr:row>
      <xdr:rowOff>15240</xdr:rowOff>
    </xdr:to>
    <xdr:grpSp>
      <xdr:nvGrpSpPr>
        <xdr:cNvPr id="2" name="グループ化 1">
          <a:extLst>
            <a:ext uri="{FF2B5EF4-FFF2-40B4-BE49-F238E27FC236}">
              <a16:creationId xmlns:a16="http://schemas.microsoft.com/office/drawing/2014/main" id="{8B56B3DF-50FE-4F68-981A-B46AA72EFD83}"/>
            </a:ext>
          </a:extLst>
        </xdr:cNvPr>
        <xdr:cNvGrpSpPr>
          <a:grpSpLocks/>
        </xdr:cNvGrpSpPr>
      </xdr:nvGrpSpPr>
      <xdr:grpSpPr bwMode="auto">
        <a:xfrm>
          <a:off x="384810" y="0"/>
          <a:ext cx="17361201" cy="1310640"/>
          <a:chOff x="407458" y="0"/>
          <a:chExt cx="15591132" cy="1238249"/>
        </a:xfrm>
      </xdr:grpSpPr>
      <xdr:pic>
        <xdr:nvPicPr>
          <xdr:cNvPr id="3" name="図 3">
            <a:extLst>
              <a:ext uri="{FF2B5EF4-FFF2-40B4-BE49-F238E27FC236}">
                <a16:creationId xmlns:a16="http://schemas.microsoft.com/office/drawing/2014/main" id="{4BD2DCFF-6AF9-44D2-93A9-6F583EEBF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9812" y="74083"/>
            <a:ext cx="1410239" cy="1164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4">
            <a:extLst>
              <a:ext uri="{FF2B5EF4-FFF2-40B4-BE49-F238E27FC236}">
                <a16:creationId xmlns:a16="http://schemas.microsoft.com/office/drawing/2014/main" id="{0303ABF1-0EF4-40DF-8674-5073BA9387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7458" y="0"/>
            <a:ext cx="679570" cy="75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5">
            <a:extLst>
              <a:ext uri="{FF2B5EF4-FFF2-40B4-BE49-F238E27FC236}">
                <a16:creationId xmlns:a16="http://schemas.microsoft.com/office/drawing/2014/main" id="{B4C5ADA7-9251-4934-8E2D-AB2116E870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87931" y="31750"/>
            <a:ext cx="1060068" cy="671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7">
            <a:extLst>
              <a:ext uri="{FF2B5EF4-FFF2-40B4-BE49-F238E27FC236}">
                <a16:creationId xmlns:a16="http://schemas.microsoft.com/office/drawing/2014/main" id="{DCE1A9A1-A0AF-4FA8-9984-12E6E585D6E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40589" y="94755"/>
            <a:ext cx="969017" cy="729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8">
            <a:extLst>
              <a:ext uri="{FF2B5EF4-FFF2-40B4-BE49-F238E27FC236}">
                <a16:creationId xmlns:a16="http://schemas.microsoft.com/office/drawing/2014/main" id="{26229142-FD37-4A19-A45F-5453D48AB1D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556375" y="0"/>
            <a:ext cx="1583931" cy="1013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図 9">
            <a:extLst>
              <a:ext uri="{FF2B5EF4-FFF2-40B4-BE49-F238E27FC236}">
                <a16:creationId xmlns:a16="http://schemas.microsoft.com/office/drawing/2014/main" id="{56786EBD-5FEC-43F7-9F2E-D74C3EEA350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11144" y="203618"/>
            <a:ext cx="2096191" cy="54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図 11">
            <a:extLst>
              <a:ext uri="{FF2B5EF4-FFF2-40B4-BE49-F238E27FC236}">
                <a16:creationId xmlns:a16="http://schemas.microsoft.com/office/drawing/2014/main" id="{EAAC8880-9513-434A-827D-7BF1B38C0E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78818" y="104492"/>
            <a:ext cx="1076314" cy="718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図 15">
            <a:extLst>
              <a:ext uri="{FF2B5EF4-FFF2-40B4-BE49-F238E27FC236}">
                <a16:creationId xmlns:a16="http://schemas.microsoft.com/office/drawing/2014/main" id="{1B4257F0-8C87-485B-87E6-71AC245BE6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762415" y="136374"/>
            <a:ext cx="772997" cy="678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図 16">
            <a:extLst>
              <a:ext uri="{FF2B5EF4-FFF2-40B4-BE49-F238E27FC236}">
                <a16:creationId xmlns:a16="http://schemas.microsoft.com/office/drawing/2014/main" id="{6C131079-EB84-4AD7-97D9-4A0921A64B2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305918" y="181011"/>
            <a:ext cx="285559" cy="559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18">
            <a:extLst>
              <a:ext uri="{FF2B5EF4-FFF2-40B4-BE49-F238E27FC236}">
                <a16:creationId xmlns:a16="http://schemas.microsoft.com/office/drawing/2014/main" id="{D2AAD19E-9621-4343-9A16-FA439463610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343143" y="57670"/>
            <a:ext cx="288371" cy="494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図 19">
            <a:extLst>
              <a:ext uri="{FF2B5EF4-FFF2-40B4-BE49-F238E27FC236}">
                <a16:creationId xmlns:a16="http://schemas.microsoft.com/office/drawing/2014/main" id="{E083C1EC-DEBF-4353-88BF-50D40E6D69A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966636" y="123706"/>
            <a:ext cx="440219" cy="5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図 22">
            <a:extLst>
              <a:ext uri="{FF2B5EF4-FFF2-40B4-BE49-F238E27FC236}">
                <a16:creationId xmlns:a16="http://schemas.microsoft.com/office/drawing/2014/main" id="{9EE9C42F-0739-45DC-BEEA-0529BB8218E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t="44881"/>
          <a:stretch>
            <a:fillRect/>
          </a:stretch>
        </xdr:blipFill>
        <xdr:spPr bwMode="auto">
          <a:xfrm>
            <a:off x="14728232" y="106926"/>
            <a:ext cx="1270358" cy="71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図 25">
            <a:extLst>
              <a:ext uri="{FF2B5EF4-FFF2-40B4-BE49-F238E27FC236}">
                <a16:creationId xmlns:a16="http://schemas.microsoft.com/office/drawing/2014/main" id="{D53759C2-4EBE-4663-892E-80FABC8EDB3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565008" y="59461"/>
            <a:ext cx="190500" cy="341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図 32">
            <a:extLst>
              <a:ext uri="{FF2B5EF4-FFF2-40B4-BE49-F238E27FC236}">
                <a16:creationId xmlns:a16="http://schemas.microsoft.com/office/drawing/2014/main" id="{0D1BA8E3-013F-49B8-8C8E-4E838F13259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844967" y="13018"/>
            <a:ext cx="1691588" cy="814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15</xdr:col>
      <xdr:colOff>240506</xdr:colOff>
      <xdr:row>0</xdr:row>
      <xdr:rowOff>0</xdr:rowOff>
    </xdr:from>
    <xdr:to>
      <xdr:col>17</xdr:col>
      <xdr:colOff>746125</xdr:colOff>
      <xdr:row>4</xdr:row>
      <xdr:rowOff>265818</xdr:rowOff>
    </xdr:to>
    <xdr:pic>
      <xdr:nvPicPr>
        <xdr:cNvPr id="38926" name="図 3">
          <a:extLst>
            <a:ext uri="{FF2B5EF4-FFF2-40B4-BE49-F238E27FC236}">
              <a16:creationId xmlns:a16="http://schemas.microsoft.com/office/drawing/2014/main" id="{00000000-0008-0000-0E00-00000E9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2381" y="0"/>
          <a:ext cx="2505869" cy="1758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15</xdr:col>
      <xdr:colOff>250031</xdr:colOff>
      <xdr:row>0</xdr:row>
      <xdr:rowOff>0</xdr:rowOff>
    </xdr:from>
    <xdr:to>
      <xdr:col>17</xdr:col>
      <xdr:colOff>721905</xdr:colOff>
      <xdr:row>4</xdr:row>
      <xdr:rowOff>238125</xdr:rowOff>
    </xdr:to>
    <xdr:pic>
      <xdr:nvPicPr>
        <xdr:cNvPr id="55305" name="図 1">
          <a:extLst>
            <a:ext uri="{FF2B5EF4-FFF2-40B4-BE49-F238E27FC236}">
              <a16:creationId xmlns:a16="http://schemas.microsoft.com/office/drawing/2014/main" id="{00000000-0008-0000-2200-000009D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61906" y="0"/>
          <a:ext cx="2472124" cy="173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2D46-B92D-4560-BFDA-A910F0504BD1}">
  <sheetPr>
    <pageSetUpPr fitToPage="1"/>
  </sheetPr>
  <dimension ref="A1:AC93"/>
  <sheetViews>
    <sheetView tabSelected="1" view="pageBreakPreview" zoomScale="50" zoomScaleNormal="90" zoomScaleSheetLayoutView="50" workbookViewId="0">
      <selection activeCell="N39" sqref="N39"/>
    </sheetView>
  </sheetViews>
  <sheetFormatPr defaultColWidth="9" defaultRowHeight="13.5" x14ac:dyDescent="0.15"/>
  <cols>
    <col min="1" max="1" width="4.5" style="168" bestFit="1" customWidth="1"/>
    <col min="2" max="2" width="3.375" style="167" bestFit="1" customWidth="1"/>
    <col min="3" max="3" width="26.625" style="167" customWidth="1"/>
    <col min="4" max="7" width="16.125" style="167" customWidth="1"/>
    <col min="8" max="8" width="5.125" style="174" hidden="1" customWidth="1"/>
    <col min="9" max="9" width="4.125" style="167" hidden="1" customWidth="1"/>
    <col min="10" max="10" width="10.625" style="167" hidden="1" customWidth="1"/>
    <col min="11" max="11" width="5.125" style="174" customWidth="1"/>
    <col min="12" max="12" width="4.125" style="167" bestFit="1" customWidth="1"/>
    <col min="13" max="13" width="10.625" style="167" customWidth="1"/>
    <col min="14" max="14" width="15.625" style="167" customWidth="1"/>
    <col min="15" max="15" width="2.375" style="167" customWidth="1"/>
    <col min="16" max="16" width="4.5" style="215" bestFit="1" customWidth="1"/>
    <col min="17" max="17" width="3.375" style="167" bestFit="1" customWidth="1"/>
    <col min="18" max="18" width="26.625" style="167" customWidth="1"/>
    <col min="19" max="22" width="16.125" style="167" customWidth="1"/>
    <col min="23" max="23" width="5.125" style="174" hidden="1" customWidth="1"/>
    <col min="24" max="24" width="4.125" style="167" hidden="1" customWidth="1"/>
    <col min="25" max="25" width="10.625" style="167" hidden="1" customWidth="1"/>
    <col min="26" max="26" width="5.125" style="174" customWidth="1"/>
    <col min="27" max="27" width="4.125" style="167" bestFit="1" customWidth="1"/>
    <col min="28" max="28" width="10.625" style="167" customWidth="1"/>
    <col min="29" max="29" width="15.625" style="167" customWidth="1"/>
    <col min="30" max="16384" width="9" style="167"/>
  </cols>
  <sheetData>
    <row r="1" spans="1:29" ht="33.75" customHeight="1" x14ac:dyDescent="0.15">
      <c r="P1" s="168"/>
    </row>
    <row r="2" spans="1:29" s="168" customFormat="1" ht="12" customHeight="1" x14ac:dyDescent="0.15">
      <c r="A2" s="256" t="s">
        <v>13</v>
      </c>
      <c r="B2" s="257" t="s">
        <v>410</v>
      </c>
      <c r="C2" s="280"/>
      <c r="D2" s="262" t="s">
        <v>411</v>
      </c>
      <c r="E2" s="263"/>
      <c r="F2" s="264"/>
      <c r="G2" s="265" t="s">
        <v>412</v>
      </c>
      <c r="H2" s="251" t="s">
        <v>413</v>
      </c>
      <c r="I2" s="252"/>
      <c r="J2" s="268"/>
      <c r="K2" s="251" t="s">
        <v>414</v>
      </c>
      <c r="L2" s="252"/>
      <c r="M2" s="252"/>
      <c r="N2" s="253" t="s">
        <v>415</v>
      </c>
      <c r="O2" s="175"/>
      <c r="P2" s="256" t="s">
        <v>13</v>
      </c>
      <c r="Q2" s="257" t="s">
        <v>410</v>
      </c>
      <c r="R2" s="258"/>
      <c r="S2" s="259" t="s">
        <v>411</v>
      </c>
      <c r="T2" s="259"/>
      <c r="U2" s="259"/>
      <c r="V2" s="265" t="s">
        <v>412</v>
      </c>
      <c r="W2" s="251" t="s">
        <v>413</v>
      </c>
      <c r="X2" s="252"/>
      <c r="Y2" s="268"/>
      <c r="Z2" s="251" t="s">
        <v>414</v>
      </c>
      <c r="AA2" s="252"/>
      <c r="AB2" s="279"/>
      <c r="AC2" s="239" t="s">
        <v>415</v>
      </c>
    </row>
    <row r="3" spans="1:29" s="168" customFormat="1" ht="12" customHeight="1" x14ac:dyDescent="0.15">
      <c r="A3" s="256"/>
      <c r="B3" s="257"/>
      <c r="C3" s="280"/>
      <c r="D3" s="242" t="s">
        <v>416</v>
      </c>
      <c r="E3" s="243" t="s">
        <v>417</v>
      </c>
      <c r="F3" s="244" t="s">
        <v>418</v>
      </c>
      <c r="G3" s="266"/>
      <c r="H3" s="245" t="s">
        <v>419</v>
      </c>
      <c r="I3" s="246"/>
      <c r="J3" s="249" t="s">
        <v>420</v>
      </c>
      <c r="K3" s="245" t="s">
        <v>419</v>
      </c>
      <c r="L3" s="246"/>
      <c r="M3" s="260" t="s">
        <v>420</v>
      </c>
      <c r="N3" s="254"/>
      <c r="O3" s="176"/>
      <c r="P3" s="256"/>
      <c r="Q3" s="257"/>
      <c r="R3" s="258"/>
      <c r="S3" s="242" t="s">
        <v>416</v>
      </c>
      <c r="T3" s="243" t="s">
        <v>417</v>
      </c>
      <c r="U3" s="244" t="s">
        <v>418</v>
      </c>
      <c r="V3" s="266"/>
      <c r="W3" s="245" t="s">
        <v>419</v>
      </c>
      <c r="X3" s="246"/>
      <c r="Y3" s="249" t="s">
        <v>420</v>
      </c>
      <c r="Z3" s="245" t="s">
        <v>419</v>
      </c>
      <c r="AA3" s="246"/>
      <c r="AB3" s="269" t="s">
        <v>420</v>
      </c>
      <c r="AC3" s="240"/>
    </row>
    <row r="4" spans="1:29" s="168" customFormat="1" ht="12" customHeight="1" x14ac:dyDescent="0.15">
      <c r="A4" s="256"/>
      <c r="B4" s="257"/>
      <c r="C4" s="280"/>
      <c r="D4" s="242"/>
      <c r="E4" s="243"/>
      <c r="F4" s="244"/>
      <c r="G4" s="266"/>
      <c r="H4" s="245"/>
      <c r="I4" s="246"/>
      <c r="J4" s="249"/>
      <c r="K4" s="245"/>
      <c r="L4" s="246"/>
      <c r="M4" s="260"/>
      <c r="N4" s="254"/>
      <c r="O4" s="176"/>
      <c r="P4" s="256"/>
      <c r="Q4" s="257"/>
      <c r="R4" s="258"/>
      <c r="S4" s="242"/>
      <c r="T4" s="243"/>
      <c r="U4" s="244"/>
      <c r="V4" s="266"/>
      <c r="W4" s="245"/>
      <c r="X4" s="246"/>
      <c r="Y4" s="249"/>
      <c r="Z4" s="245"/>
      <c r="AA4" s="246"/>
      <c r="AB4" s="269"/>
      <c r="AC4" s="240"/>
    </row>
    <row r="5" spans="1:29" s="168" customFormat="1" ht="12" customHeight="1" x14ac:dyDescent="0.15">
      <c r="A5" s="256"/>
      <c r="B5" s="257"/>
      <c r="C5" s="280"/>
      <c r="D5" s="242"/>
      <c r="E5" s="243"/>
      <c r="F5" s="244"/>
      <c r="G5" s="266"/>
      <c r="H5" s="245"/>
      <c r="I5" s="246"/>
      <c r="J5" s="249"/>
      <c r="K5" s="245"/>
      <c r="L5" s="246"/>
      <c r="M5" s="260"/>
      <c r="N5" s="254"/>
      <c r="O5" s="176"/>
      <c r="P5" s="256"/>
      <c r="Q5" s="257"/>
      <c r="R5" s="258"/>
      <c r="S5" s="242"/>
      <c r="T5" s="243"/>
      <c r="U5" s="244"/>
      <c r="V5" s="266"/>
      <c r="W5" s="245"/>
      <c r="X5" s="246"/>
      <c r="Y5" s="249"/>
      <c r="Z5" s="245"/>
      <c r="AA5" s="246"/>
      <c r="AB5" s="269"/>
      <c r="AC5" s="240"/>
    </row>
    <row r="6" spans="1:29" s="168" customFormat="1" ht="12" customHeight="1" x14ac:dyDescent="0.15">
      <c r="A6" s="256"/>
      <c r="B6" s="257"/>
      <c r="C6" s="280"/>
      <c r="D6" s="242"/>
      <c r="E6" s="243"/>
      <c r="F6" s="244"/>
      <c r="G6" s="267"/>
      <c r="H6" s="247"/>
      <c r="I6" s="248"/>
      <c r="J6" s="250"/>
      <c r="K6" s="247"/>
      <c r="L6" s="248"/>
      <c r="M6" s="261"/>
      <c r="N6" s="255"/>
      <c r="O6" s="176"/>
      <c r="P6" s="256"/>
      <c r="Q6" s="257"/>
      <c r="R6" s="258"/>
      <c r="S6" s="242"/>
      <c r="T6" s="243"/>
      <c r="U6" s="244"/>
      <c r="V6" s="267"/>
      <c r="W6" s="247"/>
      <c r="X6" s="248"/>
      <c r="Y6" s="250"/>
      <c r="Z6" s="247"/>
      <c r="AA6" s="248"/>
      <c r="AB6" s="270"/>
      <c r="AC6" s="241"/>
    </row>
    <row r="7" spans="1:29" ht="12.75" customHeight="1" x14ac:dyDescent="0.15">
      <c r="A7" s="271">
        <v>1</v>
      </c>
      <c r="B7" s="272" t="s">
        <v>373</v>
      </c>
      <c r="C7" s="177" t="s">
        <v>15</v>
      </c>
      <c r="D7" s="275" t="s">
        <v>421</v>
      </c>
      <c r="E7" s="275" t="s">
        <v>422</v>
      </c>
      <c r="F7" s="275" t="s">
        <v>423</v>
      </c>
      <c r="G7" s="276" t="s">
        <v>424</v>
      </c>
      <c r="H7" s="178">
        <v>364</v>
      </c>
      <c r="I7" s="179" t="s">
        <v>425</v>
      </c>
      <c r="J7" s="281" t="s">
        <v>426</v>
      </c>
      <c r="K7" s="178">
        <f>364*0.75</f>
        <v>273</v>
      </c>
      <c r="L7" s="179" t="s">
        <v>425</v>
      </c>
      <c r="M7" s="290" t="s">
        <v>426</v>
      </c>
      <c r="N7" s="180" t="s">
        <v>54</v>
      </c>
      <c r="O7" s="181"/>
      <c r="P7" s="293">
        <v>16</v>
      </c>
      <c r="Q7" s="293" t="s">
        <v>56</v>
      </c>
      <c r="R7" s="182" t="s">
        <v>72</v>
      </c>
      <c r="S7" s="275" t="s">
        <v>427</v>
      </c>
      <c r="T7" s="275" t="s">
        <v>428</v>
      </c>
      <c r="U7" s="275" t="s">
        <v>429</v>
      </c>
      <c r="V7" s="276" t="s">
        <v>430</v>
      </c>
      <c r="W7" s="178">
        <v>360</v>
      </c>
      <c r="X7" s="179" t="s">
        <v>425</v>
      </c>
      <c r="Y7" s="281" t="s">
        <v>431</v>
      </c>
      <c r="Z7" s="178">
        <f>360*0.75</f>
        <v>270</v>
      </c>
      <c r="AA7" s="179" t="s">
        <v>425</v>
      </c>
      <c r="AB7" s="284" t="s">
        <v>431</v>
      </c>
      <c r="AC7" s="183" t="s">
        <v>54</v>
      </c>
    </row>
    <row r="8" spans="1:29" ht="12.75" customHeight="1" x14ac:dyDescent="0.15">
      <c r="A8" s="271"/>
      <c r="B8" s="273"/>
      <c r="C8" s="184" t="s">
        <v>432</v>
      </c>
      <c r="D8" s="275"/>
      <c r="E8" s="275"/>
      <c r="F8" s="275"/>
      <c r="G8" s="277"/>
      <c r="H8" s="185">
        <v>12.999999999999998</v>
      </c>
      <c r="I8" s="186" t="s">
        <v>433</v>
      </c>
      <c r="J8" s="282"/>
      <c r="K8" s="185">
        <f>13*0.75</f>
        <v>9.75</v>
      </c>
      <c r="L8" s="186" t="s">
        <v>433</v>
      </c>
      <c r="M8" s="291"/>
      <c r="N8" s="187" t="s">
        <v>434</v>
      </c>
      <c r="O8" s="181"/>
      <c r="P8" s="294"/>
      <c r="Q8" s="293"/>
      <c r="R8" s="186" t="s">
        <v>78</v>
      </c>
      <c r="S8" s="289"/>
      <c r="T8" s="289"/>
      <c r="U8" s="275"/>
      <c r="V8" s="277"/>
      <c r="W8" s="185">
        <v>14.499999999999996</v>
      </c>
      <c r="X8" s="186" t="s">
        <v>433</v>
      </c>
      <c r="Y8" s="282"/>
      <c r="Z8" s="185">
        <f>14.5*0.75</f>
        <v>10.875</v>
      </c>
      <c r="AA8" s="186" t="s">
        <v>433</v>
      </c>
      <c r="AB8" s="285"/>
      <c r="AC8" s="188" t="s">
        <v>435</v>
      </c>
    </row>
    <row r="9" spans="1:29" ht="12.75" customHeight="1" x14ac:dyDescent="0.15">
      <c r="A9" s="271"/>
      <c r="B9" s="273"/>
      <c r="C9" s="186" t="s">
        <v>436</v>
      </c>
      <c r="D9" s="275"/>
      <c r="E9" s="275"/>
      <c r="F9" s="275"/>
      <c r="G9" s="277"/>
      <c r="H9" s="185">
        <v>8.6999999999999993</v>
      </c>
      <c r="I9" s="186" t="s">
        <v>433</v>
      </c>
      <c r="J9" s="282"/>
      <c r="K9" s="185">
        <f>8.7*0.75</f>
        <v>6.5249999999999995</v>
      </c>
      <c r="L9" s="186" t="s">
        <v>433</v>
      </c>
      <c r="M9" s="291"/>
      <c r="N9" s="187"/>
      <c r="O9" s="181"/>
      <c r="P9" s="294"/>
      <c r="Q9" s="293"/>
      <c r="R9" s="186" t="s">
        <v>84</v>
      </c>
      <c r="S9" s="289"/>
      <c r="T9" s="289"/>
      <c r="U9" s="275"/>
      <c r="V9" s="277"/>
      <c r="W9" s="185">
        <v>12.799999999999999</v>
      </c>
      <c r="X9" s="186" t="s">
        <v>433</v>
      </c>
      <c r="Y9" s="282"/>
      <c r="Z9" s="185">
        <f>12.8*0.75</f>
        <v>9.6000000000000014</v>
      </c>
      <c r="AA9" s="186" t="s">
        <v>433</v>
      </c>
      <c r="AB9" s="285"/>
      <c r="AC9" s="188"/>
    </row>
    <row r="10" spans="1:29" ht="12.75" customHeight="1" x14ac:dyDescent="0.15">
      <c r="A10" s="271"/>
      <c r="B10" s="273"/>
      <c r="C10" s="186" t="s">
        <v>47</v>
      </c>
      <c r="D10" s="275"/>
      <c r="E10" s="275"/>
      <c r="F10" s="275"/>
      <c r="G10" s="277"/>
      <c r="H10" s="185">
        <v>56.100000000000009</v>
      </c>
      <c r="I10" s="186" t="s">
        <v>433</v>
      </c>
      <c r="J10" s="282"/>
      <c r="K10" s="185">
        <f>56.1*0.75</f>
        <v>42.075000000000003</v>
      </c>
      <c r="L10" s="186" t="s">
        <v>433</v>
      </c>
      <c r="M10" s="291"/>
      <c r="N10" s="187"/>
      <c r="O10" s="181"/>
      <c r="P10" s="294"/>
      <c r="Q10" s="293"/>
      <c r="R10" s="186"/>
      <c r="S10" s="289"/>
      <c r="T10" s="289"/>
      <c r="U10" s="275"/>
      <c r="V10" s="277"/>
      <c r="W10" s="185">
        <v>45.400000000000013</v>
      </c>
      <c r="X10" s="186" t="s">
        <v>433</v>
      </c>
      <c r="Y10" s="282"/>
      <c r="Z10" s="185">
        <f>45.4*0.75</f>
        <v>34.049999999999997</v>
      </c>
      <c r="AA10" s="186" t="s">
        <v>433</v>
      </c>
      <c r="AB10" s="285"/>
      <c r="AC10" s="188"/>
    </row>
    <row r="11" spans="1:29" ht="12.75" customHeight="1" x14ac:dyDescent="0.15">
      <c r="A11" s="271"/>
      <c r="B11" s="274"/>
      <c r="C11" s="189" t="s">
        <v>51</v>
      </c>
      <c r="D11" s="275"/>
      <c r="E11" s="275"/>
      <c r="F11" s="275"/>
      <c r="G11" s="278"/>
      <c r="H11" s="190">
        <v>1</v>
      </c>
      <c r="I11" s="189" t="s">
        <v>433</v>
      </c>
      <c r="J11" s="283"/>
      <c r="K11" s="190">
        <f>1*0.75</f>
        <v>0.75</v>
      </c>
      <c r="L11" s="189" t="s">
        <v>433</v>
      </c>
      <c r="M11" s="292"/>
      <c r="N11" s="191"/>
      <c r="O11" s="181"/>
      <c r="P11" s="294"/>
      <c r="Q11" s="293"/>
      <c r="R11" s="189"/>
      <c r="S11" s="289"/>
      <c r="T11" s="289"/>
      <c r="U11" s="275"/>
      <c r="V11" s="278"/>
      <c r="W11" s="190">
        <v>1.2</v>
      </c>
      <c r="X11" s="189" t="s">
        <v>433</v>
      </c>
      <c r="Y11" s="283"/>
      <c r="Z11" s="190">
        <f>1.2*0.75</f>
        <v>0.89999999999999991</v>
      </c>
      <c r="AA11" s="189" t="s">
        <v>433</v>
      </c>
      <c r="AB11" s="286"/>
      <c r="AC11" s="192"/>
    </row>
    <row r="12" spans="1:29" ht="12.75" customHeight="1" x14ac:dyDescent="0.15">
      <c r="A12" s="287">
        <v>2</v>
      </c>
      <c r="B12" s="288" t="s">
        <v>56</v>
      </c>
      <c r="C12" s="182" t="s">
        <v>72</v>
      </c>
      <c r="D12" s="275" t="s">
        <v>427</v>
      </c>
      <c r="E12" s="275" t="s">
        <v>428</v>
      </c>
      <c r="F12" s="275" t="s">
        <v>429</v>
      </c>
      <c r="G12" s="276" t="s">
        <v>430</v>
      </c>
      <c r="H12" s="193">
        <v>360</v>
      </c>
      <c r="I12" s="177" t="s">
        <v>437</v>
      </c>
      <c r="J12" s="281" t="s">
        <v>431</v>
      </c>
      <c r="K12" s="193">
        <f>360*0.75</f>
        <v>270</v>
      </c>
      <c r="L12" s="177" t="s">
        <v>437</v>
      </c>
      <c r="M12" s="290" t="s">
        <v>431</v>
      </c>
      <c r="N12" s="180" t="s">
        <v>54</v>
      </c>
      <c r="O12" s="181"/>
      <c r="P12" s="293">
        <v>17</v>
      </c>
      <c r="Q12" s="293" t="s">
        <v>380</v>
      </c>
      <c r="R12" s="177" t="s">
        <v>15</v>
      </c>
      <c r="S12" s="275" t="s">
        <v>438</v>
      </c>
      <c r="T12" s="275" t="s">
        <v>439</v>
      </c>
      <c r="U12" s="275" t="s">
        <v>440</v>
      </c>
      <c r="V12" s="276" t="s">
        <v>441</v>
      </c>
      <c r="W12" s="193">
        <v>367</v>
      </c>
      <c r="X12" s="177" t="s">
        <v>437</v>
      </c>
      <c r="Y12" s="281" t="s">
        <v>27</v>
      </c>
      <c r="Z12" s="193">
        <f>367*0.75</f>
        <v>275.25</v>
      </c>
      <c r="AA12" s="177" t="s">
        <v>437</v>
      </c>
      <c r="AB12" s="284" t="s">
        <v>27</v>
      </c>
      <c r="AC12" s="183" t="s">
        <v>54</v>
      </c>
    </row>
    <row r="13" spans="1:29" ht="12.75" customHeight="1" x14ac:dyDescent="0.15">
      <c r="A13" s="287"/>
      <c r="B13" s="288"/>
      <c r="C13" s="186" t="s">
        <v>78</v>
      </c>
      <c r="D13" s="289"/>
      <c r="E13" s="289"/>
      <c r="F13" s="275"/>
      <c r="G13" s="277"/>
      <c r="H13" s="185">
        <v>14.499999999999996</v>
      </c>
      <c r="I13" s="186" t="s">
        <v>433</v>
      </c>
      <c r="J13" s="282"/>
      <c r="K13" s="185">
        <f>14.5*0.75</f>
        <v>10.875</v>
      </c>
      <c r="L13" s="186" t="s">
        <v>433</v>
      </c>
      <c r="M13" s="291"/>
      <c r="N13" s="187" t="s">
        <v>442</v>
      </c>
      <c r="O13" s="181"/>
      <c r="P13" s="293"/>
      <c r="Q13" s="293"/>
      <c r="R13" s="184" t="s">
        <v>443</v>
      </c>
      <c r="S13" s="275"/>
      <c r="T13" s="275"/>
      <c r="U13" s="275"/>
      <c r="V13" s="277"/>
      <c r="W13" s="185">
        <v>11.899999999999997</v>
      </c>
      <c r="X13" s="186" t="s">
        <v>433</v>
      </c>
      <c r="Y13" s="282"/>
      <c r="Z13" s="185">
        <f>11.9*0.75</f>
        <v>8.9250000000000007</v>
      </c>
      <c r="AA13" s="186" t="s">
        <v>433</v>
      </c>
      <c r="AB13" s="285"/>
      <c r="AC13" s="188" t="s">
        <v>444</v>
      </c>
    </row>
    <row r="14" spans="1:29" ht="12.75" customHeight="1" x14ac:dyDescent="0.15">
      <c r="A14" s="287"/>
      <c r="B14" s="288"/>
      <c r="C14" s="186" t="s">
        <v>84</v>
      </c>
      <c r="D14" s="289"/>
      <c r="E14" s="289"/>
      <c r="F14" s="275"/>
      <c r="G14" s="277"/>
      <c r="H14" s="185">
        <v>12.799999999999999</v>
      </c>
      <c r="I14" s="186" t="s">
        <v>433</v>
      </c>
      <c r="J14" s="282"/>
      <c r="K14" s="185">
        <f>12.8*0.75</f>
        <v>9.6000000000000014</v>
      </c>
      <c r="L14" s="186" t="s">
        <v>433</v>
      </c>
      <c r="M14" s="291"/>
      <c r="N14" s="187"/>
      <c r="O14" s="181"/>
      <c r="P14" s="293"/>
      <c r="Q14" s="293"/>
      <c r="R14" s="186" t="s">
        <v>106</v>
      </c>
      <c r="S14" s="275"/>
      <c r="T14" s="275"/>
      <c r="U14" s="275"/>
      <c r="V14" s="277"/>
      <c r="W14" s="185">
        <v>11.2</v>
      </c>
      <c r="X14" s="186" t="s">
        <v>433</v>
      </c>
      <c r="Y14" s="282"/>
      <c r="Z14" s="185">
        <f>11.2*0.75</f>
        <v>8.3999999999999986</v>
      </c>
      <c r="AA14" s="186" t="s">
        <v>433</v>
      </c>
      <c r="AB14" s="285"/>
      <c r="AC14" s="188"/>
    </row>
    <row r="15" spans="1:29" ht="12.75" customHeight="1" x14ac:dyDescent="0.15">
      <c r="A15" s="287"/>
      <c r="B15" s="288"/>
      <c r="C15" s="186"/>
      <c r="D15" s="289"/>
      <c r="E15" s="289"/>
      <c r="F15" s="275"/>
      <c r="G15" s="277"/>
      <c r="H15" s="185">
        <v>45.400000000000013</v>
      </c>
      <c r="I15" s="186" t="s">
        <v>433</v>
      </c>
      <c r="J15" s="282"/>
      <c r="K15" s="185">
        <f>45.4*0.75</f>
        <v>34.049999999999997</v>
      </c>
      <c r="L15" s="186" t="s">
        <v>433</v>
      </c>
      <c r="M15" s="291"/>
      <c r="N15" s="187"/>
      <c r="O15" s="181"/>
      <c r="P15" s="293"/>
      <c r="Q15" s="293"/>
      <c r="R15" s="186" t="s">
        <v>68</v>
      </c>
      <c r="S15" s="275"/>
      <c r="T15" s="275"/>
      <c r="U15" s="275"/>
      <c r="V15" s="277"/>
      <c r="W15" s="185">
        <v>52.800000000000004</v>
      </c>
      <c r="X15" s="186" t="s">
        <v>433</v>
      </c>
      <c r="Y15" s="282"/>
      <c r="Z15" s="185">
        <f>52.8*0.75</f>
        <v>39.599999999999994</v>
      </c>
      <c r="AA15" s="186" t="s">
        <v>433</v>
      </c>
      <c r="AB15" s="285"/>
      <c r="AC15" s="188"/>
    </row>
    <row r="16" spans="1:29" ht="12.75" customHeight="1" x14ac:dyDescent="0.15">
      <c r="A16" s="287"/>
      <c r="B16" s="288"/>
      <c r="C16" s="189"/>
      <c r="D16" s="289"/>
      <c r="E16" s="289"/>
      <c r="F16" s="275"/>
      <c r="G16" s="278"/>
      <c r="H16" s="190">
        <v>1.2</v>
      </c>
      <c r="I16" s="189" t="s">
        <v>445</v>
      </c>
      <c r="J16" s="283"/>
      <c r="K16" s="190">
        <f>1.2*0.75</f>
        <v>0.89999999999999991</v>
      </c>
      <c r="L16" s="189" t="s">
        <v>445</v>
      </c>
      <c r="M16" s="292"/>
      <c r="N16" s="191"/>
      <c r="O16" s="181"/>
      <c r="P16" s="293"/>
      <c r="Q16" s="293"/>
      <c r="R16" s="189" t="s">
        <v>113</v>
      </c>
      <c r="S16" s="275"/>
      <c r="T16" s="275"/>
      <c r="U16" s="275"/>
      <c r="V16" s="278"/>
      <c r="W16" s="190">
        <v>0.7</v>
      </c>
      <c r="X16" s="189" t="s">
        <v>445</v>
      </c>
      <c r="Y16" s="283"/>
      <c r="Z16" s="190">
        <f>0.7*0.75</f>
        <v>0.52499999999999991</v>
      </c>
      <c r="AA16" s="189" t="s">
        <v>445</v>
      </c>
      <c r="AB16" s="286"/>
      <c r="AC16" s="192"/>
    </row>
    <row r="17" spans="1:29" ht="12.75" customHeight="1" x14ac:dyDescent="0.15">
      <c r="A17" s="287">
        <v>3</v>
      </c>
      <c r="B17" s="288" t="s">
        <v>380</v>
      </c>
      <c r="C17" s="177" t="s">
        <v>15</v>
      </c>
      <c r="D17" s="275" t="s">
        <v>438</v>
      </c>
      <c r="E17" s="275" t="s">
        <v>439</v>
      </c>
      <c r="F17" s="275" t="s">
        <v>440</v>
      </c>
      <c r="G17" s="276" t="s">
        <v>441</v>
      </c>
      <c r="H17" s="193">
        <v>367</v>
      </c>
      <c r="I17" s="179" t="s">
        <v>425</v>
      </c>
      <c r="J17" s="281" t="s">
        <v>27</v>
      </c>
      <c r="K17" s="193">
        <f>367*0.75</f>
        <v>275.25</v>
      </c>
      <c r="L17" s="179" t="s">
        <v>425</v>
      </c>
      <c r="M17" s="290" t="s">
        <v>27</v>
      </c>
      <c r="N17" s="180" t="s">
        <v>54</v>
      </c>
      <c r="O17" s="181"/>
      <c r="P17" s="287">
        <v>18</v>
      </c>
      <c r="Q17" s="288" t="s">
        <v>386</v>
      </c>
      <c r="R17" s="177" t="s">
        <v>121</v>
      </c>
      <c r="S17" s="275" t="s">
        <v>446</v>
      </c>
      <c r="T17" s="275" t="s">
        <v>447</v>
      </c>
      <c r="U17" s="275" t="s">
        <v>448</v>
      </c>
      <c r="V17" s="276" t="s">
        <v>449</v>
      </c>
      <c r="W17" s="193">
        <v>419</v>
      </c>
      <c r="X17" s="179" t="s">
        <v>425</v>
      </c>
      <c r="Y17" s="281" t="s">
        <v>450</v>
      </c>
      <c r="Z17" s="193">
        <f>419*0.75</f>
        <v>314.25</v>
      </c>
      <c r="AA17" s="179" t="s">
        <v>425</v>
      </c>
      <c r="AB17" s="284" t="s">
        <v>450</v>
      </c>
      <c r="AC17" s="183" t="s">
        <v>54</v>
      </c>
    </row>
    <row r="18" spans="1:29" ht="12.75" customHeight="1" x14ac:dyDescent="0.15">
      <c r="A18" s="295"/>
      <c r="B18" s="288"/>
      <c r="C18" s="184" t="s">
        <v>443</v>
      </c>
      <c r="D18" s="275"/>
      <c r="E18" s="275"/>
      <c r="F18" s="275"/>
      <c r="G18" s="277"/>
      <c r="H18" s="185">
        <v>11.899999999999997</v>
      </c>
      <c r="I18" s="186" t="s">
        <v>433</v>
      </c>
      <c r="J18" s="282"/>
      <c r="K18" s="185">
        <f>11.9*0.75</f>
        <v>8.9250000000000007</v>
      </c>
      <c r="L18" s="186" t="s">
        <v>433</v>
      </c>
      <c r="M18" s="291"/>
      <c r="N18" s="187" t="s">
        <v>451</v>
      </c>
      <c r="O18" s="181"/>
      <c r="P18" s="295"/>
      <c r="Q18" s="288"/>
      <c r="R18" s="194" t="s">
        <v>123</v>
      </c>
      <c r="S18" s="275"/>
      <c r="T18" s="275"/>
      <c r="U18" s="275"/>
      <c r="V18" s="277"/>
      <c r="W18" s="185">
        <v>10.399999999999999</v>
      </c>
      <c r="X18" s="186" t="s">
        <v>433</v>
      </c>
      <c r="Y18" s="282"/>
      <c r="Z18" s="185">
        <f>10.4*0.75</f>
        <v>7.8000000000000007</v>
      </c>
      <c r="AA18" s="186" t="s">
        <v>433</v>
      </c>
      <c r="AB18" s="285"/>
      <c r="AC18" s="188" t="s">
        <v>452</v>
      </c>
    </row>
    <row r="19" spans="1:29" ht="12.75" customHeight="1" x14ac:dyDescent="0.15">
      <c r="A19" s="295"/>
      <c r="B19" s="288"/>
      <c r="C19" s="186" t="s">
        <v>106</v>
      </c>
      <c r="D19" s="275"/>
      <c r="E19" s="275"/>
      <c r="F19" s="275"/>
      <c r="G19" s="277"/>
      <c r="H19" s="185">
        <v>11.2</v>
      </c>
      <c r="I19" s="186" t="s">
        <v>433</v>
      </c>
      <c r="J19" s="282"/>
      <c r="K19" s="185">
        <f>11.2*0.75</f>
        <v>8.3999999999999986</v>
      </c>
      <c r="L19" s="186" t="s">
        <v>433</v>
      </c>
      <c r="M19" s="291"/>
      <c r="N19" s="187"/>
      <c r="O19" s="181"/>
      <c r="P19" s="295"/>
      <c r="Q19" s="288"/>
      <c r="R19" s="186" t="s">
        <v>130</v>
      </c>
      <c r="S19" s="275"/>
      <c r="T19" s="275"/>
      <c r="U19" s="275"/>
      <c r="V19" s="277"/>
      <c r="W19" s="185">
        <v>12.799999999999999</v>
      </c>
      <c r="X19" s="186" t="s">
        <v>433</v>
      </c>
      <c r="Y19" s="282"/>
      <c r="Z19" s="185">
        <f>12.8*0.75</f>
        <v>9.6000000000000014</v>
      </c>
      <c r="AA19" s="186" t="s">
        <v>433</v>
      </c>
      <c r="AB19" s="285"/>
      <c r="AC19" s="188" t="s">
        <v>453</v>
      </c>
    </row>
    <row r="20" spans="1:29" ht="12.75" customHeight="1" x14ac:dyDescent="0.15">
      <c r="A20" s="295"/>
      <c r="B20" s="288"/>
      <c r="C20" s="186" t="s">
        <v>68</v>
      </c>
      <c r="D20" s="275"/>
      <c r="E20" s="275"/>
      <c r="F20" s="275"/>
      <c r="G20" s="277"/>
      <c r="H20" s="185">
        <v>52.800000000000004</v>
      </c>
      <c r="I20" s="186" t="s">
        <v>433</v>
      </c>
      <c r="J20" s="282"/>
      <c r="K20" s="185">
        <f>52.8*0.75</f>
        <v>39.599999999999994</v>
      </c>
      <c r="L20" s="186" t="s">
        <v>433</v>
      </c>
      <c r="M20" s="291"/>
      <c r="N20" s="187"/>
      <c r="O20" s="181"/>
      <c r="P20" s="295"/>
      <c r="Q20" s="288"/>
      <c r="R20" s="186" t="s">
        <v>132</v>
      </c>
      <c r="S20" s="275"/>
      <c r="T20" s="275"/>
      <c r="U20" s="275"/>
      <c r="V20" s="277"/>
      <c r="W20" s="185">
        <v>63.499999999999993</v>
      </c>
      <c r="X20" s="186" t="s">
        <v>433</v>
      </c>
      <c r="Y20" s="282"/>
      <c r="Z20" s="185">
        <f>63.5*0.75</f>
        <v>47.625</v>
      </c>
      <c r="AA20" s="186" t="s">
        <v>433</v>
      </c>
      <c r="AB20" s="285"/>
      <c r="AC20" s="188"/>
    </row>
    <row r="21" spans="1:29" ht="12.75" customHeight="1" x14ac:dyDescent="0.15">
      <c r="A21" s="295"/>
      <c r="B21" s="288"/>
      <c r="C21" s="189" t="s">
        <v>113</v>
      </c>
      <c r="D21" s="275"/>
      <c r="E21" s="275"/>
      <c r="F21" s="275"/>
      <c r="G21" s="278"/>
      <c r="H21" s="190">
        <v>0.7</v>
      </c>
      <c r="I21" s="189" t="s">
        <v>433</v>
      </c>
      <c r="J21" s="283"/>
      <c r="K21" s="190">
        <f>0.7*0.75</f>
        <v>0.52499999999999991</v>
      </c>
      <c r="L21" s="189" t="s">
        <v>433</v>
      </c>
      <c r="M21" s="292"/>
      <c r="N21" s="191" t="s">
        <v>454</v>
      </c>
      <c r="O21" s="181"/>
      <c r="P21" s="295"/>
      <c r="Q21" s="288"/>
      <c r="R21" s="189"/>
      <c r="S21" s="275"/>
      <c r="T21" s="275"/>
      <c r="U21" s="275"/>
      <c r="V21" s="278"/>
      <c r="W21" s="190">
        <v>1.1000000000000001</v>
      </c>
      <c r="X21" s="189" t="s">
        <v>433</v>
      </c>
      <c r="Y21" s="283"/>
      <c r="Z21" s="190">
        <f>1.1*0.75</f>
        <v>0.82500000000000007</v>
      </c>
      <c r="AA21" s="189" t="s">
        <v>433</v>
      </c>
      <c r="AB21" s="286"/>
      <c r="AC21" s="192"/>
    </row>
    <row r="22" spans="1:29" ht="12.75" customHeight="1" x14ac:dyDescent="0.15">
      <c r="A22" s="287">
        <v>4</v>
      </c>
      <c r="B22" s="288" t="s">
        <v>386</v>
      </c>
      <c r="C22" s="177" t="s">
        <v>121</v>
      </c>
      <c r="D22" s="275" t="s">
        <v>446</v>
      </c>
      <c r="E22" s="275" t="s">
        <v>447</v>
      </c>
      <c r="F22" s="275" t="s">
        <v>448</v>
      </c>
      <c r="G22" s="276" t="s">
        <v>449</v>
      </c>
      <c r="H22" s="193">
        <v>419</v>
      </c>
      <c r="I22" s="179" t="s">
        <v>425</v>
      </c>
      <c r="J22" s="281" t="s">
        <v>450</v>
      </c>
      <c r="K22" s="193">
        <f>419*0.75</f>
        <v>314.25</v>
      </c>
      <c r="L22" s="179" t="s">
        <v>425</v>
      </c>
      <c r="M22" s="290" t="s">
        <v>450</v>
      </c>
      <c r="N22" s="180" t="s">
        <v>54</v>
      </c>
      <c r="O22" s="181"/>
      <c r="P22" s="293">
        <v>19</v>
      </c>
      <c r="Q22" s="293" t="s">
        <v>390</v>
      </c>
      <c r="R22" s="177" t="s">
        <v>455</v>
      </c>
      <c r="S22" s="275" t="s">
        <v>456</v>
      </c>
      <c r="T22" s="275" t="s">
        <v>457</v>
      </c>
      <c r="U22" s="275" t="s">
        <v>458</v>
      </c>
      <c r="V22" s="276" t="s">
        <v>459</v>
      </c>
      <c r="W22" s="193"/>
      <c r="X22" s="179" t="s">
        <v>425</v>
      </c>
      <c r="Y22" s="281"/>
      <c r="Z22" s="193">
        <v>292</v>
      </c>
      <c r="AA22" s="179" t="s">
        <v>425</v>
      </c>
      <c r="AB22" s="284" t="s">
        <v>460</v>
      </c>
      <c r="AC22" s="183" t="s">
        <v>54</v>
      </c>
    </row>
    <row r="23" spans="1:29" ht="12.75" customHeight="1" x14ac:dyDescent="0.15">
      <c r="A23" s="295"/>
      <c r="B23" s="288"/>
      <c r="C23" s="194" t="s">
        <v>123</v>
      </c>
      <c r="D23" s="275"/>
      <c r="E23" s="275"/>
      <c r="F23" s="275"/>
      <c r="G23" s="277"/>
      <c r="H23" s="185">
        <v>10.399999999999999</v>
      </c>
      <c r="I23" s="186" t="s">
        <v>433</v>
      </c>
      <c r="J23" s="282"/>
      <c r="K23" s="185">
        <f>10.4*0.75</f>
        <v>7.8000000000000007</v>
      </c>
      <c r="L23" s="186" t="s">
        <v>433</v>
      </c>
      <c r="M23" s="291"/>
      <c r="N23" s="187" t="s">
        <v>461</v>
      </c>
      <c r="O23" s="181"/>
      <c r="P23" s="293"/>
      <c r="Q23" s="293"/>
      <c r="R23" s="186" t="s">
        <v>462</v>
      </c>
      <c r="S23" s="275"/>
      <c r="T23" s="275"/>
      <c r="U23" s="275"/>
      <c r="V23" s="277"/>
      <c r="W23" s="185"/>
      <c r="X23" s="186" t="s">
        <v>433</v>
      </c>
      <c r="Y23" s="282"/>
      <c r="Z23" s="185">
        <v>9.6</v>
      </c>
      <c r="AA23" s="186" t="s">
        <v>433</v>
      </c>
      <c r="AB23" s="285"/>
      <c r="AC23" s="188" t="s">
        <v>463</v>
      </c>
    </row>
    <row r="24" spans="1:29" ht="12.75" customHeight="1" x14ac:dyDescent="0.15">
      <c r="A24" s="295"/>
      <c r="B24" s="288"/>
      <c r="C24" s="186" t="s">
        <v>130</v>
      </c>
      <c r="D24" s="275"/>
      <c r="E24" s="275"/>
      <c r="F24" s="275"/>
      <c r="G24" s="277"/>
      <c r="H24" s="185">
        <v>12.799999999999999</v>
      </c>
      <c r="I24" s="186" t="s">
        <v>433</v>
      </c>
      <c r="J24" s="282"/>
      <c r="K24" s="185">
        <f>12.8*0.75</f>
        <v>9.6000000000000014</v>
      </c>
      <c r="L24" s="186" t="s">
        <v>433</v>
      </c>
      <c r="M24" s="291"/>
      <c r="N24" s="187" t="s">
        <v>464</v>
      </c>
      <c r="O24" s="181"/>
      <c r="P24" s="293"/>
      <c r="Q24" s="293"/>
      <c r="R24" s="186" t="s">
        <v>465</v>
      </c>
      <c r="S24" s="275"/>
      <c r="T24" s="275"/>
      <c r="U24" s="275"/>
      <c r="V24" s="277"/>
      <c r="W24" s="185"/>
      <c r="X24" s="186" t="s">
        <v>433</v>
      </c>
      <c r="Y24" s="282"/>
      <c r="Z24" s="185">
        <v>9.3000000000000007</v>
      </c>
      <c r="AA24" s="186" t="s">
        <v>433</v>
      </c>
      <c r="AB24" s="285"/>
      <c r="AC24" s="188" t="s">
        <v>453</v>
      </c>
    </row>
    <row r="25" spans="1:29" ht="12.75" customHeight="1" x14ac:dyDescent="0.15">
      <c r="A25" s="295"/>
      <c r="B25" s="288"/>
      <c r="C25" s="186" t="s">
        <v>132</v>
      </c>
      <c r="D25" s="275"/>
      <c r="E25" s="275"/>
      <c r="F25" s="275"/>
      <c r="G25" s="277"/>
      <c r="H25" s="185">
        <v>63.499999999999993</v>
      </c>
      <c r="I25" s="186" t="s">
        <v>433</v>
      </c>
      <c r="J25" s="282"/>
      <c r="K25" s="185">
        <f>63.5*0.75</f>
        <v>47.625</v>
      </c>
      <c r="L25" s="186" t="s">
        <v>433</v>
      </c>
      <c r="M25" s="291"/>
      <c r="N25" s="187"/>
      <c r="O25" s="181"/>
      <c r="P25" s="293"/>
      <c r="Q25" s="293"/>
      <c r="R25" s="186"/>
      <c r="S25" s="275"/>
      <c r="T25" s="275"/>
      <c r="U25" s="275"/>
      <c r="V25" s="277"/>
      <c r="W25" s="185"/>
      <c r="X25" s="186" t="s">
        <v>433</v>
      </c>
      <c r="Y25" s="282"/>
      <c r="Z25" s="185">
        <v>41.3</v>
      </c>
      <c r="AA25" s="186" t="s">
        <v>433</v>
      </c>
      <c r="AB25" s="285"/>
      <c r="AC25" s="188"/>
    </row>
    <row r="26" spans="1:29" ht="12.75" customHeight="1" x14ac:dyDescent="0.15">
      <c r="A26" s="295"/>
      <c r="B26" s="288"/>
      <c r="C26" s="189"/>
      <c r="D26" s="275"/>
      <c r="E26" s="275"/>
      <c r="F26" s="275"/>
      <c r="G26" s="278"/>
      <c r="H26" s="190">
        <v>1.1000000000000001</v>
      </c>
      <c r="I26" s="189" t="s">
        <v>433</v>
      </c>
      <c r="J26" s="283"/>
      <c r="K26" s="190">
        <f>1.1*0.75</f>
        <v>0.82500000000000007</v>
      </c>
      <c r="L26" s="189" t="s">
        <v>433</v>
      </c>
      <c r="M26" s="292"/>
      <c r="N26" s="191"/>
      <c r="O26" s="181"/>
      <c r="P26" s="293"/>
      <c r="Q26" s="293"/>
      <c r="R26" s="189"/>
      <c r="S26" s="275"/>
      <c r="T26" s="275"/>
      <c r="U26" s="275"/>
      <c r="V26" s="278"/>
      <c r="W26" s="190"/>
      <c r="X26" s="189" t="s">
        <v>433</v>
      </c>
      <c r="Y26" s="283"/>
      <c r="Z26" s="190">
        <v>1.2</v>
      </c>
      <c r="AA26" s="189" t="s">
        <v>433</v>
      </c>
      <c r="AB26" s="286"/>
      <c r="AC26" s="192"/>
    </row>
    <row r="27" spans="1:29" ht="12.75" customHeight="1" x14ac:dyDescent="0.15">
      <c r="A27" s="287">
        <v>5</v>
      </c>
      <c r="B27" s="288" t="s">
        <v>390</v>
      </c>
      <c r="C27" s="177" t="s">
        <v>455</v>
      </c>
      <c r="D27" s="275" t="s">
        <v>456</v>
      </c>
      <c r="E27" s="275" t="s">
        <v>457</v>
      </c>
      <c r="F27" s="275" t="s">
        <v>458</v>
      </c>
      <c r="G27" s="276" t="s">
        <v>459</v>
      </c>
      <c r="H27" s="193"/>
      <c r="I27" s="179" t="s">
        <v>425</v>
      </c>
      <c r="J27" s="281"/>
      <c r="K27" s="193">
        <v>292</v>
      </c>
      <c r="L27" s="179" t="s">
        <v>425</v>
      </c>
      <c r="M27" s="290" t="s">
        <v>460</v>
      </c>
      <c r="N27" s="180" t="s">
        <v>54</v>
      </c>
      <c r="O27" s="181"/>
      <c r="P27" s="296"/>
      <c r="Q27" s="297"/>
      <c r="R27" s="297"/>
      <c r="S27" s="297"/>
      <c r="T27" s="297"/>
      <c r="U27" s="297"/>
      <c r="V27" s="297"/>
      <c r="W27" s="297"/>
      <c r="X27" s="297"/>
      <c r="Y27" s="297"/>
      <c r="Z27" s="297"/>
      <c r="AA27" s="297"/>
      <c r="AB27" s="297"/>
      <c r="AC27" s="298"/>
    </row>
    <row r="28" spans="1:29" ht="12.75" customHeight="1" x14ac:dyDescent="0.15">
      <c r="A28" s="295"/>
      <c r="B28" s="288"/>
      <c r="C28" s="186" t="s">
        <v>462</v>
      </c>
      <c r="D28" s="275"/>
      <c r="E28" s="275"/>
      <c r="F28" s="275"/>
      <c r="G28" s="277"/>
      <c r="H28" s="185"/>
      <c r="I28" s="186" t="s">
        <v>433</v>
      </c>
      <c r="J28" s="282"/>
      <c r="K28" s="185">
        <v>9.6</v>
      </c>
      <c r="L28" s="186" t="s">
        <v>433</v>
      </c>
      <c r="M28" s="291"/>
      <c r="N28" s="187" t="s">
        <v>466</v>
      </c>
      <c r="O28" s="181"/>
      <c r="P28" s="299"/>
      <c r="Q28" s="300"/>
      <c r="R28" s="300"/>
      <c r="S28" s="300"/>
      <c r="T28" s="300"/>
      <c r="U28" s="300"/>
      <c r="V28" s="300"/>
      <c r="W28" s="300"/>
      <c r="X28" s="300"/>
      <c r="Y28" s="300"/>
      <c r="Z28" s="300"/>
      <c r="AA28" s="300"/>
      <c r="AB28" s="300"/>
      <c r="AC28" s="301"/>
    </row>
    <row r="29" spans="1:29" ht="12.75" customHeight="1" x14ac:dyDescent="0.15">
      <c r="A29" s="295"/>
      <c r="B29" s="288"/>
      <c r="C29" s="186" t="s">
        <v>465</v>
      </c>
      <c r="D29" s="275"/>
      <c r="E29" s="275"/>
      <c r="F29" s="275"/>
      <c r="G29" s="277"/>
      <c r="H29" s="185"/>
      <c r="I29" s="186" t="s">
        <v>433</v>
      </c>
      <c r="J29" s="282"/>
      <c r="K29" s="185">
        <v>9.3000000000000007</v>
      </c>
      <c r="L29" s="186" t="s">
        <v>433</v>
      </c>
      <c r="M29" s="291"/>
      <c r="N29" s="187" t="s">
        <v>453</v>
      </c>
      <c r="O29" s="181"/>
      <c r="P29" s="293">
        <v>21</v>
      </c>
      <c r="Q29" s="293" t="s">
        <v>391</v>
      </c>
      <c r="R29" s="195" t="s">
        <v>139</v>
      </c>
      <c r="S29" s="275" t="s">
        <v>467</v>
      </c>
      <c r="T29" s="275" t="s">
        <v>468</v>
      </c>
      <c r="U29" s="275" t="s">
        <v>469</v>
      </c>
      <c r="V29" s="276" t="s">
        <v>470</v>
      </c>
      <c r="W29" s="193">
        <v>359</v>
      </c>
      <c r="X29" s="179" t="s">
        <v>425</v>
      </c>
      <c r="Y29" s="281" t="s">
        <v>83</v>
      </c>
      <c r="Z29" s="193">
        <f>359*0.75</f>
        <v>269.25</v>
      </c>
      <c r="AA29" s="179" t="s">
        <v>425</v>
      </c>
      <c r="AB29" s="284" t="s">
        <v>83</v>
      </c>
      <c r="AC29" s="183" t="s">
        <v>54</v>
      </c>
    </row>
    <row r="30" spans="1:29" ht="12.75" customHeight="1" x14ac:dyDescent="0.15">
      <c r="A30" s="295"/>
      <c r="B30" s="288"/>
      <c r="C30" s="186"/>
      <c r="D30" s="275"/>
      <c r="E30" s="275"/>
      <c r="F30" s="275"/>
      <c r="G30" s="277"/>
      <c r="H30" s="185"/>
      <c r="I30" s="186" t="s">
        <v>433</v>
      </c>
      <c r="J30" s="282"/>
      <c r="K30" s="185">
        <v>41.3</v>
      </c>
      <c r="L30" s="186" t="s">
        <v>433</v>
      </c>
      <c r="M30" s="291"/>
      <c r="N30" s="187"/>
      <c r="O30" s="181"/>
      <c r="P30" s="293"/>
      <c r="Q30" s="293"/>
      <c r="R30" s="186" t="s">
        <v>144</v>
      </c>
      <c r="S30" s="275"/>
      <c r="T30" s="275"/>
      <c r="U30" s="275"/>
      <c r="V30" s="277"/>
      <c r="W30" s="185">
        <v>11.4</v>
      </c>
      <c r="X30" s="186" t="s">
        <v>433</v>
      </c>
      <c r="Y30" s="282"/>
      <c r="Z30" s="185">
        <f>11.4*0.75</f>
        <v>8.5500000000000007</v>
      </c>
      <c r="AA30" s="186" t="s">
        <v>433</v>
      </c>
      <c r="AB30" s="285"/>
      <c r="AC30" s="188" t="s">
        <v>471</v>
      </c>
    </row>
    <row r="31" spans="1:29" ht="12.75" customHeight="1" x14ac:dyDescent="0.15">
      <c r="A31" s="295"/>
      <c r="B31" s="288"/>
      <c r="C31" s="189"/>
      <c r="D31" s="275"/>
      <c r="E31" s="275"/>
      <c r="F31" s="275"/>
      <c r="G31" s="278"/>
      <c r="H31" s="190"/>
      <c r="I31" s="189" t="s">
        <v>433</v>
      </c>
      <c r="J31" s="283"/>
      <c r="K31" s="190">
        <v>1.2</v>
      </c>
      <c r="L31" s="189" t="s">
        <v>433</v>
      </c>
      <c r="M31" s="292"/>
      <c r="N31" s="191"/>
      <c r="O31" s="181"/>
      <c r="P31" s="293"/>
      <c r="Q31" s="293"/>
      <c r="R31" s="186" t="s">
        <v>113</v>
      </c>
      <c r="S31" s="275"/>
      <c r="T31" s="275"/>
      <c r="U31" s="275"/>
      <c r="V31" s="277"/>
      <c r="W31" s="185">
        <v>11.899999999999999</v>
      </c>
      <c r="X31" s="186" t="s">
        <v>433</v>
      </c>
      <c r="Y31" s="282"/>
      <c r="Z31" s="185">
        <f>11.9*0.75</f>
        <v>8.9250000000000007</v>
      </c>
      <c r="AA31" s="186" t="s">
        <v>433</v>
      </c>
      <c r="AB31" s="285"/>
      <c r="AC31" s="188"/>
    </row>
    <row r="32" spans="1:29" ht="12.75" customHeight="1" x14ac:dyDescent="0.15">
      <c r="A32" s="296"/>
      <c r="B32" s="297"/>
      <c r="C32" s="297"/>
      <c r="D32" s="297"/>
      <c r="E32" s="297"/>
      <c r="F32" s="297"/>
      <c r="G32" s="297"/>
      <c r="H32" s="297"/>
      <c r="I32" s="297"/>
      <c r="J32" s="297"/>
      <c r="K32" s="297"/>
      <c r="L32" s="297"/>
      <c r="M32" s="297"/>
      <c r="N32" s="298"/>
      <c r="O32" s="181"/>
      <c r="P32" s="293"/>
      <c r="Q32" s="293"/>
      <c r="R32" s="186"/>
      <c r="S32" s="275"/>
      <c r="T32" s="275"/>
      <c r="U32" s="275"/>
      <c r="V32" s="277"/>
      <c r="W32" s="185">
        <v>51.000000000000007</v>
      </c>
      <c r="X32" s="186" t="s">
        <v>433</v>
      </c>
      <c r="Y32" s="282"/>
      <c r="Z32" s="185">
        <f>51*0.75</f>
        <v>38.25</v>
      </c>
      <c r="AA32" s="186" t="s">
        <v>433</v>
      </c>
      <c r="AB32" s="285"/>
      <c r="AC32" s="188"/>
    </row>
    <row r="33" spans="1:29" ht="12.75" customHeight="1" x14ac:dyDescent="0.15">
      <c r="A33" s="299"/>
      <c r="B33" s="300"/>
      <c r="C33" s="300"/>
      <c r="D33" s="300"/>
      <c r="E33" s="300"/>
      <c r="F33" s="300"/>
      <c r="G33" s="300"/>
      <c r="H33" s="300"/>
      <c r="I33" s="300"/>
      <c r="J33" s="300"/>
      <c r="K33" s="300"/>
      <c r="L33" s="300"/>
      <c r="M33" s="300"/>
      <c r="N33" s="301"/>
      <c r="O33" s="181"/>
      <c r="P33" s="293"/>
      <c r="Q33" s="293"/>
      <c r="R33" s="189"/>
      <c r="S33" s="275"/>
      <c r="T33" s="275"/>
      <c r="U33" s="275"/>
      <c r="V33" s="278"/>
      <c r="W33" s="190">
        <v>1</v>
      </c>
      <c r="X33" s="189" t="s">
        <v>433</v>
      </c>
      <c r="Y33" s="283"/>
      <c r="Z33" s="190">
        <f>1*0.75</f>
        <v>0.75</v>
      </c>
      <c r="AA33" s="189" t="s">
        <v>433</v>
      </c>
      <c r="AB33" s="286"/>
      <c r="AC33" s="192" t="s">
        <v>472</v>
      </c>
    </row>
    <row r="34" spans="1:29" ht="12.75" customHeight="1" x14ac:dyDescent="0.15">
      <c r="A34" s="293">
        <v>7</v>
      </c>
      <c r="B34" s="288" t="s">
        <v>391</v>
      </c>
      <c r="C34" s="195" t="s">
        <v>139</v>
      </c>
      <c r="D34" s="275" t="s">
        <v>467</v>
      </c>
      <c r="E34" s="275" t="s">
        <v>468</v>
      </c>
      <c r="F34" s="275" t="s">
        <v>469</v>
      </c>
      <c r="G34" s="276" t="s">
        <v>470</v>
      </c>
      <c r="H34" s="193">
        <v>359</v>
      </c>
      <c r="I34" s="179" t="s">
        <v>425</v>
      </c>
      <c r="J34" s="281" t="s">
        <v>83</v>
      </c>
      <c r="K34" s="193">
        <f>359*0.75</f>
        <v>269.25</v>
      </c>
      <c r="L34" s="179" t="s">
        <v>425</v>
      </c>
      <c r="M34" s="290" t="s">
        <v>83</v>
      </c>
      <c r="N34" s="180" t="s">
        <v>54</v>
      </c>
      <c r="O34" s="181"/>
      <c r="P34" s="287">
        <v>22</v>
      </c>
      <c r="Q34" s="293" t="s">
        <v>373</v>
      </c>
      <c r="R34" s="196" t="s">
        <v>151</v>
      </c>
      <c r="S34" s="275" t="s">
        <v>473</v>
      </c>
      <c r="T34" s="275" t="s">
        <v>474</v>
      </c>
      <c r="U34" s="275" t="s">
        <v>475</v>
      </c>
      <c r="V34" s="276" t="s">
        <v>476</v>
      </c>
      <c r="W34" s="193">
        <v>459</v>
      </c>
      <c r="X34" s="179" t="s">
        <v>425</v>
      </c>
      <c r="Y34" s="281" t="s">
        <v>431</v>
      </c>
      <c r="Z34" s="193">
        <f>459*0.75</f>
        <v>344.25</v>
      </c>
      <c r="AA34" s="179" t="s">
        <v>425</v>
      </c>
      <c r="AB34" s="284" t="s">
        <v>431</v>
      </c>
      <c r="AC34" s="183" t="s">
        <v>54</v>
      </c>
    </row>
    <row r="35" spans="1:29" ht="12.75" customHeight="1" x14ac:dyDescent="0.15">
      <c r="A35" s="294"/>
      <c r="B35" s="288"/>
      <c r="C35" s="186" t="s">
        <v>144</v>
      </c>
      <c r="D35" s="275"/>
      <c r="E35" s="275"/>
      <c r="F35" s="275"/>
      <c r="G35" s="277"/>
      <c r="H35" s="185">
        <v>11.399999999999999</v>
      </c>
      <c r="I35" s="186" t="s">
        <v>433</v>
      </c>
      <c r="J35" s="282"/>
      <c r="K35" s="185">
        <f>11.4*0.75</f>
        <v>8.5500000000000007</v>
      </c>
      <c r="L35" s="186" t="s">
        <v>433</v>
      </c>
      <c r="M35" s="291"/>
      <c r="N35" s="187" t="s">
        <v>477</v>
      </c>
      <c r="O35" s="181"/>
      <c r="P35" s="293"/>
      <c r="Q35" s="293"/>
      <c r="R35" s="186" t="s">
        <v>156</v>
      </c>
      <c r="S35" s="275"/>
      <c r="T35" s="275"/>
      <c r="U35" s="275"/>
      <c r="V35" s="277"/>
      <c r="W35" s="185">
        <v>14.999999999999998</v>
      </c>
      <c r="X35" s="186" t="s">
        <v>433</v>
      </c>
      <c r="Y35" s="282"/>
      <c r="Z35" s="185">
        <f>15*0.75</f>
        <v>11.25</v>
      </c>
      <c r="AA35" s="186" t="s">
        <v>433</v>
      </c>
      <c r="AB35" s="285"/>
      <c r="AC35" s="188" t="s">
        <v>478</v>
      </c>
    </row>
    <row r="36" spans="1:29" ht="12.75" customHeight="1" x14ac:dyDescent="0.15">
      <c r="A36" s="294"/>
      <c r="B36" s="288"/>
      <c r="C36" s="186" t="s">
        <v>113</v>
      </c>
      <c r="D36" s="275"/>
      <c r="E36" s="275"/>
      <c r="F36" s="275"/>
      <c r="G36" s="277"/>
      <c r="H36" s="185">
        <v>11.899999999999999</v>
      </c>
      <c r="I36" s="186" t="s">
        <v>433</v>
      </c>
      <c r="J36" s="282"/>
      <c r="K36" s="185">
        <f>11.9*0.75</f>
        <v>8.9250000000000007</v>
      </c>
      <c r="L36" s="186" t="s">
        <v>433</v>
      </c>
      <c r="M36" s="291"/>
      <c r="N36" s="187"/>
      <c r="O36" s="181"/>
      <c r="P36" s="293"/>
      <c r="Q36" s="293"/>
      <c r="R36" s="186" t="s">
        <v>160</v>
      </c>
      <c r="S36" s="275"/>
      <c r="T36" s="275"/>
      <c r="U36" s="275"/>
      <c r="V36" s="277"/>
      <c r="W36" s="185">
        <v>14.2</v>
      </c>
      <c r="X36" s="186" t="s">
        <v>433</v>
      </c>
      <c r="Y36" s="282"/>
      <c r="Z36" s="185">
        <f>14.2*0.75</f>
        <v>10.649999999999999</v>
      </c>
      <c r="AA36" s="186" t="s">
        <v>433</v>
      </c>
      <c r="AB36" s="285"/>
      <c r="AC36" s="188"/>
    </row>
    <row r="37" spans="1:29" ht="12.75" customHeight="1" x14ac:dyDescent="0.15">
      <c r="A37" s="294"/>
      <c r="B37" s="288"/>
      <c r="C37" s="186"/>
      <c r="D37" s="275"/>
      <c r="E37" s="275"/>
      <c r="F37" s="275"/>
      <c r="G37" s="277"/>
      <c r="H37" s="185">
        <v>51.000000000000007</v>
      </c>
      <c r="I37" s="186" t="s">
        <v>433</v>
      </c>
      <c r="J37" s="282"/>
      <c r="K37" s="185">
        <f>51*0.75</f>
        <v>38.25</v>
      </c>
      <c r="L37" s="186" t="s">
        <v>433</v>
      </c>
      <c r="M37" s="291"/>
      <c r="N37" s="187"/>
      <c r="O37" s="181"/>
      <c r="P37" s="293"/>
      <c r="Q37" s="293"/>
      <c r="R37" s="186"/>
      <c r="S37" s="275"/>
      <c r="T37" s="275"/>
      <c r="U37" s="275"/>
      <c r="V37" s="277"/>
      <c r="W37" s="185">
        <v>66.5</v>
      </c>
      <c r="X37" s="186" t="s">
        <v>433</v>
      </c>
      <c r="Y37" s="282"/>
      <c r="Z37" s="185">
        <f>66.5*0.75</f>
        <v>49.875</v>
      </c>
      <c r="AA37" s="186" t="s">
        <v>433</v>
      </c>
      <c r="AB37" s="285"/>
      <c r="AC37" s="188"/>
    </row>
    <row r="38" spans="1:29" ht="12.75" customHeight="1" x14ac:dyDescent="0.15">
      <c r="A38" s="294"/>
      <c r="B38" s="288"/>
      <c r="C38" s="189"/>
      <c r="D38" s="275"/>
      <c r="E38" s="275"/>
      <c r="F38" s="275"/>
      <c r="G38" s="278"/>
      <c r="H38" s="190">
        <v>1</v>
      </c>
      <c r="I38" s="189" t="s">
        <v>433</v>
      </c>
      <c r="J38" s="283"/>
      <c r="K38" s="190">
        <f>1*0.75</f>
        <v>0.75</v>
      </c>
      <c r="L38" s="189" t="s">
        <v>433</v>
      </c>
      <c r="M38" s="292"/>
      <c r="N38" s="191"/>
      <c r="O38" s="181"/>
      <c r="P38" s="293"/>
      <c r="Q38" s="293"/>
      <c r="R38" s="189"/>
      <c r="S38" s="275"/>
      <c r="T38" s="275"/>
      <c r="U38" s="275"/>
      <c r="V38" s="278"/>
      <c r="W38" s="190">
        <v>1.6000000000000003</v>
      </c>
      <c r="X38" s="189" t="s">
        <v>433</v>
      </c>
      <c r="Y38" s="283"/>
      <c r="Z38" s="190">
        <f>1.6*0.75</f>
        <v>1.2000000000000002</v>
      </c>
      <c r="AA38" s="189" t="s">
        <v>433</v>
      </c>
      <c r="AB38" s="286"/>
      <c r="AC38" s="192"/>
    </row>
    <row r="39" spans="1:29" ht="12.75" customHeight="1" x14ac:dyDescent="0.15">
      <c r="A39" s="271">
        <v>8</v>
      </c>
      <c r="B39" s="288" t="s">
        <v>373</v>
      </c>
      <c r="C39" s="196" t="s">
        <v>151</v>
      </c>
      <c r="D39" s="275" t="s">
        <v>473</v>
      </c>
      <c r="E39" s="275" t="s">
        <v>474</v>
      </c>
      <c r="F39" s="275" t="s">
        <v>475</v>
      </c>
      <c r="G39" s="276" t="s">
        <v>476</v>
      </c>
      <c r="H39" s="193">
        <v>459</v>
      </c>
      <c r="I39" s="179" t="s">
        <v>425</v>
      </c>
      <c r="J39" s="281" t="s">
        <v>431</v>
      </c>
      <c r="K39" s="193">
        <f>459*0.75</f>
        <v>344.25</v>
      </c>
      <c r="L39" s="179" t="s">
        <v>425</v>
      </c>
      <c r="M39" s="290" t="s">
        <v>431</v>
      </c>
      <c r="N39" s="180" t="s">
        <v>54</v>
      </c>
      <c r="O39" s="181"/>
      <c r="P39" s="293">
        <v>23</v>
      </c>
      <c r="Q39" s="293" t="s">
        <v>56</v>
      </c>
      <c r="R39" s="177" t="s">
        <v>15</v>
      </c>
      <c r="S39" s="275" t="s">
        <v>479</v>
      </c>
      <c r="T39" s="275" t="s">
        <v>480</v>
      </c>
      <c r="U39" s="275" t="s">
        <v>481</v>
      </c>
      <c r="V39" s="276" t="s">
        <v>482</v>
      </c>
      <c r="W39" s="193">
        <v>361</v>
      </c>
      <c r="X39" s="179" t="s">
        <v>425</v>
      </c>
      <c r="Y39" s="281" t="s">
        <v>483</v>
      </c>
      <c r="Z39" s="193">
        <f>361*0.75</f>
        <v>270.75</v>
      </c>
      <c r="AA39" s="179" t="s">
        <v>425</v>
      </c>
      <c r="AB39" s="284" t="s">
        <v>483</v>
      </c>
      <c r="AC39" s="183" t="s">
        <v>54</v>
      </c>
    </row>
    <row r="40" spans="1:29" ht="12.75" customHeight="1" x14ac:dyDescent="0.15">
      <c r="A40" s="302"/>
      <c r="B40" s="288"/>
      <c r="C40" s="186" t="s">
        <v>156</v>
      </c>
      <c r="D40" s="275"/>
      <c r="E40" s="275"/>
      <c r="F40" s="275"/>
      <c r="G40" s="277"/>
      <c r="H40" s="185">
        <v>14.999999999999998</v>
      </c>
      <c r="I40" s="186" t="s">
        <v>433</v>
      </c>
      <c r="J40" s="282"/>
      <c r="K40" s="185">
        <f>15*0.75</f>
        <v>11.25</v>
      </c>
      <c r="L40" s="186" t="s">
        <v>433</v>
      </c>
      <c r="M40" s="291"/>
      <c r="N40" s="187" t="s">
        <v>478</v>
      </c>
      <c r="O40" s="181"/>
      <c r="P40" s="293"/>
      <c r="Q40" s="293"/>
      <c r="R40" s="184" t="s">
        <v>163</v>
      </c>
      <c r="S40" s="275"/>
      <c r="T40" s="275"/>
      <c r="U40" s="275"/>
      <c r="V40" s="277"/>
      <c r="W40" s="185">
        <v>14.6</v>
      </c>
      <c r="X40" s="186" t="s">
        <v>433</v>
      </c>
      <c r="Y40" s="282"/>
      <c r="Z40" s="185">
        <f>14.6*0.75</f>
        <v>10.95</v>
      </c>
      <c r="AA40" s="186" t="s">
        <v>433</v>
      </c>
      <c r="AB40" s="285"/>
      <c r="AC40" s="188" t="s">
        <v>484</v>
      </c>
    </row>
    <row r="41" spans="1:29" ht="12.75" customHeight="1" x14ac:dyDescent="0.15">
      <c r="A41" s="302"/>
      <c r="B41" s="288"/>
      <c r="C41" s="186" t="s">
        <v>160</v>
      </c>
      <c r="D41" s="275"/>
      <c r="E41" s="275"/>
      <c r="F41" s="275"/>
      <c r="G41" s="277"/>
      <c r="H41" s="185">
        <v>14.2</v>
      </c>
      <c r="I41" s="186" t="s">
        <v>433</v>
      </c>
      <c r="J41" s="282"/>
      <c r="K41" s="185">
        <f>14.2*0.75</f>
        <v>10.649999999999999</v>
      </c>
      <c r="L41" s="186" t="s">
        <v>433</v>
      </c>
      <c r="M41" s="291"/>
      <c r="N41" s="187"/>
      <c r="O41" s="181"/>
      <c r="P41" s="293"/>
      <c r="Q41" s="293"/>
      <c r="R41" s="186" t="s">
        <v>166</v>
      </c>
      <c r="S41" s="275"/>
      <c r="T41" s="275"/>
      <c r="U41" s="275"/>
      <c r="V41" s="277"/>
      <c r="W41" s="185">
        <v>8.3000000000000007</v>
      </c>
      <c r="X41" s="186" t="s">
        <v>433</v>
      </c>
      <c r="Y41" s="282"/>
      <c r="Z41" s="185">
        <f>8.3*0.75</f>
        <v>6.2250000000000005</v>
      </c>
      <c r="AA41" s="186" t="s">
        <v>433</v>
      </c>
      <c r="AB41" s="285"/>
      <c r="AC41" s="188"/>
    </row>
    <row r="42" spans="1:29" ht="12.75" customHeight="1" x14ac:dyDescent="0.15">
      <c r="A42" s="302"/>
      <c r="B42" s="288"/>
      <c r="C42" s="186"/>
      <c r="D42" s="275"/>
      <c r="E42" s="275"/>
      <c r="F42" s="275"/>
      <c r="G42" s="277"/>
      <c r="H42" s="185">
        <v>66.5</v>
      </c>
      <c r="I42" s="186" t="s">
        <v>433</v>
      </c>
      <c r="J42" s="282"/>
      <c r="K42" s="185">
        <f>66.5*0.75</f>
        <v>49.875</v>
      </c>
      <c r="L42" s="186" t="s">
        <v>433</v>
      </c>
      <c r="M42" s="291"/>
      <c r="N42" s="187"/>
      <c r="O42" s="181"/>
      <c r="P42" s="293"/>
      <c r="Q42" s="293"/>
      <c r="R42" s="186" t="s">
        <v>47</v>
      </c>
      <c r="S42" s="275"/>
      <c r="T42" s="275"/>
      <c r="U42" s="275"/>
      <c r="V42" s="277"/>
      <c r="W42" s="185">
        <v>54.900000000000006</v>
      </c>
      <c r="X42" s="186" t="s">
        <v>433</v>
      </c>
      <c r="Y42" s="282"/>
      <c r="Z42" s="185">
        <f>54.9*0.75</f>
        <v>41.174999999999997</v>
      </c>
      <c r="AA42" s="186" t="s">
        <v>433</v>
      </c>
      <c r="AB42" s="285"/>
      <c r="AC42" s="188"/>
    </row>
    <row r="43" spans="1:29" ht="12.75" customHeight="1" x14ac:dyDescent="0.15">
      <c r="A43" s="302"/>
      <c r="B43" s="288"/>
      <c r="C43" s="189"/>
      <c r="D43" s="275"/>
      <c r="E43" s="275"/>
      <c r="F43" s="275"/>
      <c r="G43" s="278"/>
      <c r="H43" s="190">
        <v>1.6000000000000003</v>
      </c>
      <c r="I43" s="189" t="s">
        <v>433</v>
      </c>
      <c r="J43" s="283"/>
      <c r="K43" s="190">
        <f>1.6*0.75</f>
        <v>1.2000000000000002</v>
      </c>
      <c r="L43" s="189" t="s">
        <v>433</v>
      </c>
      <c r="M43" s="292"/>
      <c r="N43" s="191"/>
      <c r="O43" s="181"/>
      <c r="P43" s="293"/>
      <c r="Q43" s="293"/>
      <c r="R43" s="189" t="s">
        <v>96</v>
      </c>
      <c r="S43" s="275"/>
      <c r="T43" s="275"/>
      <c r="U43" s="275"/>
      <c r="V43" s="278"/>
      <c r="W43" s="190">
        <v>1</v>
      </c>
      <c r="X43" s="189" t="s">
        <v>433</v>
      </c>
      <c r="Y43" s="283"/>
      <c r="Z43" s="190">
        <f>1*0.75</f>
        <v>0.75</v>
      </c>
      <c r="AA43" s="189" t="s">
        <v>433</v>
      </c>
      <c r="AB43" s="286"/>
      <c r="AC43" s="192" t="s">
        <v>485</v>
      </c>
    </row>
    <row r="44" spans="1:29" ht="12.75" customHeight="1" x14ac:dyDescent="0.15">
      <c r="A44" s="293">
        <v>9</v>
      </c>
      <c r="B44" s="288" t="s">
        <v>56</v>
      </c>
      <c r="C44" s="177" t="s">
        <v>15</v>
      </c>
      <c r="D44" s="275" t="s">
        <v>479</v>
      </c>
      <c r="E44" s="275" t="s">
        <v>480</v>
      </c>
      <c r="F44" s="275" t="s">
        <v>481</v>
      </c>
      <c r="G44" s="276" t="s">
        <v>482</v>
      </c>
      <c r="H44" s="193">
        <v>361</v>
      </c>
      <c r="I44" s="179" t="s">
        <v>425</v>
      </c>
      <c r="J44" s="281" t="s">
        <v>483</v>
      </c>
      <c r="K44" s="193">
        <f>361*0.75</f>
        <v>270.75</v>
      </c>
      <c r="L44" s="179" t="s">
        <v>425</v>
      </c>
      <c r="M44" s="290" t="s">
        <v>483</v>
      </c>
      <c r="N44" s="180" t="s">
        <v>54</v>
      </c>
      <c r="O44" s="181"/>
      <c r="P44" s="303" t="s">
        <v>486</v>
      </c>
      <c r="Q44" s="305" t="s">
        <v>487</v>
      </c>
      <c r="R44" s="177" t="s">
        <v>253</v>
      </c>
      <c r="S44" s="275" t="s">
        <v>488</v>
      </c>
      <c r="T44" s="275" t="s">
        <v>489</v>
      </c>
      <c r="U44" s="275" t="s">
        <v>490</v>
      </c>
      <c r="V44" s="276" t="s">
        <v>491</v>
      </c>
      <c r="W44" s="193">
        <v>454</v>
      </c>
      <c r="X44" s="179" t="s">
        <v>425</v>
      </c>
      <c r="Y44" s="281" t="s">
        <v>492</v>
      </c>
      <c r="Z44" s="193">
        <f>454*0.75</f>
        <v>340.5</v>
      </c>
      <c r="AA44" s="179" t="s">
        <v>425</v>
      </c>
      <c r="AB44" s="284" t="s">
        <v>492</v>
      </c>
      <c r="AC44" s="183" t="s">
        <v>54</v>
      </c>
    </row>
    <row r="45" spans="1:29" ht="12.75" customHeight="1" x14ac:dyDescent="0.15">
      <c r="A45" s="294"/>
      <c r="B45" s="288"/>
      <c r="C45" s="184" t="s">
        <v>163</v>
      </c>
      <c r="D45" s="275"/>
      <c r="E45" s="275"/>
      <c r="F45" s="275"/>
      <c r="G45" s="277"/>
      <c r="H45" s="185">
        <v>14.6</v>
      </c>
      <c r="I45" s="186" t="s">
        <v>433</v>
      </c>
      <c r="J45" s="282"/>
      <c r="K45" s="185">
        <f>14.6*0.75</f>
        <v>10.95</v>
      </c>
      <c r="L45" s="186" t="s">
        <v>433</v>
      </c>
      <c r="M45" s="291"/>
      <c r="N45" s="187" t="s">
        <v>493</v>
      </c>
      <c r="O45" s="181"/>
      <c r="P45" s="306"/>
      <c r="Q45" s="305"/>
      <c r="R45" s="197" t="s">
        <v>181</v>
      </c>
      <c r="S45" s="275"/>
      <c r="T45" s="275"/>
      <c r="U45" s="275"/>
      <c r="V45" s="277"/>
      <c r="W45" s="185">
        <v>16.499999999999996</v>
      </c>
      <c r="X45" s="186" t="s">
        <v>433</v>
      </c>
      <c r="Y45" s="282"/>
      <c r="Z45" s="185">
        <f>16.5*0.75</f>
        <v>12.375</v>
      </c>
      <c r="AA45" s="186" t="s">
        <v>433</v>
      </c>
      <c r="AB45" s="285"/>
      <c r="AC45" s="188" t="s">
        <v>493</v>
      </c>
    </row>
    <row r="46" spans="1:29" ht="12.75" customHeight="1" x14ac:dyDescent="0.15">
      <c r="A46" s="294"/>
      <c r="B46" s="288"/>
      <c r="C46" s="186" t="s">
        <v>166</v>
      </c>
      <c r="D46" s="275"/>
      <c r="E46" s="275"/>
      <c r="F46" s="275"/>
      <c r="G46" s="277"/>
      <c r="H46" s="185">
        <v>8.3000000000000007</v>
      </c>
      <c r="I46" s="186" t="s">
        <v>433</v>
      </c>
      <c r="J46" s="282"/>
      <c r="K46" s="185">
        <f>8.3*0.75</f>
        <v>6.2250000000000005</v>
      </c>
      <c r="L46" s="186" t="s">
        <v>433</v>
      </c>
      <c r="M46" s="291"/>
      <c r="N46" s="187"/>
      <c r="O46" s="181"/>
      <c r="P46" s="306"/>
      <c r="Q46" s="305"/>
      <c r="R46" s="186" t="s">
        <v>185</v>
      </c>
      <c r="S46" s="275"/>
      <c r="T46" s="275"/>
      <c r="U46" s="275"/>
      <c r="V46" s="277"/>
      <c r="W46" s="185">
        <v>13.299999999999999</v>
      </c>
      <c r="X46" s="186" t="s">
        <v>433</v>
      </c>
      <c r="Y46" s="282"/>
      <c r="Z46" s="185">
        <f>13.3*0.75</f>
        <v>9.9750000000000014</v>
      </c>
      <c r="AA46" s="186" t="s">
        <v>433</v>
      </c>
      <c r="AB46" s="285"/>
      <c r="AC46" s="188"/>
    </row>
    <row r="47" spans="1:29" ht="12.75" customHeight="1" x14ac:dyDescent="0.15">
      <c r="A47" s="294"/>
      <c r="B47" s="288"/>
      <c r="C47" s="186" t="s">
        <v>47</v>
      </c>
      <c r="D47" s="275"/>
      <c r="E47" s="275"/>
      <c r="F47" s="275"/>
      <c r="G47" s="277"/>
      <c r="H47" s="185">
        <v>54.900000000000006</v>
      </c>
      <c r="I47" s="186" t="s">
        <v>433</v>
      </c>
      <c r="J47" s="282"/>
      <c r="K47" s="185">
        <f>54.9*0.75</f>
        <v>41.174999999999997</v>
      </c>
      <c r="L47" s="186" t="s">
        <v>433</v>
      </c>
      <c r="M47" s="291"/>
      <c r="N47" s="187"/>
      <c r="O47" s="181"/>
      <c r="P47" s="306"/>
      <c r="Q47" s="305"/>
      <c r="R47" s="186" t="s">
        <v>47</v>
      </c>
      <c r="S47" s="275"/>
      <c r="T47" s="275"/>
      <c r="U47" s="275"/>
      <c r="V47" s="277"/>
      <c r="W47" s="185">
        <v>63.900000000000013</v>
      </c>
      <c r="X47" s="186" t="s">
        <v>433</v>
      </c>
      <c r="Y47" s="282"/>
      <c r="Z47" s="185">
        <f>63.9*0.75</f>
        <v>47.924999999999997</v>
      </c>
      <c r="AA47" s="186" t="s">
        <v>433</v>
      </c>
      <c r="AB47" s="285"/>
      <c r="AC47" s="188"/>
    </row>
    <row r="48" spans="1:29" ht="12.75" customHeight="1" x14ac:dyDescent="0.15">
      <c r="A48" s="294"/>
      <c r="B48" s="288"/>
      <c r="C48" s="189" t="s">
        <v>96</v>
      </c>
      <c r="D48" s="275"/>
      <c r="E48" s="275"/>
      <c r="F48" s="275"/>
      <c r="G48" s="278"/>
      <c r="H48" s="190">
        <v>1</v>
      </c>
      <c r="I48" s="189" t="s">
        <v>433</v>
      </c>
      <c r="J48" s="283"/>
      <c r="K48" s="190">
        <f>1*0.75</f>
        <v>0.75</v>
      </c>
      <c r="L48" s="189" t="s">
        <v>433</v>
      </c>
      <c r="M48" s="292"/>
      <c r="N48" s="191"/>
      <c r="O48" s="181"/>
      <c r="P48" s="306"/>
      <c r="Q48" s="305"/>
      <c r="R48" s="189" t="s">
        <v>113</v>
      </c>
      <c r="S48" s="275"/>
      <c r="T48" s="275"/>
      <c r="U48" s="275"/>
      <c r="V48" s="278"/>
      <c r="W48" s="190">
        <v>1.4</v>
      </c>
      <c r="X48" s="189" t="s">
        <v>433</v>
      </c>
      <c r="Y48" s="283"/>
      <c r="Z48" s="190">
        <f>1.4*0.75</f>
        <v>1.0499999999999998</v>
      </c>
      <c r="AA48" s="189" t="s">
        <v>433</v>
      </c>
      <c r="AB48" s="286"/>
      <c r="AC48" s="192"/>
    </row>
    <row r="49" spans="1:29" ht="12.75" customHeight="1" x14ac:dyDescent="0.15">
      <c r="A49" s="303" t="s">
        <v>494</v>
      </c>
      <c r="B49" s="305" t="s">
        <v>487</v>
      </c>
      <c r="C49" s="177" t="s">
        <v>173</v>
      </c>
      <c r="D49" s="275" t="s">
        <v>488</v>
      </c>
      <c r="E49" s="275" t="s">
        <v>489</v>
      </c>
      <c r="F49" s="275" t="s">
        <v>490</v>
      </c>
      <c r="G49" s="276" t="s">
        <v>491</v>
      </c>
      <c r="H49" s="193">
        <v>452</v>
      </c>
      <c r="I49" s="179" t="s">
        <v>425</v>
      </c>
      <c r="J49" s="281" t="s">
        <v>492</v>
      </c>
      <c r="K49" s="193">
        <f>452*0.75</f>
        <v>339</v>
      </c>
      <c r="L49" s="179" t="s">
        <v>425</v>
      </c>
      <c r="M49" s="290" t="s">
        <v>492</v>
      </c>
      <c r="N49" s="180" t="s">
        <v>54</v>
      </c>
      <c r="O49" s="181"/>
      <c r="P49" s="293">
        <v>25</v>
      </c>
      <c r="Q49" s="293" t="s">
        <v>386</v>
      </c>
      <c r="R49" s="198" t="s">
        <v>121</v>
      </c>
      <c r="S49" s="275" t="s">
        <v>495</v>
      </c>
      <c r="T49" s="275" t="s">
        <v>496</v>
      </c>
      <c r="U49" s="275" t="s">
        <v>497</v>
      </c>
      <c r="V49" s="276" t="s">
        <v>498</v>
      </c>
      <c r="W49" s="193">
        <v>431</v>
      </c>
      <c r="X49" s="179" t="s">
        <v>425</v>
      </c>
      <c r="Y49" s="281" t="s">
        <v>499</v>
      </c>
      <c r="Z49" s="193">
        <f>431*0.75</f>
        <v>323.25</v>
      </c>
      <c r="AA49" s="179" t="s">
        <v>425</v>
      </c>
      <c r="AB49" s="284" t="s">
        <v>499</v>
      </c>
      <c r="AC49" s="183" t="s">
        <v>54</v>
      </c>
    </row>
    <row r="50" spans="1:29" ht="12.75" customHeight="1" x14ac:dyDescent="0.15">
      <c r="A50" s="304"/>
      <c r="B50" s="305"/>
      <c r="C50" s="197" t="s">
        <v>181</v>
      </c>
      <c r="D50" s="275"/>
      <c r="E50" s="275"/>
      <c r="F50" s="275"/>
      <c r="G50" s="277"/>
      <c r="H50" s="185">
        <v>16.399999999999999</v>
      </c>
      <c r="I50" s="186" t="s">
        <v>433</v>
      </c>
      <c r="J50" s="282"/>
      <c r="K50" s="185">
        <f>16.4*0.75</f>
        <v>12.299999999999999</v>
      </c>
      <c r="L50" s="186" t="s">
        <v>433</v>
      </c>
      <c r="M50" s="291"/>
      <c r="N50" s="187" t="s">
        <v>500</v>
      </c>
      <c r="O50" s="181"/>
      <c r="P50" s="293"/>
      <c r="Q50" s="293"/>
      <c r="R50" s="199" t="s">
        <v>501</v>
      </c>
      <c r="S50" s="275"/>
      <c r="T50" s="275"/>
      <c r="U50" s="275"/>
      <c r="V50" s="277"/>
      <c r="W50" s="185">
        <v>16.2</v>
      </c>
      <c r="X50" s="186" t="s">
        <v>433</v>
      </c>
      <c r="Y50" s="282"/>
      <c r="Z50" s="185">
        <f>16.2*0.75</f>
        <v>12.149999999999999</v>
      </c>
      <c r="AA50" s="186" t="s">
        <v>433</v>
      </c>
      <c r="AB50" s="285"/>
      <c r="AC50" s="188" t="s">
        <v>466</v>
      </c>
    </row>
    <row r="51" spans="1:29" ht="12.75" customHeight="1" x14ac:dyDescent="0.15">
      <c r="A51" s="304"/>
      <c r="B51" s="305"/>
      <c r="C51" s="186" t="s">
        <v>185</v>
      </c>
      <c r="D51" s="275"/>
      <c r="E51" s="275"/>
      <c r="F51" s="275"/>
      <c r="G51" s="277"/>
      <c r="H51" s="185">
        <v>13.299999999999999</v>
      </c>
      <c r="I51" s="186" t="s">
        <v>433</v>
      </c>
      <c r="J51" s="282"/>
      <c r="K51" s="185">
        <f>13.3*0.75</f>
        <v>9.9750000000000014</v>
      </c>
      <c r="L51" s="186" t="s">
        <v>433</v>
      </c>
      <c r="M51" s="291"/>
      <c r="N51" s="187" t="s">
        <v>453</v>
      </c>
      <c r="O51" s="181"/>
      <c r="P51" s="293"/>
      <c r="Q51" s="293"/>
      <c r="R51" s="186" t="s">
        <v>191</v>
      </c>
      <c r="S51" s="275"/>
      <c r="T51" s="275"/>
      <c r="U51" s="275"/>
      <c r="V51" s="277"/>
      <c r="W51" s="185">
        <v>12.799999999999999</v>
      </c>
      <c r="X51" s="186" t="s">
        <v>433</v>
      </c>
      <c r="Y51" s="282"/>
      <c r="Z51" s="185">
        <f>12.8*0.75</f>
        <v>9.6000000000000014</v>
      </c>
      <c r="AA51" s="186" t="s">
        <v>433</v>
      </c>
      <c r="AB51" s="285"/>
      <c r="AC51" s="188" t="s">
        <v>464</v>
      </c>
    </row>
    <row r="52" spans="1:29" ht="12.75" customHeight="1" x14ac:dyDescent="0.15">
      <c r="A52" s="304"/>
      <c r="B52" s="305"/>
      <c r="C52" s="186" t="s">
        <v>47</v>
      </c>
      <c r="D52" s="275"/>
      <c r="E52" s="275"/>
      <c r="F52" s="275"/>
      <c r="G52" s="277"/>
      <c r="H52" s="185">
        <v>63.600000000000009</v>
      </c>
      <c r="I52" s="186" t="s">
        <v>433</v>
      </c>
      <c r="J52" s="282"/>
      <c r="K52" s="185">
        <f>63.6*0.75</f>
        <v>47.7</v>
      </c>
      <c r="L52" s="186" t="s">
        <v>433</v>
      </c>
      <c r="M52" s="291"/>
      <c r="N52" s="187"/>
      <c r="O52" s="181"/>
      <c r="P52" s="293"/>
      <c r="Q52" s="293"/>
      <c r="R52" s="186" t="s">
        <v>47</v>
      </c>
      <c r="S52" s="275"/>
      <c r="T52" s="275"/>
      <c r="U52" s="275"/>
      <c r="V52" s="277"/>
      <c r="W52" s="185">
        <v>59.7</v>
      </c>
      <c r="X52" s="186" t="s">
        <v>433</v>
      </c>
      <c r="Y52" s="282"/>
      <c r="Z52" s="185">
        <f>59.7*0.75</f>
        <v>44.775000000000006</v>
      </c>
      <c r="AA52" s="186" t="s">
        <v>433</v>
      </c>
      <c r="AB52" s="285"/>
      <c r="AC52" s="188"/>
    </row>
    <row r="53" spans="1:29" ht="12.75" customHeight="1" x14ac:dyDescent="0.15">
      <c r="A53" s="304"/>
      <c r="B53" s="305"/>
      <c r="C53" s="189" t="s">
        <v>113</v>
      </c>
      <c r="D53" s="275"/>
      <c r="E53" s="275"/>
      <c r="F53" s="275"/>
      <c r="G53" s="278"/>
      <c r="H53" s="190">
        <v>1.4</v>
      </c>
      <c r="I53" s="189" t="s">
        <v>433</v>
      </c>
      <c r="J53" s="283"/>
      <c r="K53" s="190">
        <f>1.4*0.75</f>
        <v>1.0499999999999998</v>
      </c>
      <c r="L53" s="189" t="s">
        <v>433</v>
      </c>
      <c r="M53" s="292"/>
      <c r="N53" s="191"/>
      <c r="O53" s="181"/>
      <c r="P53" s="293"/>
      <c r="Q53" s="293"/>
      <c r="R53" s="189" t="s">
        <v>96</v>
      </c>
      <c r="S53" s="275"/>
      <c r="T53" s="275"/>
      <c r="U53" s="275"/>
      <c r="V53" s="278"/>
      <c r="W53" s="190">
        <v>1.2</v>
      </c>
      <c r="X53" s="189" t="s">
        <v>433</v>
      </c>
      <c r="Y53" s="283"/>
      <c r="Z53" s="190">
        <f>1.2*0.75</f>
        <v>0.89999999999999991</v>
      </c>
      <c r="AA53" s="189" t="s">
        <v>433</v>
      </c>
      <c r="AB53" s="286"/>
      <c r="AC53" s="192"/>
    </row>
    <row r="54" spans="1:29" ht="12.75" customHeight="1" x14ac:dyDescent="0.15">
      <c r="A54" s="293">
        <v>11</v>
      </c>
      <c r="B54" s="288" t="s">
        <v>386</v>
      </c>
      <c r="C54" s="198" t="s">
        <v>121</v>
      </c>
      <c r="D54" s="275" t="s">
        <v>502</v>
      </c>
      <c r="E54" s="275" t="s">
        <v>496</v>
      </c>
      <c r="F54" s="275" t="s">
        <v>497</v>
      </c>
      <c r="G54" s="276" t="s">
        <v>498</v>
      </c>
      <c r="H54" s="193">
        <v>431</v>
      </c>
      <c r="I54" s="179" t="s">
        <v>425</v>
      </c>
      <c r="J54" s="281" t="s">
        <v>499</v>
      </c>
      <c r="K54" s="193">
        <f>431*0.75</f>
        <v>323.25</v>
      </c>
      <c r="L54" s="179" t="s">
        <v>425</v>
      </c>
      <c r="M54" s="290" t="s">
        <v>499</v>
      </c>
      <c r="N54" s="180" t="s">
        <v>54</v>
      </c>
      <c r="O54" s="181"/>
      <c r="P54" s="293">
        <v>26</v>
      </c>
      <c r="Q54" s="293" t="s">
        <v>390</v>
      </c>
      <c r="R54" s="177" t="s">
        <v>503</v>
      </c>
      <c r="S54" s="275" t="s">
        <v>504</v>
      </c>
      <c r="T54" s="275" t="s">
        <v>505</v>
      </c>
      <c r="U54" s="275" t="s">
        <v>506</v>
      </c>
      <c r="V54" s="276" t="s">
        <v>507</v>
      </c>
      <c r="W54" s="193"/>
      <c r="X54" s="179" t="s">
        <v>425</v>
      </c>
      <c r="Y54" s="281"/>
      <c r="Z54" s="193">
        <v>260</v>
      </c>
      <c r="AA54" s="179" t="s">
        <v>425</v>
      </c>
      <c r="AB54" s="284" t="s">
        <v>508</v>
      </c>
      <c r="AC54" s="183" t="s">
        <v>54</v>
      </c>
    </row>
    <row r="55" spans="1:29" ht="12.75" customHeight="1" x14ac:dyDescent="0.15">
      <c r="A55" s="294"/>
      <c r="B55" s="288"/>
      <c r="C55" s="199" t="s">
        <v>501</v>
      </c>
      <c r="D55" s="275"/>
      <c r="E55" s="275"/>
      <c r="F55" s="275"/>
      <c r="G55" s="277"/>
      <c r="H55" s="185">
        <v>16.2</v>
      </c>
      <c r="I55" s="186" t="s">
        <v>433</v>
      </c>
      <c r="J55" s="282"/>
      <c r="K55" s="185">
        <f>16.2*0.75</f>
        <v>12.149999999999999</v>
      </c>
      <c r="L55" s="186" t="s">
        <v>433</v>
      </c>
      <c r="M55" s="291"/>
      <c r="N55" s="187" t="s">
        <v>509</v>
      </c>
      <c r="O55" s="181"/>
      <c r="P55" s="293"/>
      <c r="Q55" s="293"/>
      <c r="R55" s="186" t="s">
        <v>510</v>
      </c>
      <c r="S55" s="275"/>
      <c r="T55" s="275"/>
      <c r="U55" s="275"/>
      <c r="V55" s="277"/>
      <c r="W55" s="185"/>
      <c r="X55" s="186" t="s">
        <v>433</v>
      </c>
      <c r="Y55" s="282"/>
      <c r="Z55" s="185">
        <v>12.6</v>
      </c>
      <c r="AA55" s="186" t="s">
        <v>433</v>
      </c>
      <c r="AB55" s="285"/>
      <c r="AC55" s="188" t="s">
        <v>452</v>
      </c>
    </row>
    <row r="56" spans="1:29" ht="12.75" customHeight="1" x14ac:dyDescent="0.15">
      <c r="A56" s="294"/>
      <c r="B56" s="288"/>
      <c r="C56" s="186" t="s">
        <v>191</v>
      </c>
      <c r="D56" s="275"/>
      <c r="E56" s="275"/>
      <c r="F56" s="275"/>
      <c r="G56" s="277"/>
      <c r="H56" s="185">
        <v>12.799999999999999</v>
      </c>
      <c r="I56" s="186" t="s">
        <v>433</v>
      </c>
      <c r="J56" s="282"/>
      <c r="K56" s="185">
        <f>12.8*0.75</f>
        <v>9.6000000000000014</v>
      </c>
      <c r="L56" s="186" t="s">
        <v>433</v>
      </c>
      <c r="M56" s="291"/>
      <c r="N56" s="187"/>
      <c r="O56" s="181"/>
      <c r="P56" s="293"/>
      <c r="Q56" s="293"/>
      <c r="R56" s="186" t="s">
        <v>511</v>
      </c>
      <c r="S56" s="275"/>
      <c r="T56" s="275"/>
      <c r="U56" s="275"/>
      <c r="V56" s="277"/>
      <c r="W56" s="185"/>
      <c r="X56" s="186" t="s">
        <v>433</v>
      </c>
      <c r="Y56" s="282"/>
      <c r="Z56" s="185">
        <v>7.6</v>
      </c>
      <c r="AA56" s="186" t="s">
        <v>433</v>
      </c>
      <c r="AB56" s="285"/>
      <c r="AC56" s="188" t="s">
        <v>464</v>
      </c>
    </row>
    <row r="57" spans="1:29" ht="12.75" customHeight="1" x14ac:dyDescent="0.15">
      <c r="A57" s="294"/>
      <c r="B57" s="288"/>
      <c r="C57" s="186" t="s">
        <v>47</v>
      </c>
      <c r="D57" s="275"/>
      <c r="E57" s="275"/>
      <c r="F57" s="275"/>
      <c r="G57" s="277"/>
      <c r="H57" s="185">
        <v>59.7</v>
      </c>
      <c r="I57" s="186" t="s">
        <v>433</v>
      </c>
      <c r="J57" s="282"/>
      <c r="K57" s="185">
        <f>59.7*0.75</f>
        <v>44.775000000000006</v>
      </c>
      <c r="L57" s="186" t="s">
        <v>433</v>
      </c>
      <c r="M57" s="291"/>
      <c r="N57" s="187"/>
      <c r="O57" s="181"/>
      <c r="P57" s="293"/>
      <c r="Q57" s="293"/>
      <c r="R57" s="186"/>
      <c r="S57" s="275"/>
      <c r="T57" s="275"/>
      <c r="U57" s="275"/>
      <c r="V57" s="277"/>
      <c r="W57" s="185"/>
      <c r="X57" s="186" t="s">
        <v>433</v>
      </c>
      <c r="Y57" s="282"/>
      <c r="Z57" s="185">
        <v>35.700000000000003</v>
      </c>
      <c r="AA57" s="186" t="s">
        <v>433</v>
      </c>
      <c r="AB57" s="285"/>
      <c r="AC57" s="188"/>
    </row>
    <row r="58" spans="1:29" ht="12.75" customHeight="1" x14ac:dyDescent="0.15">
      <c r="A58" s="294"/>
      <c r="B58" s="288"/>
      <c r="C58" s="189" t="s">
        <v>96</v>
      </c>
      <c r="D58" s="275"/>
      <c r="E58" s="275"/>
      <c r="F58" s="275"/>
      <c r="G58" s="278"/>
      <c r="H58" s="190">
        <v>1.2</v>
      </c>
      <c r="I58" s="189" t="s">
        <v>433</v>
      </c>
      <c r="J58" s="283"/>
      <c r="K58" s="190">
        <f>1.2*0.75</f>
        <v>0.89999999999999991</v>
      </c>
      <c r="L58" s="189" t="s">
        <v>433</v>
      </c>
      <c r="M58" s="292"/>
      <c r="N58" s="191" t="s">
        <v>512</v>
      </c>
      <c r="O58" s="181"/>
      <c r="P58" s="293"/>
      <c r="Q58" s="293"/>
      <c r="R58" s="189"/>
      <c r="S58" s="275"/>
      <c r="T58" s="275"/>
      <c r="U58" s="275"/>
      <c r="V58" s="278"/>
      <c r="W58" s="190"/>
      <c r="X58" s="189" t="s">
        <v>433</v>
      </c>
      <c r="Y58" s="283"/>
      <c r="Z58" s="190">
        <v>0.8</v>
      </c>
      <c r="AA58" s="189" t="s">
        <v>433</v>
      </c>
      <c r="AB58" s="286"/>
      <c r="AC58" s="192"/>
    </row>
    <row r="59" spans="1:29" ht="12.75" customHeight="1" x14ac:dyDescent="0.15">
      <c r="A59" s="293">
        <v>12</v>
      </c>
      <c r="B59" s="288" t="s">
        <v>390</v>
      </c>
      <c r="C59" s="177" t="s">
        <v>503</v>
      </c>
      <c r="D59" s="275" t="s">
        <v>504</v>
      </c>
      <c r="E59" s="275" t="s">
        <v>505</v>
      </c>
      <c r="F59" s="275" t="s">
        <v>506</v>
      </c>
      <c r="G59" s="276" t="s">
        <v>513</v>
      </c>
      <c r="H59" s="193"/>
      <c r="I59" s="179" t="s">
        <v>425</v>
      </c>
      <c r="J59" s="281"/>
      <c r="K59" s="193">
        <v>260</v>
      </c>
      <c r="L59" s="179" t="s">
        <v>425</v>
      </c>
      <c r="M59" s="290" t="s">
        <v>460</v>
      </c>
      <c r="N59" s="180" t="s">
        <v>54</v>
      </c>
      <c r="O59" s="181"/>
      <c r="P59" s="296"/>
      <c r="Q59" s="297"/>
      <c r="R59" s="297"/>
      <c r="S59" s="297"/>
      <c r="T59" s="297"/>
      <c r="U59" s="297"/>
      <c r="V59" s="297"/>
      <c r="W59" s="297"/>
      <c r="X59" s="297"/>
      <c r="Y59" s="297"/>
      <c r="Z59" s="297"/>
      <c r="AA59" s="297"/>
      <c r="AB59" s="297"/>
      <c r="AC59" s="298"/>
    </row>
    <row r="60" spans="1:29" ht="12.75" customHeight="1" x14ac:dyDescent="0.15">
      <c r="A60" s="294"/>
      <c r="B60" s="288"/>
      <c r="C60" s="186" t="s">
        <v>510</v>
      </c>
      <c r="D60" s="275"/>
      <c r="E60" s="275"/>
      <c r="F60" s="275"/>
      <c r="G60" s="277"/>
      <c r="H60" s="185"/>
      <c r="I60" s="186" t="s">
        <v>433</v>
      </c>
      <c r="J60" s="282"/>
      <c r="K60" s="185">
        <v>12.6</v>
      </c>
      <c r="L60" s="186" t="s">
        <v>433</v>
      </c>
      <c r="M60" s="291"/>
      <c r="N60" s="187" t="s">
        <v>514</v>
      </c>
      <c r="O60" s="181"/>
      <c r="P60" s="299"/>
      <c r="Q60" s="300"/>
      <c r="R60" s="300"/>
      <c r="S60" s="300"/>
      <c r="T60" s="300"/>
      <c r="U60" s="300"/>
      <c r="V60" s="300"/>
      <c r="W60" s="300"/>
      <c r="X60" s="300"/>
      <c r="Y60" s="300"/>
      <c r="Z60" s="300"/>
      <c r="AA60" s="300"/>
      <c r="AB60" s="300"/>
      <c r="AC60" s="301"/>
    </row>
    <row r="61" spans="1:29" ht="12.75" customHeight="1" x14ac:dyDescent="0.15">
      <c r="A61" s="294"/>
      <c r="B61" s="288"/>
      <c r="C61" s="186" t="s">
        <v>511</v>
      </c>
      <c r="D61" s="275"/>
      <c r="E61" s="275"/>
      <c r="F61" s="275"/>
      <c r="G61" s="277"/>
      <c r="H61" s="185"/>
      <c r="I61" s="186" t="s">
        <v>433</v>
      </c>
      <c r="J61" s="282"/>
      <c r="K61" s="185">
        <v>7.6</v>
      </c>
      <c r="L61" s="186" t="s">
        <v>433</v>
      </c>
      <c r="M61" s="291"/>
      <c r="N61" s="187" t="s">
        <v>464</v>
      </c>
      <c r="O61" s="181"/>
      <c r="P61" s="293">
        <v>28</v>
      </c>
      <c r="Q61" s="293" t="s">
        <v>391</v>
      </c>
      <c r="R61" s="179" t="s">
        <v>15</v>
      </c>
      <c r="S61" s="275" t="s">
        <v>515</v>
      </c>
      <c r="T61" s="275" t="s">
        <v>516</v>
      </c>
      <c r="U61" s="275" t="s">
        <v>517</v>
      </c>
      <c r="V61" s="276" t="s">
        <v>518</v>
      </c>
      <c r="W61" s="193">
        <v>354</v>
      </c>
      <c r="X61" s="179" t="s">
        <v>425</v>
      </c>
      <c r="Y61" s="281" t="s">
        <v>27</v>
      </c>
      <c r="Z61" s="193">
        <f>354*0.75</f>
        <v>265.5</v>
      </c>
      <c r="AA61" s="179" t="s">
        <v>425</v>
      </c>
      <c r="AB61" s="284" t="s">
        <v>27</v>
      </c>
      <c r="AC61" s="183" t="s">
        <v>54</v>
      </c>
    </row>
    <row r="62" spans="1:29" ht="12.75" customHeight="1" x14ac:dyDescent="0.15">
      <c r="A62" s="294"/>
      <c r="B62" s="288"/>
      <c r="C62" s="186"/>
      <c r="D62" s="275"/>
      <c r="E62" s="275"/>
      <c r="F62" s="275"/>
      <c r="G62" s="277"/>
      <c r="H62" s="185"/>
      <c r="I62" s="186" t="s">
        <v>433</v>
      </c>
      <c r="J62" s="282"/>
      <c r="K62" s="185">
        <v>35.700000000000003</v>
      </c>
      <c r="L62" s="186" t="s">
        <v>433</v>
      </c>
      <c r="M62" s="291"/>
      <c r="N62" s="187"/>
      <c r="O62" s="181"/>
      <c r="P62" s="293"/>
      <c r="Q62" s="293"/>
      <c r="R62" s="197" t="s">
        <v>195</v>
      </c>
      <c r="S62" s="289"/>
      <c r="T62" s="289"/>
      <c r="U62" s="289"/>
      <c r="V62" s="277"/>
      <c r="W62" s="185">
        <v>13.199999999999998</v>
      </c>
      <c r="X62" s="186" t="s">
        <v>433</v>
      </c>
      <c r="Y62" s="282"/>
      <c r="Z62" s="185">
        <f>13.2*0.75</f>
        <v>9.8999999999999986</v>
      </c>
      <c r="AA62" s="186" t="s">
        <v>433</v>
      </c>
      <c r="AB62" s="285"/>
      <c r="AC62" s="188" t="s">
        <v>477</v>
      </c>
    </row>
    <row r="63" spans="1:29" ht="12.75" customHeight="1" x14ac:dyDescent="0.15">
      <c r="A63" s="294"/>
      <c r="B63" s="288"/>
      <c r="C63" s="189"/>
      <c r="D63" s="275"/>
      <c r="E63" s="275"/>
      <c r="F63" s="275"/>
      <c r="G63" s="278"/>
      <c r="H63" s="190"/>
      <c r="I63" s="189" t="s">
        <v>433</v>
      </c>
      <c r="J63" s="283"/>
      <c r="K63" s="190">
        <v>0.8</v>
      </c>
      <c r="L63" s="189" t="s">
        <v>433</v>
      </c>
      <c r="M63" s="292"/>
      <c r="N63" s="191"/>
      <c r="O63" s="181"/>
      <c r="P63" s="293"/>
      <c r="Q63" s="293"/>
      <c r="R63" s="186" t="s">
        <v>342</v>
      </c>
      <c r="S63" s="289"/>
      <c r="T63" s="289"/>
      <c r="U63" s="289"/>
      <c r="V63" s="277"/>
      <c r="W63" s="185">
        <v>9.5999999999999979</v>
      </c>
      <c r="X63" s="186" t="s">
        <v>433</v>
      </c>
      <c r="Y63" s="282"/>
      <c r="Z63" s="185">
        <f>9.6*0.75</f>
        <v>7.1999999999999993</v>
      </c>
      <c r="AA63" s="186" t="s">
        <v>433</v>
      </c>
      <c r="AB63" s="285"/>
      <c r="AC63" s="188"/>
    </row>
    <row r="64" spans="1:29" ht="12.75" customHeight="1" x14ac:dyDescent="0.15">
      <c r="A64" s="296"/>
      <c r="B64" s="297"/>
      <c r="C64" s="297"/>
      <c r="D64" s="297"/>
      <c r="E64" s="297"/>
      <c r="F64" s="297"/>
      <c r="G64" s="297"/>
      <c r="H64" s="297"/>
      <c r="I64" s="297"/>
      <c r="J64" s="297"/>
      <c r="K64" s="297"/>
      <c r="L64" s="297"/>
      <c r="M64" s="297"/>
      <c r="N64" s="298"/>
      <c r="O64" s="181"/>
      <c r="P64" s="293"/>
      <c r="Q64" s="293"/>
      <c r="R64" s="186" t="s">
        <v>47</v>
      </c>
      <c r="S64" s="289"/>
      <c r="T64" s="289"/>
      <c r="U64" s="289"/>
      <c r="V64" s="277"/>
      <c r="W64" s="185">
        <v>51.399999999999984</v>
      </c>
      <c r="X64" s="186" t="s">
        <v>433</v>
      </c>
      <c r="Y64" s="282"/>
      <c r="Z64" s="185">
        <f>51.4*0.75</f>
        <v>38.549999999999997</v>
      </c>
      <c r="AA64" s="186" t="s">
        <v>433</v>
      </c>
      <c r="AB64" s="285"/>
      <c r="AC64" s="188"/>
    </row>
    <row r="65" spans="1:29" ht="12.75" customHeight="1" x14ac:dyDescent="0.15">
      <c r="A65" s="299"/>
      <c r="B65" s="300"/>
      <c r="C65" s="300"/>
      <c r="D65" s="300"/>
      <c r="E65" s="300"/>
      <c r="F65" s="300"/>
      <c r="G65" s="300"/>
      <c r="H65" s="300"/>
      <c r="I65" s="300"/>
      <c r="J65" s="300"/>
      <c r="K65" s="300"/>
      <c r="L65" s="300"/>
      <c r="M65" s="300"/>
      <c r="N65" s="301"/>
      <c r="O65" s="181"/>
      <c r="P65" s="293"/>
      <c r="Q65" s="293"/>
      <c r="R65" s="189"/>
      <c r="S65" s="289"/>
      <c r="T65" s="289"/>
      <c r="U65" s="289"/>
      <c r="V65" s="278"/>
      <c r="W65" s="190">
        <v>1</v>
      </c>
      <c r="X65" s="189" t="s">
        <v>433</v>
      </c>
      <c r="Y65" s="283"/>
      <c r="Z65" s="190">
        <f>1*0.75</f>
        <v>0.75</v>
      </c>
      <c r="AA65" s="189" t="s">
        <v>433</v>
      </c>
      <c r="AB65" s="286"/>
      <c r="AC65" s="192"/>
    </row>
    <row r="66" spans="1:29" ht="12.75" customHeight="1" x14ac:dyDescent="0.15">
      <c r="A66" s="293">
        <v>14</v>
      </c>
      <c r="B66" s="288" t="s">
        <v>391</v>
      </c>
      <c r="C66" s="179" t="s">
        <v>15</v>
      </c>
      <c r="D66" s="275" t="s">
        <v>515</v>
      </c>
      <c r="E66" s="275" t="s">
        <v>516</v>
      </c>
      <c r="F66" s="275" t="s">
        <v>517</v>
      </c>
      <c r="G66" s="276" t="s">
        <v>518</v>
      </c>
      <c r="H66" s="193">
        <v>354</v>
      </c>
      <c r="I66" s="179" t="s">
        <v>425</v>
      </c>
      <c r="J66" s="281" t="s">
        <v>27</v>
      </c>
      <c r="K66" s="193">
        <f>354*0.75</f>
        <v>265.5</v>
      </c>
      <c r="L66" s="179" t="s">
        <v>425</v>
      </c>
      <c r="M66" s="284" t="s">
        <v>27</v>
      </c>
      <c r="N66" s="183" t="s">
        <v>54</v>
      </c>
      <c r="O66" s="181"/>
      <c r="P66" s="287">
        <v>29</v>
      </c>
      <c r="Q66" s="293" t="s">
        <v>373</v>
      </c>
      <c r="R66" s="177" t="s">
        <v>15</v>
      </c>
      <c r="S66" s="275" t="s">
        <v>421</v>
      </c>
      <c r="T66" s="275" t="s">
        <v>422</v>
      </c>
      <c r="U66" s="275" t="s">
        <v>423</v>
      </c>
      <c r="V66" s="276" t="s">
        <v>424</v>
      </c>
      <c r="W66" s="193">
        <v>364</v>
      </c>
      <c r="X66" s="179" t="s">
        <v>425</v>
      </c>
      <c r="Y66" s="281" t="s">
        <v>426</v>
      </c>
      <c r="Z66" s="193">
        <f>364*0.75</f>
        <v>273</v>
      </c>
      <c r="AA66" s="179" t="s">
        <v>425</v>
      </c>
      <c r="AB66" s="284" t="s">
        <v>426</v>
      </c>
      <c r="AC66" s="183" t="s">
        <v>54</v>
      </c>
    </row>
    <row r="67" spans="1:29" ht="12.75" customHeight="1" x14ac:dyDescent="0.15">
      <c r="A67" s="294"/>
      <c r="B67" s="288"/>
      <c r="C67" s="197" t="s">
        <v>195</v>
      </c>
      <c r="D67" s="289"/>
      <c r="E67" s="289"/>
      <c r="F67" s="289"/>
      <c r="G67" s="277"/>
      <c r="H67" s="185">
        <v>13.199999999999998</v>
      </c>
      <c r="I67" s="186" t="s">
        <v>433</v>
      </c>
      <c r="J67" s="282"/>
      <c r="K67" s="185">
        <f>13.2*0.75</f>
        <v>9.8999999999999986</v>
      </c>
      <c r="L67" s="186" t="s">
        <v>433</v>
      </c>
      <c r="M67" s="285"/>
      <c r="N67" s="188" t="s">
        <v>463</v>
      </c>
      <c r="O67" s="181"/>
      <c r="P67" s="287"/>
      <c r="Q67" s="293"/>
      <c r="R67" s="184" t="s">
        <v>432</v>
      </c>
      <c r="S67" s="275"/>
      <c r="T67" s="275"/>
      <c r="U67" s="275"/>
      <c r="V67" s="277"/>
      <c r="W67" s="185">
        <v>12.999999999999998</v>
      </c>
      <c r="X67" s="186" t="s">
        <v>433</v>
      </c>
      <c r="Y67" s="282"/>
      <c r="Z67" s="185">
        <f>13*0.75</f>
        <v>9.75</v>
      </c>
      <c r="AA67" s="186" t="s">
        <v>433</v>
      </c>
      <c r="AB67" s="285"/>
      <c r="AC67" s="188" t="s">
        <v>509</v>
      </c>
    </row>
    <row r="68" spans="1:29" ht="12.75" customHeight="1" x14ac:dyDescent="0.15">
      <c r="A68" s="294"/>
      <c r="B68" s="288"/>
      <c r="C68" s="186" t="s">
        <v>342</v>
      </c>
      <c r="D68" s="289"/>
      <c r="E68" s="289"/>
      <c r="F68" s="289"/>
      <c r="G68" s="277"/>
      <c r="H68" s="185">
        <v>9.5999999999999979</v>
      </c>
      <c r="I68" s="186" t="s">
        <v>433</v>
      </c>
      <c r="J68" s="282"/>
      <c r="K68" s="185">
        <f>9.6*0.75</f>
        <v>7.1999999999999993</v>
      </c>
      <c r="L68" s="186" t="s">
        <v>433</v>
      </c>
      <c r="M68" s="285"/>
      <c r="N68" s="188" t="s">
        <v>453</v>
      </c>
      <c r="O68" s="181"/>
      <c r="P68" s="287"/>
      <c r="Q68" s="293"/>
      <c r="R68" s="186" t="s">
        <v>436</v>
      </c>
      <c r="S68" s="275"/>
      <c r="T68" s="275"/>
      <c r="U68" s="275"/>
      <c r="V68" s="277"/>
      <c r="W68" s="185">
        <v>8.6999999999999993</v>
      </c>
      <c r="X68" s="186" t="s">
        <v>433</v>
      </c>
      <c r="Y68" s="282"/>
      <c r="Z68" s="185">
        <f>8.7*0.75</f>
        <v>6.5249999999999995</v>
      </c>
      <c r="AA68" s="186" t="s">
        <v>433</v>
      </c>
      <c r="AB68" s="285"/>
      <c r="AC68" s="188"/>
    </row>
    <row r="69" spans="1:29" ht="12.75" customHeight="1" x14ac:dyDescent="0.15">
      <c r="A69" s="294"/>
      <c r="B69" s="288"/>
      <c r="C69" s="186" t="s">
        <v>47</v>
      </c>
      <c r="D69" s="289"/>
      <c r="E69" s="289"/>
      <c r="F69" s="289"/>
      <c r="G69" s="277"/>
      <c r="H69" s="185">
        <v>51.399999999999984</v>
      </c>
      <c r="I69" s="186" t="s">
        <v>433</v>
      </c>
      <c r="J69" s="282"/>
      <c r="K69" s="185">
        <f>51.4*0.75</f>
        <v>38.549999999999997</v>
      </c>
      <c r="L69" s="186" t="s">
        <v>433</v>
      </c>
      <c r="M69" s="285"/>
      <c r="N69" s="188"/>
      <c r="O69" s="181"/>
      <c r="P69" s="287"/>
      <c r="Q69" s="293"/>
      <c r="R69" s="186" t="s">
        <v>47</v>
      </c>
      <c r="S69" s="275"/>
      <c r="T69" s="275"/>
      <c r="U69" s="275"/>
      <c r="V69" s="277"/>
      <c r="W69" s="185">
        <v>56.100000000000009</v>
      </c>
      <c r="X69" s="186" t="s">
        <v>433</v>
      </c>
      <c r="Y69" s="282"/>
      <c r="Z69" s="185">
        <f>56.1*0.75</f>
        <v>42.075000000000003</v>
      </c>
      <c r="AA69" s="186" t="s">
        <v>433</v>
      </c>
      <c r="AB69" s="285"/>
      <c r="AC69" s="188"/>
    </row>
    <row r="70" spans="1:29" ht="12.75" customHeight="1" x14ac:dyDescent="0.15">
      <c r="A70" s="294"/>
      <c r="B70" s="288"/>
      <c r="C70" s="189"/>
      <c r="D70" s="289"/>
      <c r="E70" s="289"/>
      <c r="F70" s="289"/>
      <c r="G70" s="278"/>
      <c r="H70" s="190">
        <v>1</v>
      </c>
      <c r="I70" s="189" t="s">
        <v>433</v>
      </c>
      <c r="J70" s="283"/>
      <c r="K70" s="190">
        <f>1*0.75</f>
        <v>0.75</v>
      </c>
      <c r="L70" s="189" t="s">
        <v>433</v>
      </c>
      <c r="M70" s="286"/>
      <c r="N70" s="192"/>
      <c r="O70" s="181"/>
      <c r="P70" s="287"/>
      <c r="Q70" s="293"/>
      <c r="R70" s="189" t="s">
        <v>51</v>
      </c>
      <c r="S70" s="275"/>
      <c r="T70" s="275"/>
      <c r="U70" s="275"/>
      <c r="V70" s="278"/>
      <c r="W70" s="190">
        <v>1</v>
      </c>
      <c r="X70" s="189" t="s">
        <v>433</v>
      </c>
      <c r="Y70" s="283"/>
      <c r="Z70" s="190">
        <f>1*0.75</f>
        <v>0.75</v>
      </c>
      <c r="AA70" s="189" t="s">
        <v>433</v>
      </c>
      <c r="AB70" s="286"/>
      <c r="AC70" s="192"/>
    </row>
    <row r="71" spans="1:29" ht="12.75" customHeight="1" x14ac:dyDescent="0.15">
      <c r="A71" s="287">
        <v>15</v>
      </c>
      <c r="B71" s="271" t="s">
        <v>373</v>
      </c>
      <c r="C71" s="186" t="s">
        <v>15</v>
      </c>
      <c r="D71" s="275" t="s">
        <v>421</v>
      </c>
      <c r="E71" s="275" t="s">
        <v>422</v>
      </c>
      <c r="F71" s="275" t="s">
        <v>423</v>
      </c>
      <c r="G71" s="276" t="s">
        <v>424</v>
      </c>
      <c r="H71" s="193">
        <v>364</v>
      </c>
      <c r="I71" s="179" t="s">
        <v>425</v>
      </c>
      <c r="J71" s="281" t="s">
        <v>426</v>
      </c>
      <c r="K71" s="193">
        <f>364*0.75</f>
        <v>273</v>
      </c>
      <c r="L71" s="179" t="s">
        <v>425</v>
      </c>
      <c r="M71" s="284" t="s">
        <v>426</v>
      </c>
      <c r="N71" s="183" t="s">
        <v>54</v>
      </c>
      <c r="O71" s="181"/>
      <c r="P71" s="287">
        <v>30</v>
      </c>
      <c r="Q71" s="293" t="s">
        <v>56</v>
      </c>
      <c r="R71" s="182" t="s">
        <v>72</v>
      </c>
      <c r="S71" s="275" t="s">
        <v>427</v>
      </c>
      <c r="T71" s="275" t="s">
        <v>428</v>
      </c>
      <c r="U71" s="275" t="s">
        <v>429</v>
      </c>
      <c r="V71" s="276" t="s">
        <v>430</v>
      </c>
      <c r="W71" s="193">
        <v>360</v>
      </c>
      <c r="X71" s="179" t="s">
        <v>425</v>
      </c>
      <c r="Y71" s="281" t="s">
        <v>431</v>
      </c>
      <c r="Z71" s="193">
        <f>360*0.75</f>
        <v>270</v>
      </c>
      <c r="AA71" s="179" t="s">
        <v>425</v>
      </c>
      <c r="AB71" s="284" t="s">
        <v>431</v>
      </c>
      <c r="AC71" s="183" t="s">
        <v>54</v>
      </c>
    </row>
    <row r="72" spans="1:29" ht="12.75" customHeight="1" x14ac:dyDescent="0.15">
      <c r="A72" s="293"/>
      <c r="B72" s="271"/>
      <c r="C72" s="184" t="s">
        <v>432</v>
      </c>
      <c r="D72" s="275"/>
      <c r="E72" s="275"/>
      <c r="F72" s="275"/>
      <c r="G72" s="277"/>
      <c r="H72" s="185">
        <v>12.999999999999998</v>
      </c>
      <c r="I72" s="186" t="s">
        <v>433</v>
      </c>
      <c r="J72" s="282"/>
      <c r="K72" s="185">
        <f>13*0.75</f>
        <v>9.75</v>
      </c>
      <c r="L72" s="186" t="s">
        <v>433</v>
      </c>
      <c r="M72" s="285"/>
      <c r="N72" s="188" t="s">
        <v>434</v>
      </c>
      <c r="O72" s="181"/>
      <c r="P72" s="287"/>
      <c r="Q72" s="293"/>
      <c r="R72" s="186" t="s">
        <v>78</v>
      </c>
      <c r="S72" s="289"/>
      <c r="T72" s="289"/>
      <c r="U72" s="275"/>
      <c r="V72" s="277"/>
      <c r="W72" s="185">
        <v>14.499999999999996</v>
      </c>
      <c r="X72" s="186" t="s">
        <v>433</v>
      </c>
      <c r="Y72" s="282"/>
      <c r="Z72" s="185">
        <f>14.5*0.75</f>
        <v>10.875</v>
      </c>
      <c r="AA72" s="186" t="s">
        <v>433</v>
      </c>
      <c r="AB72" s="285"/>
      <c r="AC72" s="188" t="s">
        <v>435</v>
      </c>
    </row>
    <row r="73" spans="1:29" ht="12.75" customHeight="1" x14ac:dyDescent="0.15">
      <c r="A73" s="293"/>
      <c r="B73" s="271"/>
      <c r="C73" s="186" t="s">
        <v>436</v>
      </c>
      <c r="D73" s="275"/>
      <c r="E73" s="275"/>
      <c r="F73" s="275"/>
      <c r="G73" s="277"/>
      <c r="H73" s="185">
        <v>8.6999999999999993</v>
      </c>
      <c r="I73" s="186" t="s">
        <v>433</v>
      </c>
      <c r="J73" s="282"/>
      <c r="K73" s="185">
        <f>8.7*0.75</f>
        <v>6.5249999999999995</v>
      </c>
      <c r="L73" s="186" t="s">
        <v>433</v>
      </c>
      <c r="M73" s="285"/>
      <c r="N73" s="188"/>
      <c r="O73" s="181"/>
      <c r="P73" s="287"/>
      <c r="Q73" s="293"/>
      <c r="R73" s="186" t="s">
        <v>84</v>
      </c>
      <c r="S73" s="289"/>
      <c r="T73" s="289"/>
      <c r="U73" s="275"/>
      <c r="V73" s="277"/>
      <c r="W73" s="185">
        <v>12.799999999999999</v>
      </c>
      <c r="X73" s="186" t="s">
        <v>433</v>
      </c>
      <c r="Y73" s="282"/>
      <c r="Z73" s="185">
        <f>12.8*0.75</f>
        <v>9.6000000000000014</v>
      </c>
      <c r="AA73" s="186" t="s">
        <v>433</v>
      </c>
      <c r="AB73" s="285"/>
      <c r="AC73" s="188"/>
    </row>
    <row r="74" spans="1:29" ht="12.75" customHeight="1" x14ac:dyDescent="0.15">
      <c r="A74" s="293"/>
      <c r="B74" s="271"/>
      <c r="C74" s="186" t="s">
        <v>47</v>
      </c>
      <c r="D74" s="275"/>
      <c r="E74" s="275"/>
      <c r="F74" s="275"/>
      <c r="G74" s="277"/>
      <c r="H74" s="185">
        <v>56.100000000000009</v>
      </c>
      <c r="I74" s="186" t="s">
        <v>433</v>
      </c>
      <c r="J74" s="282"/>
      <c r="K74" s="185">
        <f>56.1*0.75</f>
        <v>42.075000000000003</v>
      </c>
      <c r="L74" s="186" t="s">
        <v>433</v>
      </c>
      <c r="M74" s="285"/>
      <c r="N74" s="188"/>
      <c r="O74" s="181"/>
      <c r="P74" s="287"/>
      <c r="Q74" s="293"/>
      <c r="R74" s="186"/>
      <c r="S74" s="289"/>
      <c r="T74" s="289"/>
      <c r="U74" s="275"/>
      <c r="V74" s="277"/>
      <c r="W74" s="185">
        <v>45.400000000000013</v>
      </c>
      <c r="X74" s="186" t="s">
        <v>433</v>
      </c>
      <c r="Y74" s="282"/>
      <c r="Z74" s="185">
        <f>45.4*0.75</f>
        <v>34.049999999999997</v>
      </c>
      <c r="AA74" s="186" t="s">
        <v>433</v>
      </c>
      <c r="AB74" s="285"/>
      <c r="AC74" s="188"/>
    </row>
    <row r="75" spans="1:29" ht="12.75" customHeight="1" x14ac:dyDescent="0.15">
      <c r="A75" s="293"/>
      <c r="B75" s="271"/>
      <c r="C75" s="189" t="s">
        <v>51</v>
      </c>
      <c r="D75" s="276"/>
      <c r="E75" s="276"/>
      <c r="F75" s="276"/>
      <c r="G75" s="278"/>
      <c r="H75" s="185">
        <v>1</v>
      </c>
      <c r="I75" s="186" t="s">
        <v>433</v>
      </c>
      <c r="J75" s="282"/>
      <c r="K75" s="190">
        <f>1*0.75</f>
        <v>0.75</v>
      </c>
      <c r="L75" s="189" t="s">
        <v>433</v>
      </c>
      <c r="M75" s="286"/>
      <c r="N75" s="192"/>
      <c r="O75" s="181"/>
      <c r="P75" s="287"/>
      <c r="Q75" s="293"/>
      <c r="R75" s="189"/>
      <c r="S75" s="289"/>
      <c r="T75" s="289"/>
      <c r="U75" s="275"/>
      <c r="V75" s="278"/>
      <c r="W75" s="190">
        <v>1.2</v>
      </c>
      <c r="X75" s="189" t="s">
        <v>433</v>
      </c>
      <c r="Y75" s="283"/>
      <c r="Z75" s="190">
        <f>1.2*0.75</f>
        <v>0.89999999999999991</v>
      </c>
      <c r="AA75" s="189" t="s">
        <v>433</v>
      </c>
      <c r="AB75" s="286"/>
      <c r="AC75" s="192"/>
    </row>
    <row r="76" spans="1:29" ht="12.75" customHeight="1" x14ac:dyDescent="0.15">
      <c r="A76" s="293" t="s">
        <v>519</v>
      </c>
      <c r="B76" s="293"/>
      <c r="C76" s="200" t="s">
        <v>520</v>
      </c>
      <c r="D76" s="308" t="s">
        <v>521</v>
      </c>
      <c r="E76" s="309"/>
      <c r="F76" s="309"/>
      <c r="G76" s="309"/>
      <c r="H76" s="309"/>
      <c r="I76" s="309"/>
      <c r="J76" s="309"/>
      <c r="K76" s="309"/>
      <c r="L76" s="309"/>
      <c r="M76" s="310"/>
      <c r="N76" s="201"/>
      <c r="O76" s="202"/>
      <c r="P76" s="311" t="s">
        <v>522</v>
      </c>
      <c r="Q76" s="312"/>
      <c r="R76" s="312"/>
      <c r="S76" s="312"/>
      <c r="T76" s="312"/>
      <c r="U76" s="312"/>
      <c r="V76" s="312"/>
      <c r="W76" s="312"/>
      <c r="X76" s="312"/>
      <c r="Y76" s="312"/>
      <c r="Z76" s="312"/>
      <c r="AA76" s="312"/>
      <c r="AB76" s="203"/>
    </row>
    <row r="77" spans="1:29" ht="12.75" customHeight="1" x14ac:dyDescent="0.15">
      <c r="A77" s="293"/>
      <c r="B77" s="293"/>
      <c r="C77" s="200" t="s">
        <v>523</v>
      </c>
      <c r="D77" s="204" t="s">
        <v>524</v>
      </c>
      <c r="E77" s="204" t="s">
        <v>525</v>
      </c>
      <c r="F77" s="204" t="s">
        <v>526</v>
      </c>
      <c r="G77" s="204" t="s">
        <v>527</v>
      </c>
      <c r="K77" s="293" t="s">
        <v>528</v>
      </c>
      <c r="L77" s="293"/>
      <c r="M77" s="293"/>
      <c r="N77" s="205"/>
      <c r="O77" s="202"/>
      <c r="P77" s="206" t="s">
        <v>529</v>
      </c>
      <c r="Q77" s="207"/>
      <c r="R77" s="207"/>
      <c r="S77" s="207"/>
      <c r="T77" s="207"/>
      <c r="U77" s="207"/>
      <c r="V77" s="207"/>
      <c r="W77" s="207"/>
      <c r="X77" s="207"/>
      <c r="Y77" s="207"/>
      <c r="Z77" s="207"/>
      <c r="AA77" s="207"/>
      <c r="AC77" s="207"/>
    </row>
    <row r="78" spans="1:29" ht="12.75" customHeight="1" x14ac:dyDescent="0.15">
      <c r="A78" s="208" t="s">
        <v>530</v>
      </c>
      <c r="B78" s="209" t="s">
        <v>531</v>
      </c>
      <c r="C78" s="200" t="s">
        <v>532</v>
      </c>
      <c r="D78" s="210">
        <f>11748/30</f>
        <v>391.6</v>
      </c>
      <c r="E78" s="211">
        <f>440.600000000001/30</f>
        <v>14.686666666666699</v>
      </c>
      <c r="F78" s="211">
        <f>329.5/30</f>
        <v>10.983333333333333</v>
      </c>
      <c r="G78" s="211">
        <f>1688.8/30</f>
        <v>56.293333333333329</v>
      </c>
      <c r="K78" s="307">
        <f>32.6000000000001/30</f>
        <v>1.08666666666667</v>
      </c>
      <c r="L78" s="307"/>
      <c r="M78" s="307"/>
      <c r="N78" s="205"/>
      <c r="O78" s="202"/>
      <c r="P78" s="212" t="s">
        <v>533</v>
      </c>
      <c r="Q78" s="213"/>
      <c r="R78" s="214"/>
      <c r="S78" s="214"/>
      <c r="T78" s="214"/>
      <c r="U78" s="214"/>
      <c r="V78" s="214"/>
      <c r="W78" s="214"/>
      <c r="X78" s="214"/>
      <c r="AC78" s="214"/>
    </row>
    <row r="79" spans="1:29" ht="12.75" customHeight="1" x14ac:dyDescent="0.15">
      <c r="A79" s="208" t="s">
        <v>534</v>
      </c>
      <c r="B79" s="209" t="s">
        <v>531</v>
      </c>
      <c r="C79" s="200" t="s">
        <v>535</v>
      </c>
      <c r="D79" s="210">
        <f>(11748*0.75)/30</f>
        <v>293.7</v>
      </c>
      <c r="E79" s="211">
        <f>(440.600000000001*0.75)/30</f>
        <v>11.015000000000024</v>
      </c>
      <c r="F79" s="211">
        <f>(329.5*0.75)/30</f>
        <v>8.2375000000000007</v>
      </c>
      <c r="G79" s="211">
        <f>(1688.8*0.75)/30</f>
        <v>42.22</v>
      </c>
      <c r="K79" s="307">
        <f>(32.6000000000001*0.75)/30</f>
        <v>0.8150000000000025</v>
      </c>
      <c r="L79" s="307"/>
      <c r="M79" s="307"/>
      <c r="O79" s="202"/>
      <c r="P79" s="215" t="s">
        <v>536</v>
      </c>
      <c r="Q79" s="216"/>
      <c r="R79" s="217"/>
      <c r="S79" s="218"/>
      <c r="T79" s="218"/>
      <c r="U79" s="218"/>
      <c r="V79" s="218"/>
      <c r="AC79" s="174"/>
    </row>
    <row r="80" spans="1:29" ht="12.75" customHeight="1" x14ac:dyDescent="0.15">
      <c r="A80" s="219"/>
      <c r="B80" s="220"/>
      <c r="C80" s="221"/>
      <c r="D80" s="222"/>
      <c r="E80" s="223"/>
      <c r="F80" s="223"/>
      <c r="G80" s="223"/>
      <c r="J80" s="223"/>
      <c r="O80" s="202"/>
      <c r="P80" s="212" t="s">
        <v>537</v>
      </c>
      <c r="Q80" s="216"/>
      <c r="R80" s="217"/>
      <c r="S80" s="218"/>
      <c r="T80" s="218"/>
      <c r="U80" s="218"/>
      <c r="V80" s="218"/>
      <c r="AC80" s="218"/>
    </row>
    <row r="81" spans="3:29" ht="12.75" customHeight="1" x14ac:dyDescent="0.15">
      <c r="M81" s="224"/>
      <c r="O81" s="202"/>
      <c r="P81" s="215" t="s">
        <v>538</v>
      </c>
      <c r="Q81" s="215"/>
      <c r="R81" s="215"/>
      <c r="S81" s="215"/>
      <c r="T81" s="215"/>
      <c r="U81" s="215"/>
      <c r="V81" s="215"/>
      <c r="AC81" s="225"/>
    </row>
    <row r="82" spans="3:29" ht="12.75" customHeight="1" x14ac:dyDescent="0.15">
      <c r="C82" s="216"/>
      <c r="D82" s="216"/>
      <c r="E82" s="216"/>
      <c r="F82" s="216"/>
      <c r="G82" s="216"/>
      <c r="H82" s="216"/>
      <c r="I82" s="216"/>
      <c r="J82" s="216"/>
      <c r="K82" s="216"/>
      <c r="M82" s="224"/>
      <c r="Q82" s="215"/>
      <c r="R82" s="215"/>
      <c r="S82" s="215"/>
      <c r="T82" s="215"/>
      <c r="U82" s="215"/>
      <c r="V82" s="215"/>
      <c r="AC82" s="225"/>
    </row>
    <row r="83" spans="3:29" ht="12.75" customHeight="1" x14ac:dyDescent="0.15">
      <c r="O83" s="223"/>
      <c r="T83" s="174"/>
      <c r="AC83" s="226"/>
    </row>
    <row r="84" spans="3:29" ht="12.75" customHeight="1" x14ac:dyDescent="0.15"/>
    <row r="85" spans="3:29" ht="12.75" customHeight="1" x14ac:dyDescent="0.15"/>
    <row r="86" spans="3:29" ht="12.75" customHeight="1" x14ac:dyDescent="0.15"/>
    <row r="87" spans="3:29" ht="12.75" customHeight="1" x14ac:dyDescent="0.15">
      <c r="O87" s="224"/>
    </row>
    <row r="88" spans="3:29" ht="12.75" customHeight="1" x14ac:dyDescent="0.15">
      <c r="O88" s="224"/>
    </row>
    <row r="89" spans="3:29" ht="12.75" customHeight="1" x14ac:dyDescent="0.15"/>
    <row r="90" spans="3:29" ht="12.75" customHeight="1" x14ac:dyDescent="0.15"/>
    <row r="91" spans="3:29" ht="12.75" customHeight="1" x14ac:dyDescent="0.15"/>
    <row r="92" spans="3:29" ht="12.75" customHeight="1" x14ac:dyDescent="0.15"/>
    <row r="93" spans="3:29" ht="12.75" customHeight="1" x14ac:dyDescent="0.15"/>
  </sheetData>
  <mergeCells count="248">
    <mergeCell ref="K78:M78"/>
    <mergeCell ref="K79:M79"/>
    <mergeCell ref="Y71:Y75"/>
    <mergeCell ref="AB71:AB75"/>
    <mergeCell ref="A76:B77"/>
    <mergeCell ref="D76:M76"/>
    <mergeCell ref="P76:AA76"/>
    <mergeCell ref="K77:M77"/>
    <mergeCell ref="P71:P75"/>
    <mergeCell ref="Q71:Q75"/>
    <mergeCell ref="S71:S75"/>
    <mergeCell ref="T71:T75"/>
    <mergeCell ref="U71:U75"/>
    <mergeCell ref="V71:V75"/>
    <mergeCell ref="A71:A75"/>
    <mergeCell ref="B71:B75"/>
    <mergeCell ref="D71:D75"/>
    <mergeCell ref="E71:E75"/>
    <mergeCell ref="F71:F75"/>
    <mergeCell ref="G71:G75"/>
    <mergeCell ref="J71:J75"/>
    <mergeCell ref="M71:M75"/>
    <mergeCell ref="P66:P70"/>
    <mergeCell ref="AB61:AB65"/>
    <mergeCell ref="A64:N65"/>
    <mergeCell ref="A66:A70"/>
    <mergeCell ref="B66:B70"/>
    <mergeCell ref="D66:D70"/>
    <mergeCell ref="E66:E70"/>
    <mergeCell ref="F66:F70"/>
    <mergeCell ref="G66:G70"/>
    <mergeCell ref="J66:J70"/>
    <mergeCell ref="M66:M70"/>
    <mergeCell ref="Y66:Y70"/>
    <mergeCell ref="AB66:AB70"/>
    <mergeCell ref="Q66:Q70"/>
    <mergeCell ref="S66:S70"/>
    <mergeCell ref="T66:T70"/>
    <mergeCell ref="U66:U70"/>
    <mergeCell ref="V66:V70"/>
    <mergeCell ref="Y54:Y58"/>
    <mergeCell ref="AB54:AB58"/>
    <mergeCell ref="A59:A63"/>
    <mergeCell ref="B59:B63"/>
    <mergeCell ref="D59:D63"/>
    <mergeCell ref="E59:E63"/>
    <mergeCell ref="F59:F63"/>
    <mergeCell ref="G59:G63"/>
    <mergeCell ref="J59:J63"/>
    <mergeCell ref="M59:M63"/>
    <mergeCell ref="P54:P58"/>
    <mergeCell ref="Q54:Q58"/>
    <mergeCell ref="S54:S58"/>
    <mergeCell ref="T54:T58"/>
    <mergeCell ref="U54:U58"/>
    <mergeCell ref="V54:V58"/>
    <mergeCell ref="P59:AC60"/>
    <mergeCell ref="P61:P65"/>
    <mergeCell ref="Q61:Q65"/>
    <mergeCell ref="S61:S65"/>
    <mergeCell ref="T61:T65"/>
    <mergeCell ref="U61:U65"/>
    <mergeCell ref="V61:V65"/>
    <mergeCell ref="Y61:Y65"/>
    <mergeCell ref="A54:A58"/>
    <mergeCell ref="B54:B58"/>
    <mergeCell ref="D54:D58"/>
    <mergeCell ref="E54:E58"/>
    <mergeCell ref="F54:F58"/>
    <mergeCell ref="G54:G58"/>
    <mergeCell ref="J54:J58"/>
    <mergeCell ref="M54:M58"/>
    <mergeCell ref="P49:P53"/>
    <mergeCell ref="V39:V43"/>
    <mergeCell ref="Y44:Y48"/>
    <mergeCell ref="AB44:AB48"/>
    <mergeCell ref="A49:A53"/>
    <mergeCell ref="B49:B53"/>
    <mergeCell ref="D49:D53"/>
    <mergeCell ref="E49:E53"/>
    <mergeCell ref="F49:F53"/>
    <mergeCell ref="G49:G53"/>
    <mergeCell ref="J49:J53"/>
    <mergeCell ref="M49:M53"/>
    <mergeCell ref="P44:P48"/>
    <mergeCell ref="Q44:Q48"/>
    <mergeCell ref="S44:S48"/>
    <mergeCell ref="T44:T48"/>
    <mergeCell ref="U44:U48"/>
    <mergeCell ref="V44:V48"/>
    <mergeCell ref="Y49:Y53"/>
    <mergeCell ref="AB49:AB53"/>
    <mergeCell ref="Q49:Q53"/>
    <mergeCell ref="S49:S53"/>
    <mergeCell ref="T49:T53"/>
    <mergeCell ref="U49:U53"/>
    <mergeCell ref="V49:V53"/>
    <mergeCell ref="A44:A48"/>
    <mergeCell ref="B44:B48"/>
    <mergeCell ref="D44:D48"/>
    <mergeCell ref="E44:E48"/>
    <mergeCell ref="F44:F48"/>
    <mergeCell ref="G44:G48"/>
    <mergeCell ref="J44:J48"/>
    <mergeCell ref="M44:M48"/>
    <mergeCell ref="P39:P43"/>
    <mergeCell ref="V29:V33"/>
    <mergeCell ref="Y29:Y33"/>
    <mergeCell ref="Y34:Y38"/>
    <mergeCell ref="AB34:AB38"/>
    <mergeCell ref="A39:A43"/>
    <mergeCell ref="B39:B43"/>
    <mergeCell ref="D39:D43"/>
    <mergeCell ref="E39:E43"/>
    <mergeCell ref="F39:F43"/>
    <mergeCell ref="G39:G43"/>
    <mergeCell ref="J39:J43"/>
    <mergeCell ref="M39:M43"/>
    <mergeCell ref="P34:P38"/>
    <mergeCell ref="Q34:Q38"/>
    <mergeCell ref="S34:S38"/>
    <mergeCell ref="T34:T38"/>
    <mergeCell ref="U34:U38"/>
    <mergeCell ref="V34:V38"/>
    <mergeCell ref="Y39:Y43"/>
    <mergeCell ref="AB39:AB43"/>
    <mergeCell ref="Q39:Q43"/>
    <mergeCell ref="S39:S43"/>
    <mergeCell ref="T39:T43"/>
    <mergeCell ref="U39:U43"/>
    <mergeCell ref="A34:A38"/>
    <mergeCell ref="B34:B38"/>
    <mergeCell ref="D34:D38"/>
    <mergeCell ref="E34:E38"/>
    <mergeCell ref="F34:F38"/>
    <mergeCell ref="G34:G38"/>
    <mergeCell ref="J34:J38"/>
    <mergeCell ref="M34:M38"/>
    <mergeCell ref="J27:J31"/>
    <mergeCell ref="M27:M31"/>
    <mergeCell ref="U22:U26"/>
    <mergeCell ref="V22:V26"/>
    <mergeCell ref="Y22:Y26"/>
    <mergeCell ref="AB22:AB26"/>
    <mergeCell ref="A27:A31"/>
    <mergeCell ref="B27:B31"/>
    <mergeCell ref="D27:D31"/>
    <mergeCell ref="E27:E31"/>
    <mergeCell ref="F27:F31"/>
    <mergeCell ref="G27:G31"/>
    <mergeCell ref="J22:J26"/>
    <mergeCell ref="M22:M26"/>
    <mergeCell ref="P22:P26"/>
    <mergeCell ref="Q22:Q26"/>
    <mergeCell ref="S22:S26"/>
    <mergeCell ref="T22:T26"/>
    <mergeCell ref="AB29:AB33"/>
    <mergeCell ref="A32:N33"/>
    <mergeCell ref="P27:AC28"/>
    <mergeCell ref="P29:P33"/>
    <mergeCell ref="Q29:Q33"/>
    <mergeCell ref="S29:S33"/>
    <mergeCell ref="T29:T33"/>
    <mergeCell ref="U29:U33"/>
    <mergeCell ref="A22:A26"/>
    <mergeCell ref="B22:B26"/>
    <mergeCell ref="D22:D26"/>
    <mergeCell ref="E22:E26"/>
    <mergeCell ref="F22:F26"/>
    <mergeCell ref="G22:G26"/>
    <mergeCell ref="J17:J21"/>
    <mergeCell ref="M17:M21"/>
    <mergeCell ref="P17:P21"/>
    <mergeCell ref="U12:U16"/>
    <mergeCell ref="V12:V16"/>
    <mergeCell ref="Y12:Y16"/>
    <mergeCell ref="AB12:AB16"/>
    <mergeCell ref="A17:A21"/>
    <mergeCell ref="B17:B21"/>
    <mergeCell ref="D17:D21"/>
    <mergeCell ref="E17:E21"/>
    <mergeCell ref="F17:F21"/>
    <mergeCell ref="G17:G21"/>
    <mergeCell ref="J12:J16"/>
    <mergeCell ref="M12:M16"/>
    <mergeCell ref="P12:P16"/>
    <mergeCell ref="Q12:Q16"/>
    <mergeCell ref="S12:S16"/>
    <mergeCell ref="T12:T16"/>
    <mergeCell ref="U17:U21"/>
    <mergeCell ref="V17:V21"/>
    <mergeCell ref="Y17:Y21"/>
    <mergeCell ref="AB17:AB21"/>
    <mergeCell ref="Q17:Q21"/>
    <mergeCell ref="S17:S21"/>
    <mergeCell ref="T17:T21"/>
    <mergeCell ref="A12:A16"/>
    <mergeCell ref="B12:B16"/>
    <mergeCell ref="D12:D16"/>
    <mergeCell ref="E12:E16"/>
    <mergeCell ref="F12:F16"/>
    <mergeCell ref="G12:G16"/>
    <mergeCell ref="J7:J11"/>
    <mergeCell ref="M7:M11"/>
    <mergeCell ref="P7:P11"/>
    <mergeCell ref="A7:A11"/>
    <mergeCell ref="B7:B11"/>
    <mergeCell ref="D7:D11"/>
    <mergeCell ref="E7:E11"/>
    <mergeCell ref="F7:F11"/>
    <mergeCell ref="G7:G11"/>
    <mergeCell ref="V2:V6"/>
    <mergeCell ref="W2:Y2"/>
    <mergeCell ref="Z2:AB2"/>
    <mergeCell ref="A2:A6"/>
    <mergeCell ref="B2:B6"/>
    <mergeCell ref="C2:C6"/>
    <mergeCell ref="U7:U11"/>
    <mergeCell ref="V7:V11"/>
    <mergeCell ref="Y7:Y11"/>
    <mergeCell ref="AB7:AB11"/>
    <mergeCell ref="Q7:Q11"/>
    <mergeCell ref="S7:S11"/>
    <mergeCell ref="T7:T11"/>
    <mergeCell ref="AC2:AC6"/>
    <mergeCell ref="D3:D6"/>
    <mergeCell ref="E3:E6"/>
    <mergeCell ref="F3:F6"/>
    <mergeCell ref="H3:I6"/>
    <mergeCell ref="J3:J6"/>
    <mergeCell ref="K3:L6"/>
    <mergeCell ref="K2:M2"/>
    <mergeCell ref="N2:N6"/>
    <mergeCell ref="P2:P6"/>
    <mergeCell ref="Q2:Q6"/>
    <mergeCell ref="R2:R6"/>
    <mergeCell ref="S2:U2"/>
    <mergeCell ref="M3:M6"/>
    <mergeCell ref="S3:S6"/>
    <mergeCell ref="T3:T6"/>
    <mergeCell ref="U3:U6"/>
    <mergeCell ref="D2:F2"/>
    <mergeCell ref="G2:G6"/>
    <mergeCell ref="H2:J2"/>
    <mergeCell ref="W3:X6"/>
    <mergeCell ref="Y3:Y6"/>
    <mergeCell ref="Z3:AA6"/>
    <mergeCell ref="AB3:AB6"/>
  </mergeCells>
  <phoneticPr fontId="22"/>
  <printOptions horizontalCentered="1" verticalCentered="1"/>
  <pageMargins left="0.39370078740157483" right="0.39370078740157483" top="0.39370078740157483" bottom="0.39370078740157483" header="0.39370078740157483" footer="0.39370078740157483"/>
  <pageSetup paperSize="9" scale="52" orientation="landscape"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61"/>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420" t="s">
        <v>312</v>
      </c>
      <c r="B4" s="421"/>
      <c r="C4" s="421"/>
      <c r="D4" s="141"/>
      <c r="E4" s="422" t="s">
        <v>311</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310</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309</v>
      </c>
      <c r="C10" s="107" t="s">
        <v>118</v>
      </c>
      <c r="D10" s="106"/>
      <c r="E10" s="49"/>
      <c r="F10" s="49"/>
      <c r="G10" s="103"/>
      <c r="H10" s="105">
        <v>10</v>
      </c>
      <c r="I10" s="104" t="s">
        <v>309</v>
      </c>
      <c r="J10" s="154" t="s">
        <v>292</v>
      </c>
      <c r="K10" s="102">
        <v>5</v>
      </c>
      <c r="L10" s="104" t="s">
        <v>308</v>
      </c>
      <c r="M10" s="103" t="s">
        <v>80</v>
      </c>
      <c r="N10" s="102">
        <v>10</v>
      </c>
      <c r="O10" s="101"/>
    </row>
    <row r="11" spans="1:21" ht="27" customHeight="1" x14ac:dyDescent="0.15">
      <c r="A11" s="400"/>
      <c r="B11" s="103"/>
      <c r="C11" s="107" t="s">
        <v>80</v>
      </c>
      <c r="D11" s="106"/>
      <c r="E11" s="49"/>
      <c r="F11" s="49"/>
      <c r="G11" s="103"/>
      <c r="H11" s="105">
        <v>20</v>
      </c>
      <c r="I11" s="104"/>
      <c r="J11" s="103" t="s">
        <v>80</v>
      </c>
      <c r="K11" s="102">
        <v>20</v>
      </c>
      <c r="L11" s="104"/>
      <c r="M11" s="103" t="s">
        <v>38</v>
      </c>
      <c r="N11" s="102">
        <v>5</v>
      </c>
      <c r="O11" s="101"/>
    </row>
    <row r="12" spans="1:21" ht="27" customHeight="1" x14ac:dyDescent="0.15">
      <c r="A12" s="400"/>
      <c r="B12" s="103"/>
      <c r="C12" s="107" t="s">
        <v>38</v>
      </c>
      <c r="D12" s="106"/>
      <c r="E12" s="49"/>
      <c r="F12" s="49"/>
      <c r="G12" s="103"/>
      <c r="H12" s="105">
        <v>10</v>
      </c>
      <c r="I12" s="104"/>
      <c r="J12" s="103" t="s">
        <v>38</v>
      </c>
      <c r="K12" s="102">
        <v>5</v>
      </c>
      <c r="L12" s="116"/>
      <c r="M12" s="109"/>
      <c r="N12" s="115"/>
      <c r="O12" s="117"/>
    </row>
    <row r="13" spans="1:21" ht="27" customHeight="1" x14ac:dyDescent="0.15">
      <c r="A13" s="400"/>
      <c r="B13" s="103"/>
      <c r="C13" s="107" t="s">
        <v>54</v>
      </c>
      <c r="D13" s="106"/>
      <c r="E13" s="49" t="s">
        <v>44</v>
      </c>
      <c r="F13" s="49"/>
      <c r="G13" s="103"/>
      <c r="H13" s="105">
        <v>20</v>
      </c>
      <c r="I13" s="104"/>
      <c r="J13" s="103" t="s">
        <v>54</v>
      </c>
      <c r="K13" s="102">
        <v>15</v>
      </c>
      <c r="L13" s="104" t="s">
        <v>307</v>
      </c>
      <c r="M13" s="103" t="s">
        <v>32</v>
      </c>
      <c r="N13" s="102">
        <v>10</v>
      </c>
      <c r="O13" s="101"/>
    </row>
    <row r="14" spans="1:21" ht="27" customHeight="1" x14ac:dyDescent="0.15">
      <c r="A14" s="400"/>
      <c r="B14" s="103"/>
      <c r="C14" s="107"/>
      <c r="D14" s="106"/>
      <c r="E14" s="49"/>
      <c r="F14" s="49"/>
      <c r="G14" s="103" t="s">
        <v>56</v>
      </c>
      <c r="H14" s="105" t="s">
        <v>262</v>
      </c>
      <c r="I14" s="104"/>
      <c r="J14" s="103"/>
      <c r="K14" s="102"/>
      <c r="L14" s="104"/>
      <c r="M14" s="103"/>
      <c r="N14" s="102"/>
      <c r="O14" s="101"/>
    </row>
    <row r="15" spans="1:21" ht="27" customHeight="1" x14ac:dyDescent="0.15">
      <c r="A15" s="400"/>
      <c r="B15" s="103"/>
      <c r="C15" s="107"/>
      <c r="D15" s="106"/>
      <c r="E15" s="49"/>
      <c r="F15" s="49"/>
      <c r="G15" s="103" t="s">
        <v>45</v>
      </c>
      <c r="H15" s="105" t="s">
        <v>261</v>
      </c>
      <c r="I15" s="104"/>
      <c r="J15" s="103"/>
      <c r="K15" s="102"/>
      <c r="L15" s="104"/>
      <c r="M15" s="103"/>
      <c r="N15" s="102"/>
      <c r="O15" s="101"/>
    </row>
    <row r="16" spans="1:21" ht="27" customHeight="1" x14ac:dyDescent="0.15">
      <c r="A16" s="400"/>
      <c r="B16" s="109"/>
      <c r="C16" s="111"/>
      <c r="D16" s="110"/>
      <c r="E16" s="43"/>
      <c r="F16" s="43"/>
      <c r="G16" s="109"/>
      <c r="H16" s="108"/>
      <c r="I16" s="116"/>
      <c r="J16" s="109"/>
      <c r="K16" s="115"/>
      <c r="L16" s="104"/>
      <c r="M16" s="103"/>
      <c r="N16" s="102"/>
      <c r="O16" s="101"/>
    </row>
    <row r="17" spans="1:15" ht="27" customHeight="1" x14ac:dyDescent="0.15">
      <c r="A17" s="400"/>
      <c r="B17" s="103" t="s">
        <v>306</v>
      </c>
      <c r="C17" s="107" t="s">
        <v>32</v>
      </c>
      <c r="D17" s="106"/>
      <c r="E17" s="49"/>
      <c r="F17" s="49"/>
      <c r="G17" s="103"/>
      <c r="H17" s="105">
        <v>10</v>
      </c>
      <c r="I17" s="104" t="s">
        <v>306</v>
      </c>
      <c r="J17" s="103" t="s">
        <v>32</v>
      </c>
      <c r="K17" s="102">
        <v>10</v>
      </c>
      <c r="L17" s="104"/>
      <c r="M17" s="103"/>
      <c r="N17" s="102"/>
      <c r="O17" s="101"/>
    </row>
    <row r="18" spans="1:15" ht="27" customHeight="1" x14ac:dyDescent="0.15">
      <c r="A18" s="400"/>
      <c r="B18" s="109"/>
      <c r="C18" s="111"/>
      <c r="D18" s="110"/>
      <c r="E18" s="43"/>
      <c r="F18" s="43"/>
      <c r="G18" s="109"/>
      <c r="H18" s="108"/>
      <c r="I18" s="116"/>
      <c r="J18" s="109"/>
      <c r="K18" s="115"/>
      <c r="L18" s="104"/>
      <c r="M18" s="103"/>
      <c r="N18" s="102"/>
      <c r="O18" s="101"/>
    </row>
    <row r="19" spans="1:15" ht="27" customHeight="1" x14ac:dyDescent="0.15">
      <c r="A19" s="400"/>
      <c r="B19" s="103" t="s">
        <v>132</v>
      </c>
      <c r="C19" s="107" t="s">
        <v>87</v>
      </c>
      <c r="D19" s="106"/>
      <c r="E19" s="49"/>
      <c r="F19" s="49"/>
      <c r="G19" s="103"/>
      <c r="H19" s="105">
        <v>0.5</v>
      </c>
      <c r="I19" s="104" t="s">
        <v>132</v>
      </c>
      <c r="J19" s="103" t="s">
        <v>87</v>
      </c>
      <c r="K19" s="102">
        <v>0.5</v>
      </c>
      <c r="L19" s="104"/>
      <c r="M19" s="103"/>
      <c r="N19" s="102"/>
      <c r="O19" s="101"/>
    </row>
    <row r="20" spans="1:15" ht="27" customHeight="1" x14ac:dyDescent="0.15">
      <c r="A20" s="400"/>
      <c r="B20" s="103"/>
      <c r="C20" s="107" t="s">
        <v>69</v>
      </c>
      <c r="D20" s="106"/>
      <c r="E20" s="49"/>
      <c r="F20" s="112"/>
      <c r="G20" s="103"/>
      <c r="H20" s="105">
        <v>5</v>
      </c>
      <c r="I20" s="104"/>
      <c r="J20" s="103"/>
      <c r="K20" s="102"/>
      <c r="L20" s="104"/>
      <c r="M20" s="103"/>
      <c r="N20" s="102"/>
      <c r="O20" s="101"/>
    </row>
    <row r="21" spans="1:15" ht="27" customHeight="1" x14ac:dyDescent="0.15">
      <c r="A21" s="400"/>
      <c r="B21" s="103"/>
      <c r="C21" s="107"/>
      <c r="D21" s="106"/>
      <c r="E21" s="49"/>
      <c r="F21" s="49"/>
      <c r="G21" s="103" t="s">
        <v>56</v>
      </c>
      <c r="H21" s="105" t="s">
        <v>262</v>
      </c>
      <c r="I21" s="104"/>
      <c r="J21" s="103"/>
      <c r="K21" s="102"/>
      <c r="L21" s="104"/>
      <c r="M21" s="103"/>
      <c r="N21" s="102"/>
      <c r="O21" s="101"/>
    </row>
    <row r="22" spans="1:15" ht="27" customHeight="1" thickBot="1" x14ac:dyDescent="0.2">
      <c r="A22" s="401"/>
      <c r="B22" s="96"/>
      <c r="C22" s="100"/>
      <c r="D22" s="99"/>
      <c r="E22" s="56"/>
      <c r="F22" s="56"/>
      <c r="G22" s="96"/>
      <c r="H22" s="98"/>
      <c r="I22" s="97"/>
      <c r="J22" s="96"/>
      <c r="K22" s="95"/>
      <c r="L22" s="97"/>
      <c r="M22" s="96"/>
      <c r="N22" s="95"/>
      <c r="O22" s="94"/>
    </row>
    <row r="23" spans="1:15" ht="27" customHeight="1" x14ac:dyDescent="0.15">
      <c r="B23" s="93"/>
      <c r="C23" s="93"/>
      <c r="D23" s="93"/>
      <c r="G23" s="93"/>
      <c r="H23" s="85"/>
      <c r="I23" s="93"/>
      <c r="J23" s="93"/>
      <c r="K23" s="85"/>
      <c r="L23" s="93"/>
      <c r="M23" s="93"/>
      <c r="N23" s="85"/>
    </row>
    <row r="24" spans="1:15" ht="27" customHeight="1" x14ac:dyDescent="0.15">
      <c r="B24" s="93"/>
      <c r="C24" s="93"/>
      <c r="D24" s="93"/>
      <c r="G24" s="93"/>
      <c r="H24" s="85"/>
      <c r="I24" s="93"/>
      <c r="J24" s="93"/>
      <c r="K24" s="85"/>
      <c r="L24" s="93"/>
      <c r="M24" s="93"/>
      <c r="N24" s="85"/>
    </row>
    <row r="25" spans="1:15" ht="14.25" x14ac:dyDescent="0.15">
      <c r="B25" s="93"/>
      <c r="C25" s="93"/>
      <c r="D25" s="93"/>
      <c r="G25" s="93"/>
      <c r="H25" s="85"/>
      <c r="I25" s="93"/>
      <c r="J25" s="93"/>
      <c r="K25" s="85"/>
      <c r="L25" s="93"/>
      <c r="M25" s="93"/>
      <c r="N25" s="85"/>
    </row>
    <row r="26" spans="1:15" ht="14.25"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sheetData>
  <mergeCells count="15">
    <mergeCell ref="E1:N1"/>
    <mergeCell ref="A2:O2"/>
    <mergeCell ref="E3:F3"/>
    <mergeCell ref="A4:C4"/>
    <mergeCell ref="E4:F4"/>
    <mergeCell ref="L5:N5"/>
    <mergeCell ref="O5:O7"/>
    <mergeCell ref="I6:K6"/>
    <mergeCell ref="L6:N6"/>
    <mergeCell ref="A8:A22"/>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29"/>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138</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139</v>
      </c>
      <c r="C5" s="36" t="s">
        <v>142</v>
      </c>
      <c r="D5" s="37" t="s">
        <v>27</v>
      </c>
      <c r="E5" s="38">
        <v>40</v>
      </c>
      <c r="F5" s="39" t="s">
        <v>25</v>
      </c>
      <c r="G5" s="65"/>
      <c r="H5" s="69" t="s">
        <v>142</v>
      </c>
      <c r="I5" s="37" t="s">
        <v>27</v>
      </c>
      <c r="J5" s="39">
        <f t="shared" ref="J5:J10" si="0">ROUNDUP(E5*0.75,2)</f>
        <v>30</v>
      </c>
      <c r="K5" s="39" t="s">
        <v>25</v>
      </c>
      <c r="L5" s="39"/>
      <c r="M5" s="73" t="e">
        <f>#REF!</f>
        <v>#REF!</v>
      </c>
      <c r="N5" s="61" t="s">
        <v>140</v>
      </c>
      <c r="O5" s="40" t="s">
        <v>23</v>
      </c>
      <c r="P5" s="37"/>
      <c r="Q5" s="41">
        <v>0.5</v>
      </c>
      <c r="R5" s="87">
        <f t="shared" ref="R5:R11" si="1">ROUNDUP(Q5*0.75,2)</f>
        <v>0.38</v>
      </c>
    </row>
    <row r="6" spans="1:19" ht="24.95" customHeight="1" x14ac:dyDescent="0.15">
      <c r="A6" s="385"/>
      <c r="B6" s="63"/>
      <c r="C6" s="48" t="s">
        <v>118</v>
      </c>
      <c r="D6" s="49"/>
      <c r="E6" s="50">
        <v>20</v>
      </c>
      <c r="F6" s="51" t="s">
        <v>25</v>
      </c>
      <c r="G6" s="67"/>
      <c r="H6" s="71" t="s">
        <v>118</v>
      </c>
      <c r="I6" s="49"/>
      <c r="J6" s="51">
        <f t="shared" si="0"/>
        <v>15</v>
      </c>
      <c r="K6" s="51" t="s">
        <v>25</v>
      </c>
      <c r="L6" s="51"/>
      <c r="M6" s="75" t="e">
        <f>#REF!</f>
        <v>#REF!</v>
      </c>
      <c r="N6" s="81" t="s">
        <v>242</v>
      </c>
      <c r="O6" s="52" t="s">
        <v>26</v>
      </c>
      <c r="P6" s="49" t="s">
        <v>27</v>
      </c>
      <c r="Q6" s="53">
        <v>3.5</v>
      </c>
      <c r="R6" s="88">
        <f t="shared" si="1"/>
        <v>2.63</v>
      </c>
    </row>
    <row r="7" spans="1:19" ht="24.95" customHeight="1" x14ac:dyDescent="0.15">
      <c r="A7" s="385"/>
      <c r="B7" s="63"/>
      <c r="C7" s="48" t="s">
        <v>40</v>
      </c>
      <c r="D7" s="49" t="s">
        <v>41</v>
      </c>
      <c r="E7" s="54">
        <v>0.5</v>
      </c>
      <c r="F7" s="51" t="s">
        <v>42</v>
      </c>
      <c r="G7" s="67"/>
      <c r="H7" s="71" t="s">
        <v>40</v>
      </c>
      <c r="I7" s="49" t="s">
        <v>41</v>
      </c>
      <c r="J7" s="51">
        <f t="shared" si="0"/>
        <v>0.38</v>
      </c>
      <c r="K7" s="51" t="s">
        <v>42</v>
      </c>
      <c r="L7" s="51"/>
      <c r="M7" s="75" t="e">
        <f>#REF!</f>
        <v>#REF!</v>
      </c>
      <c r="N7" s="89" t="s">
        <v>225</v>
      </c>
      <c r="O7" s="52" t="s">
        <v>91</v>
      </c>
      <c r="P7" s="49"/>
      <c r="Q7" s="53">
        <v>3</v>
      </c>
      <c r="R7" s="88">
        <f t="shared" si="1"/>
        <v>2.25</v>
      </c>
    </row>
    <row r="8" spans="1:19" ht="24.95" customHeight="1" x14ac:dyDescent="0.15">
      <c r="A8" s="385"/>
      <c r="B8" s="63"/>
      <c r="C8" s="48" t="s">
        <v>93</v>
      </c>
      <c r="D8" s="49"/>
      <c r="E8" s="50">
        <v>20</v>
      </c>
      <c r="F8" s="51" t="s">
        <v>25</v>
      </c>
      <c r="G8" s="67"/>
      <c r="H8" s="71" t="s">
        <v>93</v>
      </c>
      <c r="I8" s="49"/>
      <c r="J8" s="51">
        <f t="shared" si="0"/>
        <v>15</v>
      </c>
      <c r="K8" s="51" t="s">
        <v>25</v>
      </c>
      <c r="L8" s="51"/>
      <c r="M8" s="75" t="e">
        <f>ROUND(#REF!+(#REF!*3/100),2)</f>
        <v>#REF!</v>
      </c>
      <c r="N8" s="63" t="s">
        <v>141</v>
      </c>
      <c r="O8" s="52" t="s">
        <v>61</v>
      </c>
      <c r="P8" s="49"/>
      <c r="Q8" s="53">
        <v>2</v>
      </c>
      <c r="R8" s="88">
        <f t="shared" si="1"/>
        <v>1.5</v>
      </c>
    </row>
    <row r="9" spans="1:19" ht="24.95" customHeight="1" x14ac:dyDescent="0.15">
      <c r="A9" s="385"/>
      <c r="B9" s="63"/>
      <c r="C9" s="48" t="s">
        <v>143</v>
      </c>
      <c r="D9" s="49"/>
      <c r="E9" s="50">
        <v>20</v>
      </c>
      <c r="F9" s="51" t="s">
        <v>25</v>
      </c>
      <c r="G9" s="67"/>
      <c r="H9" s="71" t="s">
        <v>143</v>
      </c>
      <c r="I9" s="49"/>
      <c r="J9" s="51">
        <f t="shared" si="0"/>
        <v>15</v>
      </c>
      <c r="K9" s="51" t="s">
        <v>25</v>
      </c>
      <c r="L9" s="51"/>
      <c r="M9" s="75" t="e">
        <f>#REF!</f>
        <v>#REF!</v>
      </c>
      <c r="N9" s="63" t="s">
        <v>37</v>
      </c>
      <c r="O9" s="52" t="s">
        <v>57</v>
      </c>
      <c r="P9" s="49"/>
      <c r="Q9" s="53">
        <v>2</v>
      </c>
      <c r="R9" s="88">
        <f t="shared" si="1"/>
        <v>1.5</v>
      </c>
    </row>
    <row r="10" spans="1:19" ht="24.95" customHeight="1" x14ac:dyDescent="0.15">
      <c r="A10" s="385"/>
      <c r="B10" s="63"/>
      <c r="C10" s="48" t="s">
        <v>92</v>
      </c>
      <c r="D10" s="49"/>
      <c r="E10" s="50">
        <v>10</v>
      </c>
      <c r="F10" s="51" t="s">
        <v>25</v>
      </c>
      <c r="G10" s="67"/>
      <c r="H10" s="71" t="s">
        <v>92</v>
      </c>
      <c r="I10" s="49"/>
      <c r="J10" s="51">
        <f t="shared" si="0"/>
        <v>7.5</v>
      </c>
      <c r="K10" s="51" t="s">
        <v>25</v>
      </c>
      <c r="L10" s="51"/>
      <c r="M10" s="75" t="e">
        <f>ROUND(#REF!+(#REF!*2/100),2)</f>
        <v>#REF!</v>
      </c>
      <c r="N10" s="63"/>
      <c r="O10" s="52" t="s">
        <v>62</v>
      </c>
      <c r="P10" s="49"/>
      <c r="Q10" s="53">
        <v>1</v>
      </c>
      <c r="R10" s="88">
        <f t="shared" si="1"/>
        <v>0.75</v>
      </c>
    </row>
    <row r="11" spans="1:19" ht="24.95" customHeight="1" x14ac:dyDescent="0.15">
      <c r="A11" s="385"/>
      <c r="B11" s="63"/>
      <c r="C11" s="48"/>
      <c r="D11" s="49"/>
      <c r="E11" s="50"/>
      <c r="F11" s="51"/>
      <c r="G11" s="67"/>
      <c r="H11" s="71"/>
      <c r="I11" s="49"/>
      <c r="J11" s="51"/>
      <c r="K11" s="51"/>
      <c r="L11" s="51"/>
      <c r="M11" s="75"/>
      <c r="N11" s="63"/>
      <c r="O11" s="52" t="s">
        <v>33</v>
      </c>
      <c r="P11" s="49"/>
      <c r="Q11" s="53">
        <v>2.5</v>
      </c>
      <c r="R11" s="88">
        <f t="shared" si="1"/>
        <v>1.8800000000000001</v>
      </c>
    </row>
    <row r="12" spans="1:19" ht="24.95" customHeight="1" x14ac:dyDescent="0.15">
      <c r="A12" s="385"/>
      <c r="B12" s="62"/>
      <c r="C12" s="42"/>
      <c r="D12" s="43"/>
      <c r="E12" s="44"/>
      <c r="F12" s="45"/>
      <c r="G12" s="66"/>
      <c r="H12" s="70"/>
      <c r="I12" s="43"/>
      <c r="J12" s="45"/>
      <c r="K12" s="45"/>
      <c r="L12" s="45"/>
      <c r="M12" s="74"/>
      <c r="N12" s="62"/>
      <c r="O12" s="46"/>
      <c r="P12" s="43"/>
      <c r="Q12" s="47"/>
      <c r="R12" s="90"/>
    </row>
    <row r="13" spans="1:19" ht="24.95" customHeight="1" x14ac:dyDescent="0.15">
      <c r="A13" s="385"/>
      <c r="B13" s="63" t="s">
        <v>144</v>
      </c>
      <c r="C13" s="48" t="s">
        <v>64</v>
      </c>
      <c r="D13" s="49"/>
      <c r="E13" s="50">
        <v>30</v>
      </c>
      <c r="F13" s="51" t="s">
        <v>25</v>
      </c>
      <c r="G13" s="67"/>
      <c r="H13" s="71" t="s">
        <v>64</v>
      </c>
      <c r="I13" s="49"/>
      <c r="J13" s="51">
        <f>ROUNDUP(E13*0.75,2)</f>
        <v>22.5</v>
      </c>
      <c r="K13" s="51" t="s">
        <v>25</v>
      </c>
      <c r="L13" s="51"/>
      <c r="M13" s="75" t="e">
        <f>ROUND(#REF!+(#REF!*10/100),2)</f>
        <v>#REF!</v>
      </c>
      <c r="N13" s="63" t="s">
        <v>243</v>
      </c>
      <c r="O13" s="52" t="s">
        <v>29</v>
      </c>
      <c r="P13" s="49" t="s">
        <v>27</v>
      </c>
      <c r="Q13" s="53">
        <v>3</v>
      </c>
      <c r="R13" s="88">
        <f>ROUNDUP(Q13*0.75,2)</f>
        <v>2.25</v>
      </c>
    </row>
    <row r="14" spans="1:19" ht="24.95" customHeight="1" x14ac:dyDescent="0.15">
      <c r="A14" s="385"/>
      <c r="B14" s="63"/>
      <c r="C14" s="48" t="s">
        <v>32</v>
      </c>
      <c r="D14" s="49"/>
      <c r="E14" s="50">
        <v>10</v>
      </c>
      <c r="F14" s="51" t="s">
        <v>25</v>
      </c>
      <c r="G14" s="67"/>
      <c r="H14" s="71" t="s">
        <v>32</v>
      </c>
      <c r="I14" s="49"/>
      <c r="J14" s="51">
        <f>ROUNDUP(E14*0.75,2)</f>
        <v>7.5</v>
      </c>
      <c r="K14" s="51" t="s">
        <v>25</v>
      </c>
      <c r="L14" s="51"/>
      <c r="M14" s="75" t="e">
        <f>ROUND(#REF!+(#REF!*10/100),2)</f>
        <v>#REF!</v>
      </c>
      <c r="N14" s="63" t="s">
        <v>145</v>
      </c>
      <c r="O14" s="52" t="s">
        <v>30</v>
      </c>
      <c r="P14" s="49"/>
      <c r="Q14" s="53">
        <v>4</v>
      </c>
      <c r="R14" s="88">
        <f>ROUNDUP(Q14*0.75,2)</f>
        <v>3</v>
      </c>
    </row>
    <row r="15" spans="1:19" ht="24.95" customHeight="1" x14ac:dyDescent="0.15">
      <c r="A15" s="385"/>
      <c r="B15" s="63"/>
      <c r="C15" s="48" t="s">
        <v>116</v>
      </c>
      <c r="D15" s="49"/>
      <c r="E15" s="50">
        <v>0.1</v>
      </c>
      <c r="F15" s="51" t="s">
        <v>25</v>
      </c>
      <c r="G15" s="67" t="s">
        <v>117</v>
      </c>
      <c r="H15" s="71" t="s">
        <v>116</v>
      </c>
      <c r="I15" s="49"/>
      <c r="J15" s="51">
        <f>ROUNDUP(E15*0.75,2)</f>
        <v>0.08</v>
      </c>
      <c r="K15" s="51" t="s">
        <v>25</v>
      </c>
      <c r="L15" s="51" t="s">
        <v>117</v>
      </c>
      <c r="M15" s="75" t="e">
        <f>#REF!</f>
        <v>#REF!</v>
      </c>
      <c r="N15" s="63" t="s">
        <v>146</v>
      </c>
      <c r="O15" s="52" t="s">
        <v>26</v>
      </c>
      <c r="P15" s="49" t="s">
        <v>27</v>
      </c>
      <c r="Q15" s="53">
        <v>1</v>
      </c>
      <c r="R15" s="88">
        <f>ROUNDUP(Q15*0.75,2)</f>
        <v>0.75</v>
      </c>
    </row>
    <row r="16" spans="1:19" ht="24.95" customHeight="1" x14ac:dyDescent="0.15">
      <c r="A16" s="385"/>
      <c r="B16" s="63"/>
      <c r="C16" s="48"/>
      <c r="D16" s="49"/>
      <c r="E16" s="50"/>
      <c r="F16" s="51"/>
      <c r="G16" s="67"/>
      <c r="H16" s="71"/>
      <c r="I16" s="49"/>
      <c r="J16" s="51"/>
      <c r="K16" s="51"/>
      <c r="L16" s="51"/>
      <c r="M16" s="75"/>
      <c r="N16" s="63" t="s">
        <v>147</v>
      </c>
      <c r="O16" s="52" t="s">
        <v>57</v>
      </c>
      <c r="P16" s="49"/>
      <c r="Q16" s="53">
        <v>2</v>
      </c>
      <c r="R16" s="88">
        <f>ROUNDUP(Q16*0.75,2)</f>
        <v>1.5</v>
      </c>
    </row>
    <row r="17" spans="1:18" ht="24.95" customHeight="1" x14ac:dyDescent="0.15">
      <c r="A17" s="385"/>
      <c r="B17" s="63"/>
      <c r="C17" s="48"/>
      <c r="D17" s="49"/>
      <c r="E17" s="50"/>
      <c r="F17" s="51"/>
      <c r="G17" s="67"/>
      <c r="H17" s="71"/>
      <c r="I17" s="49"/>
      <c r="J17" s="51"/>
      <c r="K17" s="51"/>
      <c r="L17" s="51"/>
      <c r="M17" s="75"/>
      <c r="N17" s="63" t="s">
        <v>18</v>
      </c>
      <c r="O17" s="52" t="s">
        <v>56</v>
      </c>
      <c r="P17" s="49"/>
      <c r="Q17" s="53">
        <v>3</v>
      </c>
      <c r="R17" s="88">
        <f>ROUNDUP(Q17*0.75,2)</f>
        <v>2.25</v>
      </c>
    </row>
    <row r="18" spans="1:18" ht="24.95" customHeight="1" x14ac:dyDescent="0.15">
      <c r="A18" s="385"/>
      <c r="B18" s="63"/>
      <c r="C18" s="48"/>
      <c r="D18" s="49"/>
      <c r="E18" s="50"/>
      <c r="F18" s="51"/>
      <c r="G18" s="67"/>
      <c r="H18" s="71"/>
      <c r="I18" s="49"/>
      <c r="J18" s="51"/>
      <c r="K18" s="51"/>
      <c r="L18" s="51"/>
      <c r="M18" s="75"/>
      <c r="N18" s="63"/>
      <c r="O18" s="52"/>
      <c r="P18" s="49"/>
      <c r="Q18" s="53"/>
      <c r="R18" s="88"/>
    </row>
    <row r="19" spans="1:18" ht="24.95" customHeight="1" x14ac:dyDescent="0.15">
      <c r="A19" s="385"/>
      <c r="B19" s="62"/>
      <c r="C19" s="42"/>
      <c r="D19" s="43"/>
      <c r="E19" s="44"/>
      <c r="F19" s="45"/>
      <c r="G19" s="66"/>
      <c r="H19" s="70"/>
      <c r="I19" s="43"/>
      <c r="J19" s="45"/>
      <c r="K19" s="45"/>
      <c r="L19" s="45"/>
      <c r="M19" s="74"/>
      <c r="N19" s="62"/>
      <c r="O19" s="46"/>
      <c r="P19" s="43"/>
      <c r="Q19" s="47"/>
      <c r="R19" s="90"/>
    </row>
    <row r="20" spans="1:18" ht="24.95" customHeight="1" x14ac:dyDescent="0.15">
      <c r="A20" s="385"/>
      <c r="B20" s="63" t="s">
        <v>113</v>
      </c>
      <c r="C20" s="48" t="s">
        <v>114</v>
      </c>
      <c r="D20" s="49"/>
      <c r="E20" s="79">
        <v>0.16666666666666666</v>
      </c>
      <c r="F20" s="51" t="s">
        <v>42</v>
      </c>
      <c r="G20" s="67"/>
      <c r="H20" s="71" t="s">
        <v>114</v>
      </c>
      <c r="I20" s="49"/>
      <c r="J20" s="51">
        <f>ROUNDUP(E20*0.75,2)</f>
        <v>0.13</v>
      </c>
      <c r="K20" s="51" t="s">
        <v>42</v>
      </c>
      <c r="L20" s="51"/>
      <c r="M20" s="75" t="e">
        <f>#REF!</f>
        <v>#REF!</v>
      </c>
      <c r="N20" s="63" t="s">
        <v>97</v>
      </c>
      <c r="O20" s="52"/>
      <c r="P20" s="49"/>
      <c r="Q20" s="53"/>
      <c r="R20" s="88"/>
    </row>
    <row r="21" spans="1:18" ht="24.95" customHeight="1" thickBot="1" x14ac:dyDescent="0.2">
      <c r="A21" s="386"/>
      <c r="B21" s="64"/>
      <c r="C21" s="55"/>
      <c r="D21" s="56"/>
      <c r="E21" s="57"/>
      <c r="F21" s="58"/>
      <c r="G21" s="68"/>
      <c r="H21" s="72"/>
      <c r="I21" s="56"/>
      <c r="J21" s="58"/>
      <c r="K21" s="58"/>
      <c r="L21" s="58"/>
      <c r="M21" s="76"/>
      <c r="N21" s="64"/>
      <c r="O21" s="59"/>
      <c r="P21" s="56"/>
      <c r="Q21" s="60"/>
      <c r="R21" s="91"/>
    </row>
    <row r="22" spans="1:18" ht="24.95" customHeight="1" x14ac:dyDescent="0.15"/>
    <row r="23" spans="1:18" ht="24.95" customHeight="1" x14ac:dyDescent="0.15"/>
    <row r="24" spans="1:18" ht="24.95" customHeight="1" x14ac:dyDescent="0.15"/>
    <row r="25" spans="1:18" ht="24.95" customHeight="1" x14ac:dyDescent="0.15"/>
    <row r="26" spans="1:18" ht="24.95" customHeight="1" x14ac:dyDescent="0.15"/>
    <row r="27" spans="1:18" ht="24.95" customHeight="1" x14ac:dyDescent="0.15"/>
    <row r="28" spans="1:18" ht="24.95" customHeight="1" x14ac:dyDescent="0.15"/>
    <row r="29" spans="1:18" ht="24.95" customHeight="1" x14ac:dyDescent="0.15"/>
  </sheetData>
  <mergeCells count="4">
    <mergeCell ref="H1:N1"/>
    <mergeCell ref="A2:R2"/>
    <mergeCell ref="A3:F3"/>
    <mergeCell ref="A5:A21"/>
  </mergeCells>
  <phoneticPr fontId="18"/>
  <printOptions horizontalCentered="1" verticalCentered="1"/>
  <pageMargins left="0.39370078740157483" right="0.39370078740157483" top="0.39370078740157483" bottom="0.39370078740157483" header="0.39370078740157483" footer="0.39370078740157483"/>
  <pageSetup paperSize="12" scale="5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3"/>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420" t="s">
        <v>138</v>
      </c>
      <c r="B4" s="421"/>
      <c r="C4" s="421"/>
      <c r="D4" s="141"/>
      <c r="E4" s="422" t="s">
        <v>295</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318</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317</v>
      </c>
      <c r="C8" s="127" t="s">
        <v>142</v>
      </c>
      <c r="D8" s="126"/>
      <c r="E8" s="37" t="s">
        <v>27</v>
      </c>
      <c r="F8" s="37"/>
      <c r="G8" s="123"/>
      <c r="H8" s="125">
        <v>20</v>
      </c>
      <c r="I8" s="124" t="s">
        <v>317</v>
      </c>
      <c r="J8" s="123" t="s">
        <v>142</v>
      </c>
      <c r="K8" s="122">
        <v>10</v>
      </c>
      <c r="L8" s="124" t="s">
        <v>316</v>
      </c>
      <c r="M8" s="123" t="s">
        <v>142</v>
      </c>
      <c r="N8" s="122">
        <v>10</v>
      </c>
      <c r="O8" s="121"/>
    </row>
    <row r="9" spans="1:21" ht="27" customHeight="1" x14ac:dyDescent="0.15">
      <c r="A9" s="400"/>
      <c r="B9" s="103"/>
      <c r="C9" s="107" t="s">
        <v>118</v>
      </c>
      <c r="D9" s="106"/>
      <c r="E9" s="49"/>
      <c r="F9" s="49"/>
      <c r="G9" s="103"/>
      <c r="H9" s="105">
        <v>15</v>
      </c>
      <c r="I9" s="104"/>
      <c r="J9" s="154" t="s">
        <v>292</v>
      </c>
      <c r="K9" s="102">
        <v>10</v>
      </c>
      <c r="L9" s="116"/>
      <c r="M9" s="109"/>
      <c r="N9" s="115"/>
      <c r="O9" s="117"/>
    </row>
    <row r="10" spans="1:21" ht="27" customHeight="1" x14ac:dyDescent="0.15">
      <c r="A10" s="400"/>
      <c r="B10" s="103"/>
      <c r="C10" s="107" t="s">
        <v>143</v>
      </c>
      <c r="D10" s="106"/>
      <c r="E10" s="49"/>
      <c r="F10" s="49"/>
      <c r="G10" s="103"/>
      <c r="H10" s="105">
        <v>10</v>
      </c>
      <c r="I10" s="104"/>
      <c r="J10" s="103" t="s">
        <v>143</v>
      </c>
      <c r="K10" s="102">
        <v>10</v>
      </c>
      <c r="L10" s="104" t="s">
        <v>315</v>
      </c>
      <c r="M10" s="103" t="s">
        <v>143</v>
      </c>
      <c r="N10" s="102">
        <v>10</v>
      </c>
      <c r="O10" s="101"/>
    </row>
    <row r="11" spans="1:21" ht="27" customHeight="1" x14ac:dyDescent="0.15">
      <c r="A11" s="400"/>
      <c r="B11" s="103"/>
      <c r="C11" s="107" t="s">
        <v>93</v>
      </c>
      <c r="D11" s="106"/>
      <c r="E11" s="49"/>
      <c r="F11" s="49"/>
      <c r="G11" s="103"/>
      <c r="H11" s="105">
        <v>10</v>
      </c>
      <c r="I11" s="104"/>
      <c r="J11" s="103" t="s">
        <v>93</v>
      </c>
      <c r="K11" s="102">
        <v>10</v>
      </c>
      <c r="L11" s="104"/>
      <c r="M11" s="103" t="s">
        <v>93</v>
      </c>
      <c r="N11" s="102">
        <v>10</v>
      </c>
      <c r="O11" s="101"/>
    </row>
    <row r="12" spans="1:21" ht="27" customHeight="1" x14ac:dyDescent="0.15">
      <c r="A12" s="400"/>
      <c r="B12" s="103"/>
      <c r="C12" s="107" t="s">
        <v>40</v>
      </c>
      <c r="D12" s="106"/>
      <c r="E12" s="49" t="s">
        <v>41</v>
      </c>
      <c r="F12" s="49"/>
      <c r="G12" s="103"/>
      <c r="H12" s="114">
        <v>0.13</v>
      </c>
      <c r="I12" s="104"/>
      <c r="J12" s="103" t="s">
        <v>263</v>
      </c>
      <c r="K12" s="113">
        <v>0.13</v>
      </c>
      <c r="L12" s="116"/>
      <c r="M12" s="109"/>
      <c r="N12" s="115"/>
      <c r="O12" s="117"/>
    </row>
    <row r="13" spans="1:21" ht="27" customHeight="1" x14ac:dyDescent="0.15">
      <c r="A13" s="400"/>
      <c r="B13" s="103"/>
      <c r="C13" s="107"/>
      <c r="D13" s="106"/>
      <c r="E13" s="49"/>
      <c r="F13" s="49"/>
      <c r="G13" s="103" t="s">
        <v>33</v>
      </c>
      <c r="H13" s="105" t="s">
        <v>262</v>
      </c>
      <c r="I13" s="104"/>
      <c r="J13" s="103"/>
      <c r="K13" s="102"/>
      <c r="L13" s="104" t="s">
        <v>314</v>
      </c>
      <c r="M13" s="103" t="s">
        <v>64</v>
      </c>
      <c r="N13" s="102">
        <v>5</v>
      </c>
      <c r="O13" s="101"/>
    </row>
    <row r="14" spans="1:21" ht="27" customHeight="1" x14ac:dyDescent="0.15">
      <c r="A14" s="400"/>
      <c r="B14" s="103"/>
      <c r="C14" s="107"/>
      <c r="D14" s="106"/>
      <c r="E14" s="49"/>
      <c r="F14" s="49" t="s">
        <v>27</v>
      </c>
      <c r="G14" s="103" t="s">
        <v>26</v>
      </c>
      <c r="H14" s="105" t="s">
        <v>261</v>
      </c>
      <c r="I14" s="104"/>
      <c r="J14" s="103"/>
      <c r="K14" s="102"/>
      <c r="L14" s="104"/>
      <c r="M14" s="103" t="s">
        <v>32</v>
      </c>
      <c r="N14" s="102">
        <v>5</v>
      </c>
      <c r="O14" s="101"/>
    </row>
    <row r="15" spans="1:21" ht="27" customHeight="1" x14ac:dyDescent="0.15">
      <c r="A15" s="400"/>
      <c r="B15" s="103"/>
      <c r="C15" s="107"/>
      <c r="D15" s="106"/>
      <c r="E15" s="49"/>
      <c r="F15" s="49"/>
      <c r="G15" s="103" t="s">
        <v>57</v>
      </c>
      <c r="H15" s="105" t="s">
        <v>261</v>
      </c>
      <c r="I15" s="104"/>
      <c r="J15" s="103"/>
      <c r="K15" s="102"/>
      <c r="L15" s="116"/>
      <c r="M15" s="109"/>
      <c r="N15" s="115"/>
      <c r="O15" s="117"/>
    </row>
    <row r="16" spans="1:21" ht="27" customHeight="1" x14ac:dyDescent="0.15">
      <c r="A16" s="400"/>
      <c r="B16" s="109"/>
      <c r="C16" s="111"/>
      <c r="D16" s="110"/>
      <c r="E16" s="43"/>
      <c r="F16" s="43"/>
      <c r="G16" s="109"/>
      <c r="H16" s="108"/>
      <c r="I16" s="116"/>
      <c r="J16" s="109"/>
      <c r="K16" s="115"/>
      <c r="L16" s="104" t="s">
        <v>113</v>
      </c>
      <c r="M16" s="103" t="s">
        <v>114</v>
      </c>
      <c r="N16" s="152">
        <v>0.1</v>
      </c>
      <c r="O16" s="101"/>
    </row>
    <row r="17" spans="1:15" ht="27" customHeight="1" x14ac:dyDescent="0.15">
      <c r="A17" s="400"/>
      <c r="B17" s="103" t="s">
        <v>313</v>
      </c>
      <c r="C17" s="107" t="s">
        <v>64</v>
      </c>
      <c r="D17" s="106"/>
      <c r="E17" s="49"/>
      <c r="F17" s="49"/>
      <c r="G17" s="103"/>
      <c r="H17" s="105">
        <v>20</v>
      </c>
      <c r="I17" s="104" t="s">
        <v>313</v>
      </c>
      <c r="J17" s="103" t="s">
        <v>64</v>
      </c>
      <c r="K17" s="102">
        <v>10</v>
      </c>
      <c r="L17" s="104"/>
      <c r="M17" s="103"/>
      <c r="N17" s="102"/>
      <c r="O17" s="101"/>
    </row>
    <row r="18" spans="1:15" ht="27" customHeight="1" x14ac:dyDescent="0.15">
      <c r="A18" s="400"/>
      <c r="B18" s="103"/>
      <c r="C18" s="107" t="s">
        <v>92</v>
      </c>
      <c r="D18" s="106"/>
      <c r="E18" s="49"/>
      <c r="F18" s="49"/>
      <c r="G18" s="103"/>
      <c r="H18" s="105">
        <v>10</v>
      </c>
      <c r="I18" s="104"/>
      <c r="J18" s="103" t="s">
        <v>92</v>
      </c>
      <c r="K18" s="102">
        <v>5</v>
      </c>
      <c r="L18" s="104"/>
      <c r="M18" s="103"/>
      <c r="N18" s="102"/>
      <c r="O18" s="101"/>
    </row>
    <row r="19" spans="1:15" ht="27" customHeight="1" x14ac:dyDescent="0.15">
      <c r="A19" s="400"/>
      <c r="B19" s="103"/>
      <c r="C19" s="107" t="s">
        <v>32</v>
      </c>
      <c r="D19" s="106"/>
      <c r="E19" s="49"/>
      <c r="F19" s="49"/>
      <c r="G19" s="103"/>
      <c r="H19" s="105">
        <v>5</v>
      </c>
      <c r="I19" s="104"/>
      <c r="J19" s="103" t="s">
        <v>32</v>
      </c>
      <c r="K19" s="102">
        <v>5</v>
      </c>
      <c r="L19" s="104"/>
      <c r="M19" s="103"/>
      <c r="N19" s="102"/>
      <c r="O19" s="101"/>
    </row>
    <row r="20" spans="1:15" ht="27" customHeight="1" x14ac:dyDescent="0.15">
      <c r="A20" s="400"/>
      <c r="B20" s="109"/>
      <c r="C20" s="111"/>
      <c r="D20" s="110"/>
      <c r="E20" s="43"/>
      <c r="F20" s="155"/>
      <c r="G20" s="109"/>
      <c r="H20" s="108"/>
      <c r="I20" s="116"/>
      <c r="J20" s="109"/>
      <c r="K20" s="115"/>
      <c r="L20" s="104"/>
      <c r="M20" s="103"/>
      <c r="N20" s="102"/>
      <c r="O20" s="101"/>
    </row>
    <row r="21" spans="1:15" ht="27" customHeight="1" x14ac:dyDescent="0.15">
      <c r="A21" s="400"/>
      <c r="B21" s="103" t="s">
        <v>113</v>
      </c>
      <c r="C21" s="107" t="s">
        <v>114</v>
      </c>
      <c r="D21" s="106"/>
      <c r="E21" s="49"/>
      <c r="F21" s="49"/>
      <c r="G21" s="103"/>
      <c r="H21" s="114">
        <v>0.13</v>
      </c>
      <c r="I21" s="104" t="s">
        <v>113</v>
      </c>
      <c r="J21" s="103" t="s">
        <v>114</v>
      </c>
      <c r="K21" s="113">
        <v>0.13</v>
      </c>
      <c r="L21" s="104"/>
      <c r="M21" s="103"/>
      <c r="N21" s="102"/>
      <c r="O21" s="101"/>
    </row>
    <row r="22" spans="1:15" ht="27" customHeight="1" thickBot="1" x14ac:dyDescent="0.2">
      <c r="A22" s="401"/>
      <c r="B22" s="96"/>
      <c r="C22" s="100"/>
      <c r="D22" s="99"/>
      <c r="E22" s="56"/>
      <c r="F22" s="56"/>
      <c r="G22" s="96"/>
      <c r="H22" s="98"/>
      <c r="I22" s="97"/>
      <c r="J22" s="96"/>
      <c r="K22" s="95"/>
      <c r="L22" s="97"/>
      <c r="M22" s="96"/>
      <c r="N22" s="95"/>
      <c r="O22" s="94"/>
    </row>
    <row r="23" spans="1:15" ht="27" customHeight="1" x14ac:dyDescent="0.15">
      <c r="B23" s="93"/>
      <c r="C23" s="93"/>
      <c r="D23" s="93"/>
      <c r="G23" s="93"/>
      <c r="H23" s="85"/>
      <c r="I23" s="93"/>
      <c r="J23" s="93"/>
      <c r="K23" s="85"/>
      <c r="L23" s="93"/>
      <c r="M23" s="93"/>
      <c r="N23" s="85"/>
    </row>
    <row r="24" spans="1:15" ht="27" customHeight="1" x14ac:dyDescent="0.15">
      <c r="B24" s="93"/>
      <c r="C24" s="93"/>
      <c r="D24" s="93"/>
      <c r="G24" s="93"/>
      <c r="H24" s="85"/>
      <c r="I24" s="93"/>
      <c r="J24" s="93"/>
      <c r="K24" s="85"/>
      <c r="L24" s="93"/>
      <c r="M24" s="93"/>
      <c r="N24" s="85"/>
    </row>
    <row r="25" spans="1:15" ht="14.25" x14ac:dyDescent="0.15">
      <c r="B25" s="93"/>
      <c r="C25" s="93"/>
      <c r="D25" s="93"/>
      <c r="G25" s="93"/>
      <c r="H25" s="85"/>
      <c r="I25" s="93"/>
      <c r="J25" s="93"/>
      <c r="K25" s="85"/>
      <c r="L25" s="93"/>
      <c r="M25" s="93"/>
      <c r="N25" s="85"/>
    </row>
    <row r="26" spans="1:15" ht="14.25"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sheetData>
  <mergeCells count="15">
    <mergeCell ref="E1:N1"/>
    <mergeCell ref="A2:O2"/>
    <mergeCell ref="E3:F3"/>
    <mergeCell ref="A4:C4"/>
    <mergeCell ref="E4:F4"/>
    <mergeCell ref="L5:N5"/>
    <mergeCell ref="O5:O7"/>
    <mergeCell ref="I6:K6"/>
    <mergeCell ref="L6:N6"/>
    <mergeCell ref="A8:A22"/>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29"/>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150</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151</v>
      </c>
      <c r="C5" s="36" t="s">
        <v>59</v>
      </c>
      <c r="D5" s="37"/>
      <c r="E5" s="38">
        <v>30</v>
      </c>
      <c r="F5" s="39" t="s">
        <v>25</v>
      </c>
      <c r="G5" s="65"/>
      <c r="H5" s="69" t="s">
        <v>59</v>
      </c>
      <c r="I5" s="37"/>
      <c r="J5" s="39">
        <f t="shared" ref="J5:J10" si="0">ROUNDUP(E5*0.75,2)</f>
        <v>22.5</v>
      </c>
      <c r="K5" s="39" t="s">
        <v>25</v>
      </c>
      <c r="L5" s="39"/>
      <c r="M5" s="73" t="e">
        <f>#REF!</f>
        <v>#REF!</v>
      </c>
      <c r="N5" s="61" t="s">
        <v>152</v>
      </c>
      <c r="O5" s="40" t="s">
        <v>15</v>
      </c>
      <c r="P5" s="37"/>
      <c r="Q5" s="41">
        <v>110</v>
      </c>
      <c r="R5" s="87">
        <f t="shared" ref="R5:R10" si="1">ROUNDUP(Q5*0.75,2)</f>
        <v>82.5</v>
      </c>
    </row>
    <row r="6" spans="1:19" ht="24.95" customHeight="1" x14ac:dyDescent="0.15">
      <c r="A6" s="385"/>
      <c r="B6" s="63"/>
      <c r="C6" s="48" t="s">
        <v>38</v>
      </c>
      <c r="D6" s="49"/>
      <c r="E6" s="50">
        <v>30</v>
      </c>
      <c r="F6" s="51" t="s">
        <v>25</v>
      </c>
      <c r="G6" s="67"/>
      <c r="H6" s="71" t="s">
        <v>38</v>
      </c>
      <c r="I6" s="49"/>
      <c r="J6" s="51">
        <f t="shared" si="0"/>
        <v>22.5</v>
      </c>
      <c r="K6" s="51" t="s">
        <v>25</v>
      </c>
      <c r="L6" s="51"/>
      <c r="M6" s="75" t="e">
        <f>ROUND(#REF!+(#REF!*6/100),2)</f>
        <v>#REF!</v>
      </c>
      <c r="N6" s="63" t="s">
        <v>153</v>
      </c>
      <c r="O6" s="52" t="s">
        <v>23</v>
      </c>
      <c r="P6" s="49"/>
      <c r="Q6" s="53">
        <v>0.5</v>
      </c>
      <c r="R6" s="88">
        <f t="shared" si="1"/>
        <v>0.38</v>
      </c>
    </row>
    <row r="7" spans="1:19" ht="24.95" customHeight="1" x14ac:dyDescent="0.15">
      <c r="A7" s="385"/>
      <c r="B7" s="63"/>
      <c r="C7" s="48" t="s">
        <v>94</v>
      </c>
      <c r="D7" s="49"/>
      <c r="E7" s="50">
        <v>40</v>
      </c>
      <c r="F7" s="51" t="s">
        <v>25</v>
      </c>
      <c r="G7" s="67"/>
      <c r="H7" s="71" t="s">
        <v>94</v>
      </c>
      <c r="I7" s="49"/>
      <c r="J7" s="51">
        <f t="shared" si="0"/>
        <v>30</v>
      </c>
      <c r="K7" s="51" t="s">
        <v>25</v>
      </c>
      <c r="L7" s="51"/>
      <c r="M7" s="75" t="e">
        <f>ROUND(#REF!+(#REF!*10/100),2)</f>
        <v>#REF!</v>
      </c>
      <c r="N7" s="63" t="s">
        <v>154</v>
      </c>
      <c r="O7" s="52" t="s">
        <v>30</v>
      </c>
      <c r="P7" s="49"/>
      <c r="Q7" s="53">
        <v>2</v>
      </c>
      <c r="R7" s="88">
        <f t="shared" si="1"/>
        <v>1.5</v>
      </c>
    </row>
    <row r="8" spans="1:19" ht="24.95" customHeight="1" x14ac:dyDescent="0.15">
      <c r="A8" s="385"/>
      <c r="B8" s="63"/>
      <c r="C8" s="48" t="s">
        <v>32</v>
      </c>
      <c r="D8" s="49"/>
      <c r="E8" s="50">
        <v>10</v>
      </c>
      <c r="F8" s="51" t="s">
        <v>25</v>
      </c>
      <c r="G8" s="67"/>
      <c r="H8" s="71" t="s">
        <v>32</v>
      </c>
      <c r="I8" s="49"/>
      <c r="J8" s="51">
        <f t="shared" si="0"/>
        <v>7.5</v>
      </c>
      <c r="K8" s="51" t="s">
        <v>25</v>
      </c>
      <c r="L8" s="51"/>
      <c r="M8" s="75" t="e">
        <f>ROUND(#REF!+(#REF!*10/100),2)</f>
        <v>#REF!</v>
      </c>
      <c r="N8" s="63" t="s">
        <v>115</v>
      </c>
      <c r="O8" s="52" t="s">
        <v>56</v>
      </c>
      <c r="P8" s="49"/>
      <c r="Q8" s="53">
        <v>40</v>
      </c>
      <c r="R8" s="88">
        <f t="shared" si="1"/>
        <v>30</v>
      </c>
    </row>
    <row r="9" spans="1:19" ht="24.95" customHeight="1" x14ac:dyDescent="0.15">
      <c r="A9" s="385"/>
      <c r="B9" s="63"/>
      <c r="C9" s="48" t="s">
        <v>155</v>
      </c>
      <c r="D9" s="49" t="s">
        <v>27</v>
      </c>
      <c r="E9" s="50">
        <v>9</v>
      </c>
      <c r="F9" s="51" t="s">
        <v>25</v>
      </c>
      <c r="G9" s="67"/>
      <c r="H9" s="71" t="s">
        <v>155</v>
      </c>
      <c r="I9" s="49" t="s">
        <v>27</v>
      </c>
      <c r="J9" s="51">
        <f t="shared" si="0"/>
        <v>6.75</v>
      </c>
      <c r="K9" s="51" t="s">
        <v>25</v>
      </c>
      <c r="L9" s="51"/>
      <c r="M9" s="75" t="e">
        <f>#REF!</f>
        <v>#REF!</v>
      </c>
      <c r="N9" s="81" t="s">
        <v>226</v>
      </c>
      <c r="O9" s="52" t="s">
        <v>57</v>
      </c>
      <c r="P9" s="49"/>
      <c r="Q9" s="53">
        <v>0.5</v>
      </c>
      <c r="R9" s="88">
        <f t="shared" si="1"/>
        <v>0.38</v>
      </c>
    </row>
    <row r="10" spans="1:19" ht="24.95" customHeight="1" x14ac:dyDescent="0.15">
      <c r="A10" s="385"/>
      <c r="B10" s="63"/>
      <c r="C10" s="48" t="s">
        <v>54</v>
      </c>
      <c r="D10" s="49" t="s">
        <v>44</v>
      </c>
      <c r="E10" s="50">
        <v>30</v>
      </c>
      <c r="F10" s="51" t="s">
        <v>55</v>
      </c>
      <c r="G10" s="67"/>
      <c r="H10" s="71" t="s">
        <v>54</v>
      </c>
      <c r="I10" s="49" t="s">
        <v>44</v>
      </c>
      <c r="J10" s="51">
        <f t="shared" si="0"/>
        <v>22.5</v>
      </c>
      <c r="K10" s="51" t="s">
        <v>55</v>
      </c>
      <c r="L10" s="51"/>
      <c r="M10" s="75" t="e">
        <f>#REF!</f>
        <v>#REF!</v>
      </c>
      <c r="N10" s="92" t="s">
        <v>227</v>
      </c>
      <c r="O10" s="52" t="s">
        <v>76</v>
      </c>
      <c r="P10" s="49"/>
      <c r="Q10" s="53">
        <v>2</v>
      </c>
      <c r="R10" s="88">
        <f t="shared" si="1"/>
        <v>1.5</v>
      </c>
    </row>
    <row r="11" spans="1:19" ht="24.95" customHeight="1" x14ac:dyDescent="0.15">
      <c r="A11" s="385"/>
      <c r="B11" s="63"/>
      <c r="C11" s="48"/>
      <c r="D11" s="49"/>
      <c r="E11" s="50"/>
      <c r="F11" s="51"/>
      <c r="G11" s="67"/>
      <c r="H11" s="71"/>
      <c r="I11" s="49"/>
      <c r="J11" s="51"/>
      <c r="K11" s="51"/>
      <c r="L11" s="51"/>
      <c r="M11" s="75"/>
      <c r="N11" s="63" t="s">
        <v>37</v>
      </c>
      <c r="O11" s="52"/>
      <c r="P11" s="49"/>
      <c r="Q11" s="53"/>
      <c r="R11" s="88"/>
    </row>
    <row r="12" spans="1:19" ht="24.95" customHeight="1" x14ac:dyDescent="0.15">
      <c r="A12" s="385"/>
      <c r="B12" s="62"/>
      <c r="C12" s="42"/>
      <c r="D12" s="43"/>
      <c r="E12" s="44"/>
      <c r="F12" s="45"/>
      <c r="G12" s="66"/>
      <c r="H12" s="70"/>
      <c r="I12" s="43"/>
      <c r="J12" s="45"/>
      <c r="K12" s="45"/>
      <c r="L12" s="45"/>
      <c r="M12" s="74"/>
      <c r="N12" s="62"/>
      <c r="O12" s="46"/>
      <c r="P12" s="43"/>
      <c r="Q12" s="47"/>
      <c r="R12" s="90"/>
    </row>
    <row r="13" spans="1:19" ht="24.95" customHeight="1" x14ac:dyDescent="0.15">
      <c r="A13" s="385"/>
      <c r="B13" s="63" t="s">
        <v>156</v>
      </c>
      <c r="C13" s="48" t="s">
        <v>66</v>
      </c>
      <c r="D13" s="49"/>
      <c r="E13" s="77">
        <v>0.1</v>
      </c>
      <c r="F13" s="51" t="s">
        <v>67</v>
      </c>
      <c r="G13" s="67" t="s">
        <v>20</v>
      </c>
      <c r="H13" s="71" t="s">
        <v>66</v>
      </c>
      <c r="I13" s="49"/>
      <c r="J13" s="51">
        <f>ROUNDUP(E13*0.75,2)</f>
        <v>0.08</v>
      </c>
      <c r="K13" s="51" t="s">
        <v>67</v>
      </c>
      <c r="L13" s="51" t="s">
        <v>20</v>
      </c>
      <c r="M13" s="75" t="e">
        <f>#REF!</f>
        <v>#REF!</v>
      </c>
      <c r="N13" s="63" t="s">
        <v>157</v>
      </c>
      <c r="O13" s="52" t="s">
        <v>82</v>
      </c>
      <c r="P13" s="49" t="s">
        <v>83</v>
      </c>
      <c r="Q13" s="53">
        <v>4</v>
      </c>
      <c r="R13" s="88">
        <f>ROUNDUP(Q13*0.75,2)</f>
        <v>3</v>
      </c>
    </row>
    <row r="14" spans="1:19" ht="24.95" customHeight="1" x14ac:dyDescent="0.15">
      <c r="A14" s="385"/>
      <c r="B14" s="63"/>
      <c r="C14" s="48" t="s">
        <v>70</v>
      </c>
      <c r="D14" s="49"/>
      <c r="E14" s="50">
        <v>5</v>
      </c>
      <c r="F14" s="51" t="s">
        <v>25</v>
      </c>
      <c r="G14" s="67"/>
      <c r="H14" s="71" t="s">
        <v>70</v>
      </c>
      <c r="I14" s="49"/>
      <c r="J14" s="51">
        <f>ROUNDUP(E14*0.75,2)</f>
        <v>3.75</v>
      </c>
      <c r="K14" s="51" t="s">
        <v>25</v>
      </c>
      <c r="L14" s="51"/>
      <c r="M14" s="75" t="e">
        <f>ROUND(#REF!+(#REF!*15/100),2)</f>
        <v>#REF!</v>
      </c>
      <c r="N14" s="63" t="s">
        <v>158</v>
      </c>
      <c r="O14" s="52" t="s">
        <v>57</v>
      </c>
      <c r="P14" s="49"/>
      <c r="Q14" s="53">
        <v>0.3</v>
      </c>
      <c r="R14" s="88">
        <f>ROUNDUP(Q14*0.75,2)</f>
        <v>0.23</v>
      </c>
    </row>
    <row r="15" spans="1:19" ht="24.95" customHeight="1" x14ac:dyDescent="0.15">
      <c r="A15" s="385"/>
      <c r="B15" s="63"/>
      <c r="C15" s="48" t="s">
        <v>159</v>
      </c>
      <c r="D15" s="49"/>
      <c r="E15" s="50">
        <v>20</v>
      </c>
      <c r="F15" s="51" t="s">
        <v>25</v>
      </c>
      <c r="G15" s="67"/>
      <c r="H15" s="71" t="s">
        <v>159</v>
      </c>
      <c r="I15" s="49"/>
      <c r="J15" s="51">
        <f>ROUNDUP(E15*0.75,2)</f>
        <v>15</v>
      </c>
      <c r="K15" s="51" t="s">
        <v>25</v>
      </c>
      <c r="L15" s="51"/>
      <c r="M15" s="75" t="e">
        <f>#REF!</f>
        <v>#REF!</v>
      </c>
      <c r="N15" s="63" t="s">
        <v>108</v>
      </c>
      <c r="O15" s="52" t="s">
        <v>45</v>
      </c>
      <c r="P15" s="49"/>
      <c r="Q15" s="53">
        <v>0.1</v>
      </c>
      <c r="R15" s="88">
        <f>ROUNDUP(Q15*0.75,2)</f>
        <v>0.08</v>
      </c>
    </row>
    <row r="16" spans="1:19" ht="24.95" customHeight="1" x14ac:dyDescent="0.15">
      <c r="A16" s="385"/>
      <c r="B16" s="63"/>
      <c r="C16" s="48"/>
      <c r="D16" s="49"/>
      <c r="E16" s="50"/>
      <c r="F16" s="51"/>
      <c r="G16" s="67"/>
      <c r="H16" s="71"/>
      <c r="I16" s="49"/>
      <c r="J16" s="51"/>
      <c r="K16" s="51"/>
      <c r="L16" s="51"/>
      <c r="M16" s="75"/>
      <c r="N16" s="63" t="s">
        <v>37</v>
      </c>
      <c r="O16" s="52"/>
      <c r="P16" s="49"/>
      <c r="Q16" s="53"/>
      <c r="R16" s="88"/>
    </row>
    <row r="17" spans="1:18" ht="24.95" customHeight="1" x14ac:dyDescent="0.15">
      <c r="A17" s="385"/>
      <c r="B17" s="62"/>
      <c r="C17" s="42"/>
      <c r="D17" s="43"/>
      <c r="E17" s="44"/>
      <c r="F17" s="45"/>
      <c r="G17" s="66"/>
      <c r="H17" s="70"/>
      <c r="I17" s="43"/>
      <c r="J17" s="45"/>
      <c r="K17" s="45"/>
      <c r="L17" s="45"/>
      <c r="M17" s="74"/>
      <c r="N17" s="62"/>
      <c r="O17" s="46"/>
      <c r="P17" s="43"/>
      <c r="Q17" s="47"/>
      <c r="R17" s="90"/>
    </row>
    <row r="18" spans="1:18" ht="24.95" customHeight="1" x14ac:dyDescent="0.15">
      <c r="A18" s="385"/>
      <c r="B18" s="63" t="s">
        <v>160</v>
      </c>
      <c r="C18" s="48" t="s">
        <v>161</v>
      </c>
      <c r="D18" s="49"/>
      <c r="E18" s="50">
        <v>25</v>
      </c>
      <c r="F18" s="51" t="s">
        <v>25</v>
      </c>
      <c r="G18" s="67"/>
      <c r="H18" s="71" t="s">
        <v>161</v>
      </c>
      <c r="I18" s="49"/>
      <c r="J18" s="51">
        <f>ROUNDUP(E18*0.75,2)</f>
        <v>18.75</v>
      </c>
      <c r="K18" s="51" t="s">
        <v>25</v>
      </c>
      <c r="L18" s="51"/>
      <c r="M18" s="75" t="e">
        <f>#REF!</f>
        <v>#REF!</v>
      </c>
      <c r="N18" s="63"/>
      <c r="O18" s="52"/>
      <c r="P18" s="49"/>
      <c r="Q18" s="53"/>
      <c r="R18" s="88"/>
    </row>
    <row r="19" spans="1:18" ht="24.95" customHeight="1" thickBot="1" x14ac:dyDescent="0.2">
      <c r="A19" s="386"/>
      <c r="B19" s="64"/>
      <c r="C19" s="55"/>
      <c r="D19" s="56"/>
      <c r="E19" s="57"/>
      <c r="F19" s="58"/>
      <c r="G19" s="68"/>
      <c r="H19" s="72"/>
      <c r="I19" s="56"/>
      <c r="J19" s="58"/>
      <c r="K19" s="58"/>
      <c r="L19" s="58"/>
      <c r="M19" s="76"/>
      <c r="N19" s="64"/>
      <c r="O19" s="59"/>
      <c r="P19" s="56"/>
      <c r="Q19" s="60"/>
      <c r="R19" s="91"/>
    </row>
    <row r="20" spans="1:18" ht="24.95" customHeight="1" x14ac:dyDescent="0.15"/>
    <row r="21" spans="1:18" ht="24.95" customHeight="1" x14ac:dyDescent="0.15"/>
    <row r="22" spans="1:18" ht="24.95" customHeight="1" x14ac:dyDescent="0.15"/>
    <row r="23" spans="1:18" ht="24.95" customHeight="1" x14ac:dyDescent="0.15"/>
    <row r="24" spans="1:18" ht="24.95" customHeight="1" x14ac:dyDescent="0.15"/>
    <row r="25" spans="1:18" ht="24.95" customHeight="1" x14ac:dyDescent="0.15"/>
    <row r="26" spans="1:18" ht="24.95" customHeight="1" x14ac:dyDescent="0.15"/>
    <row r="27" spans="1:18" ht="24.95" customHeight="1" x14ac:dyDescent="0.15"/>
    <row r="28" spans="1:18" ht="24.95" customHeight="1" x14ac:dyDescent="0.15"/>
    <row r="29" spans="1:18" ht="24.95" customHeight="1" x14ac:dyDescent="0.15"/>
  </sheetData>
  <mergeCells count="4">
    <mergeCell ref="H1:N1"/>
    <mergeCell ref="A2:R2"/>
    <mergeCell ref="A3:F3"/>
    <mergeCell ref="A5:A19"/>
  </mergeCells>
  <phoneticPr fontId="17"/>
  <printOptions horizontalCentered="1" verticalCentered="1"/>
  <pageMargins left="0.39370078740157483" right="0.39370078740157483" top="0.39370078740157483" bottom="0.39370078740157483" header="0.39370078740157483" footer="0.39370078740157483"/>
  <pageSetup paperSize="12" scale="5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U62"/>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420" t="s">
        <v>324</v>
      </c>
      <c r="B4" s="421"/>
      <c r="C4" s="421"/>
      <c r="D4" s="141"/>
      <c r="E4" s="422" t="s">
        <v>323</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310</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322</v>
      </c>
      <c r="C10" s="107" t="s">
        <v>59</v>
      </c>
      <c r="D10" s="106"/>
      <c r="E10" s="49"/>
      <c r="F10" s="49"/>
      <c r="G10" s="103"/>
      <c r="H10" s="105">
        <v>15</v>
      </c>
      <c r="I10" s="104" t="s">
        <v>321</v>
      </c>
      <c r="J10" s="154" t="s">
        <v>292</v>
      </c>
      <c r="K10" s="102">
        <v>10</v>
      </c>
      <c r="L10" s="104" t="s">
        <v>320</v>
      </c>
      <c r="M10" s="103" t="s">
        <v>94</v>
      </c>
      <c r="N10" s="102">
        <v>10</v>
      </c>
      <c r="O10" s="101"/>
    </row>
    <row r="11" spans="1:21" ht="27" customHeight="1" x14ac:dyDescent="0.15">
      <c r="A11" s="400"/>
      <c r="B11" s="103"/>
      <c r="C11" s="107" t="s">
        <v>38</v>
      </c>
      <c r="D11" s="106"/>
      <c r="E11" s="49"/>
      <c r="F11" s="49"/>
      <c r="G11" s="103"/>
      <c r="H11" s="105">
        <v>10</v>
      </c>
      <c r="I11" s="104"/>
      <c r="J11" s="103" t="s">
        <v>38</v>
      </c>
      <c r="K11" s="102">
        <v>10</v>
      </c>
      <c r="L11" s="104"/>
      <c r="M11" s="103" t="s">
        <v>32</v>
      </c>
      <c r="N11" s="102">
        <v>5</v>
      </c>
      <c r="O11" s="101"/>
    </row>
    <row r="12" spans="1:21" ht="27" customHeight="1" x14ac:dyDescent="0.15">
      <c r="A12" s="400"/>
      <c r="B12" s="103"/>
      <c r="C12" s="107" t="s">
        <v>94</v>
      </c>
      <c r="D12" s="106"/>
      <c r="E12" s="49"/>
      <c r="F12" s="49"/>
      <c r="G12" s="103"/>
      <c r="H12" s="105">
        <v>30</v>
      </c>
      <c r="I12" s="104"/>
      <c r="J12" s="103" t="s">
        <v>94</v>
      </c>
      <c r="K12" s="102">
        <v>20</v>
      </c>
      <c r="L12" s="104"/>
      <c r="M12" s="103" t="s">
        <v>38</v>
      </c>
      <c r="N12" s="102">
        <v>5</v>
      </c>
      <c r="O12" s="101"/>
    </row>
    <row r="13" spans="1:21" ht="27" customHeight="1" x14ac:dyDescent="0.15">
      <c r="A13" s="400"/>
      <c r="B13" s="103"/>
      <c r="C13" s="107" t="s">
        <v>54</v>
      </c>
      <c r="D13" s="106"/>
      <c r="E13" s="49" t="s">
        <v>44</v>
      </c>
      <c r="F13" s="49"/>
      <c r="G13" s="103"/>
      <c r="H13" s="105">
        <v>20</v>
      </c>
      <c r="I13" s="104"/>
      <c r="J13" s="103" t="s">
        <v>54</v>
      </c>
      <c r="K13" s="102">
        <v>15</v>
      </c>
      <c r="L13" s="104"/>
      <c r="M13" s="103"/>
      <c r="N13" s="102"/>
      <c r="O13" s="101"/>
    </row>
    <row r="14" spans="1:21" ht="27" customHeight="1" x14ac:dyDescent="0.15">
      <c r="A14" s="400"/>
      <c r="B14" s="103"/>
      <c r="C14" s="107"/>
      <c r="D14" s="106"/>
      <c r="E14" s="49"/>
      <c r="F14" s="49"/>
      <c r="G14" s="103" t="s">
        <v>56</v>
      </c>
      <c r="H14" s="105" t="s">
        <v>262</v>
      </c>
      <c r="I14" s="104"/>
      <c r="J14" s="103"/>
      <c r="K14" s="102"/>
      <c r="L14" s="104"/>
      <c r="M14" s="103"/>
      <c r="N14" s="102"/>
      <c r="O14" s="101"/>
    </row>
    <row r="15" spans="1:21" ht="27" customHeight="1" x14ac:dyDescent="0.15">
      <c r="A15" s="400"/>
      <c r="B15" s="103"/>
      <c r="C15" s="107"/>
      <c r="D15" s="106"/>
      <c r="E15" s="49"/>
      <c r="F15" s="49"/>
      <c r="G15" s="103" t="s">
        <v>45</v>
      </c>
      <c r="H15" s="105" t="s">
        <v>261</v>
      </c>
      <c r="I15" s="104"/>
      <c r="J15" s="103"/>
      <c r="K15" s="102"/>
      <c r="L15" s="104"/>
      <c r="M15" s="103"/>
      <c r="N15" s="102"/>
      <c r="O15" s="101"/>
    </row>
    <row r="16" spans="1:21" ht="27" customHeight="1" x14ac:dyDescent="0.15">
      <c r="A16" s="400"/>
      <c r="B16" s="109"/>
      <c r="C16" s="111"/>
      <c r="D16" s="110"/>
      <c r="E16" s="43"/>
      <c r="F16" s="43"/>
      <c r="G16" s="109"/>
      <c r="H16" s="108"/>
      <c r="I16" s="116"/>
      <c r="J16" s="109"/>
      <c r="K16" s="115"/>
      <c r="L16" s="104"/>
      <c r="M16" s="103"/>
      <c r="N16" s="102"/>
      <c r="O16" s="101"/>
    </row>
    <row r="17" spans="1:15" ht="27" customHeight="1" x14ac:dyDescent="0.15">
      <c r="A17" s="400"/>
      <c r="B17" s="103" t="s">
        <v>319</v>
      </c>
      <c r="C17" s="107" t="s">
        <v>159</v>
      </c>
      <c r="D17" s="106"/>
      <c r="E17" s="49"/>
      <c r="F17" s="49"/>
      <c r="G17" s="103"/>
      <c r="H17" s="105">
        <v>5</v>
      </c>
      <c r="I17" s="104" t="s">
        <v>306</v>
      </c>
      <c r="J17" s="103" t="s">
        <v>32</v>
      </c>
      <c r="K17" s="102">
        <v>5</v>
      </c>
      <c r="L17" s="104"/>
      <c r="M17" s="103"/>
      <c r="N17" s="102"/>
      <c r="O17" s="101"/>
    </row>
    <row r="18" spans="1:15" ht="27" customHeight="1" x14ac:dyDescent="0.15">
      <c r="A18" s="400"/>
      <c r="B18" s="103"/>
      <c r="C18" s="107" t="s">
        <v>32</v>
      </c>
      <c r="D18" s="106"/>
      <c r="E18" s="49"/>
      <c r="F18" s="49"/>
      <c r="G18" s="103"/>
      <c r="H18" s="105">
        <v>5</v>
      </c>
      <c r="I18" s="104"/>
      <c r="J18" s="103"/>
      <c r="K18" s="102"/>
      <c r="L18" s="104"/>
      <c r="M18" s="103"/>
      <c r="N18" s="102"/>
      <c r="O18" s="101"/>
    </row>
    <row r="19" spans="1:15" ht="27" customHeight="1" thickBot="1" x14ac:dyDescent="0.2">
      <c r="A19" s="401"/>
      <c r="B19" s="96"/>
      <c r="C19" s="100"/>
      <c r="D19" s="99"/>
      <c r="E19" s="56"/>
      <c r="F19" s="56"/>
      <c r="G19" s="96"/>
      <c r="H19" s="98"/>
      <c r="I19" s="97"/>
      <c r="J19" s="96"/>
      <c r="K19" s="95"/>
      <c r="L19" s="97"/>
      <c r="M19" s="96"/>
      <c r="N19" s="95"/>
      <c r="O19" s="94"/>
    </row>
    <row r="20" spans="1:15" ht="27" customHeight="1" x14ac:dyDescent="0.15">
      <c r="B20" s="93"/>
      <c r="C20" s="93"/>
      <c r="D20" s="93"/>
      <c r="G20" s="93"/>
      <c r="H20" s="85"/>
      <c r="I20" s="93"/>
      <c r="J20" s="93"/>
      <c r="K20" s="85"/>
      <c r="L20" s="93"/>
      <c r="M20" s="93"/>
      <c r="N20" s="85"/>
    </row>
    <row r="21" spans="1:15" ht="27" customHeight="1" x14ac:dyDescent="0.15">
      <c r="B21" s="93"/>
      <c r="C21" s="93"/>
      <c r="D21" s="93"/>
      <c r="G21" s="93"/>
      <c r="H21" s="85"/>
      <c r="I21" s="93"/>
      <c r="J21" s="93"/>
      <c r="K21" s="85"/>
      <c r="L21" s="93"/>
      <c r="M21" s="93"/>
      <c r="N21" s="85"/>
    </row>
    <row r="22" spans="1:15" ht="27" customHeight="1" x14ac:dyDescent="0.15">
      <c r="B22" s="93"/>
      <c r="C22" s="93"/>
      <c r="D22" s="93"/>
      <c r="G22" s="93"/>
      <c r="H22" s="85"/>
      <c r="I22" s="93"/>
      <c r="J22" s="93"/>
      <c r="K22" s="85"/>
      <c r="L22" s="93"/>
      <c r="M22" s="93"/>
      <c r="N22" s="85"/>
    </row>
    <row r="23" spans="1:15" ht="27" customHeight="1" x14ac:dyDescent="0.15">
      <c r="B23" s="93"/>
      <c r="C23" s="93"/>
      <c r="D23" s="93"/>
      <c r="G23" s="93"/>
      <c r="H23" s="85"/>
      <c r="I23" s="93"/>
      <c r="J23" s="93"/>
      <c r="K23" s="85"/>
      <c r="L23" s="93"/>
      <c r="M23" s="93"/>
      <c r="N23" s="85"/>
    </row>
    <row r="24" spans="1:15" ht="27" customHeight="1" x14ac:dyDescent="0.15">
      <c r="B24" s="93"/>
      <c r="C24" s="93"/>
      <c r="D24" s="93"/>
      <c r="G24" s="93"/>
      <c r="H24" s="85"/>
      <c r="I24" s="93"/>
      <c r="J24" s="93"/>
      <c r="K24" s="85"/>
      <c r="L24" s="93"/>
      <c r="M24" s="93"/>
      <c r="N24" s="85"/>
    </row>
    <row r="25" spans="1:15" ht="14.25" x14ac:dyDescent="0.15">
      <c r="B25" s="93"/>
      <c r="C25" s="93"/>
      <c r="D25" s="93"/>
      <c r="G25" s="93"/>
      <c r="H25" s="85"/>
      <c r="I25" s="93"/>
      <c r="J25" s="93"/>
      <c r="K25" s="85"/>
      <c r="L25" s="93"/>
      <c r="M25" s="93"/>
      <c r="N25" s="85"/>
    </row>
    <row r="26" spans="1:15" ht="14.25"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sheetData>
  <mergeCells count="15">
    <mergeCell ref="E1:N1"/>
    <mergeCell ref="A2:O2"/>
    <mergeCell ref="E3:F3"/>
    <mergeCell ref="A4:C4"/>
    <mergeCell ref="E4:F4"/>
    <mergeCell ref="L5:N5"/>
    <mergeCell ref="O5:O7"/>
    <mergeCell ref="I6:K6"/>
    <mergeCell ref="L6:N6"/>
    <mergeCell ref="A8:A19"/>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29"/>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162</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v>
      </c>
      <c r="C5" s="36"/>
      <c r="D5" s="37"/>
      <c r="E5" s="38"/>
      <c r="F5" s="39"/>
      <c r="G5" s="65"/>
      <c r="H5" s="69"/>
      <c r="I5" s="37"/>
      <c r="J5" s="39"/>
      <c r="K5" s="39"/>
      <c r="L5" s="39"/>
      <c r="M5" s="73"/>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163</v>
      </c>
      <c r="C7" s="48" t="s">
        <v>137</v>
      </c>
      <c r="D7" s="49" t="s">
        <v>21</v>
      </c>
      <c r="E7" s="50">
        <v>1</v>
      </c>
      <c r="F7" s="51" t="s">
        <v>22</v>
      </c>
      <c r="G7" s="67" t="s">
        <v>20</v>
      </c>
      <c r="H7" s="71" t="s">
        <v>137</v>
      </c>
      <c r="I7" s="49" t="s">
        <v>21</v>
      </c>
      <c r="J7" s="51">
        <f>ROUNDUP(E7*0.75,2)</f>
        <v>0.75</v>
      </c>
      <c r="K7" s="51" t="s">
        <v>22</v>
      </c>
      <c r="L7" s="51" t="s">
        <v>20</v>
      </c>
      <c r="M7" s="75" t="e">
        <f>#REF!</f>
        <v>#REF!</v>
      </c>
      <c r="N7" s="81" t="s">
        <v>245</v>
      </c>
      <c r="O7" s="52" t="s">
        <v>23</v>
      </c>
      <c r="P7" s="49"/>
      <c r="Q7" s="53">
        <v>1</v>
      </c>
      <c r="R7" s="88">
        <f t="shared" ref="R7:R12" si="0">ROUNDUP(Q7*0.75,2)</f>
        <v>0.75</v>
      </c>
    </row>
    <row r="8" spans="1:19" ht="24.95" customHeight="1" x14ac:dyDescent="0.15">
      <c r="A8" s="385"/>
      <c r="B8" s="63"/>
      <c r="C8" s="48" t="s">
        <v>133</v>
      </c>
      <c r="D8" s="49"/>
      <c r="E8" s="50">
        <v>0.5</v>
      </c>
      <c r="F8" s="51" t="s">
        <v>25</v>
      </c>
      <c r="G8" s="67"/>
      <c r="H8" s="71" t="s">
        <v>133</v>
      </c>
      <c r="I8" s="49"/>
      <c r="J8" s="51">
        <f>ROUNDUP(E8*0.75,2)</f>
        <v>0.38</v>
      </c>
      <c r="K8" s="51" t="s">
        <v>25</v>
      </c>
      <c r="L8" s="51"/>
      <c r="M8" s="75" t="e">
        <f>ROUND(#REF!+(#REF!*20/100),2)</f>
        <v>#REF!</v>
      </c>
      <c r="N8" s="89" t="s">
        <v>228</v>
      </c>
      <c r="O8" s="52" t="s">
        <v>26</v>
      </c>
      <c r="P8" s="49" t="s">
        <v>27</v>
      </c>
      <c r="Q8" s="53">
        <v>1</v>
      </c>
      <c r="R8" s="88">
        <f t="shared" si="0"/>
        <v>0.75</v>
      </c>
    </row>
    <row r="9" spans="1:19" ht="24.95" customHeight="1" x14ac:dyDescent="0.15">
      <c r="A9" s="385"/>
      <c r="B9" s="63"/>
      <c r="C9" s="48" t="s">
        <v>38</v>
      </c>
      <c r="D9" s="49"/>
      <c r="E9" s="50">
        <v>20</v>
      </c>
      <c r="F9" s="51" t="s">
        <v>25</v>
      </c>
      <c r="G9" s="67"/>
      <c r="H9" s="71" t="s">
        <v>38</v>
      </c>
      <c r="I9" s="49"/>
      <c r="J9" s="51">
        <f>ROUNDUP(E9*0.75,2)</f>
        <v>15</v>
      </c>
      <c r="K9" s="51" t="s">
        <v>25</v>
      </c>
      <c r="L9" s="51"/>
      <c r="M9" s="75" t="e">
        <f>ROUND(#REF!+(#REF!*6/100),2)</f>
        <v>#REF!</v>
      </c>
      <c r="N9" s="63" t="s">
        <v>164</v>
      </c>
      <c r="O9" s="52" t="s">
        <v>29</v>
      </c>
      <c r="P9" s="49" t="s">
        <v>27</v>
      </c>
      <c r="Q9" s="53">
        <v>3</v>
      </c>
      <c r="R9" s="88">
        <f t="shared" si="0"/>
        <v>2.25</v>
      </c>
    </row>
    <row r="10" spans="1:19" ht="24.95" customHeight="1" x14ac:dyDescent="0.15">
      <c r="A10" s="385"/>
      <c r="B10" s="63"/>
      <c r="C10" s="48" t="s">
        <v>165</v>
      </c>
      <c r="D10" s="49"/>
      <c r="E10" s="50">
        <v>5</v>
      </c>
      <c r="F10" s="51" t="s">
        <v>25</v>
      </c>
      <c r="G10" s="67"/>
      <c r="H10" s="71" t="s">
        <v>165</v>
      </c>
      <c r="I10" s="49"/>
      <c r="J10" s="51">
        <f>ROUNDUP(E10*0.75,2)</f>
        <v>3.75</v>
      </c>
      <c r="K10" s="51" t="s">
        <v>25</v>
      </c>
      <c r="L10" s="51"/>
      <c r="M10" s="75" t="e">
        <f>ROUND(#REF!+(#REF!*10/100),2)</f>
        <v>#REF!</v>
      </c>
      <c r="N10" s="63" t="s">
        <v>18</v>
      </c>
      <c r="O10" s="52" t="s">
        <v>30</v>
      </c>
      <c r="P10" s="49"/>
      <c r="Q10" s="53">
        <v>2</v>
      </c>
      <c r="R10" s="88">
        <f t="shared" si="0"/>
        <v>1.5</v>
      </c>
    </row>
    <row r="11" spans="1:19" ht="24.95" customHeight="1" x14ac:dyDescent="0.15">
      <c r="A11" s="385"/>
      <c r="B11" s="63"/>
      <c r="C11" s="48"/>
      <c r="D11" s="49"/>
      <c r="E11" s="50"/>
      <c r="F11" s="51"/>
      <c r="G11" s="67"/>
      <c r="H11" s="71"/>
      <c r="I11" s="49"/>
      <c r="J11" s="51"/>
      <c r="K11" s="51"/>
      <c r="L11" s="51"/>
      <c r="M11" s="75"/>
      <c r="N11" s="63"/>
      <c r="O11" s="52" t="s">
        <v>30</v>
      </c>
      <c r="P11" s="49"/>
      <c r="Q11" s="53">
        <v>1</v>
      </c>
      <c r="R11" s="88">
        <f t="shared" si="0"/>
        <v>0.75</v>
      </c>
    </row>
    <row r="12" spans="1:19" ht="24.95" customHeight="1" x14ac:dyDescent="0.15">
      <c r="A12" s="385"/>
      <c r="B12" s="63"/>
      <c r="C12" s="48"/>
      <c r="D12" s="49"/>
      <c r="E12" s="50"/>
      <c r="F12" s="51"/>
      <c r="G12" s="67"/>
      <c r="H12" s="71"/>
      <c r="I12" s="49"/>
      <c r="J12" s="51"/>
      <c r="K12" s="51"/>
      <c r="L12" s="51"/>
      <c r="M12" s="75"/>
      <c r="N12" s="63"/>
      <c r="O12" s="52" t="s">
        <v>45</v>
      </c>
      <c r="P12" s="49"/>
      <c r="Q12" s="53">
        <v>0.05</v>
      </c>
      <c r="R12" s="88">
        <f t="shared" si="0"/>
        <v>0.04</v>
      </c>
    </row>
    <row r="13" spans="1:19" ht="24.95" customHeight="1" x14ac:dyDescent="0.15">
      <c r="A13" s="385"/>
      <c r="B13" s="62"/>
      <c r="C13" s="42"/>
      <c r="D13" s="43"/>
      <c r="E13" s="44"/>
      <c r="F13" s="45"/>
      <c r="G13" s="66"/>
      <c r="H13" s="70"/>
      <c r="I13" s="43"/>
      <c r="J13" s="45"/>
      <c r="K13" s="45"/>
      <c r="L13" s="45"/>
      <c r="M13" s="74"/>
      <c r="N13" s="62"/>
      <c r="O13" s="46"/>
      <c r="P13" s="43"/>
      <c r="Q13" s="47"/>
      <c r="R13" s="90"/>
    </row>
    <row r="14" spans="1:19" ht="24.95" customHeight="1" x14ac:dyDescent="0.15">
      <c r="A14" s="385"/>
      <c r="B14" s="63" t="s">
        <v>166</v>
      </c>
      <c r="C14" s="48" t="s">
        <v>169</v>
      </c>
      <c r="D14" s="49"/>
      <c r="E14" s="50">
        <v>5</v>
      </c>
      <c r="F14" s="51" t="s">
        <v>25</v>
      </c>
      <c r="G14" s="67"/>
      <c r="H14" s="71" t="s">
        <v>169</v>
      </c>
      <c r="I14" s="49"/>
      <c r="J14" s="51">
        <f>ROUNDUP(E14*0.75,2)</f>
        <v>3.75</v>
      </c>
      <c r="K14" s="51" t="s">
        <v>25</v>
      </c>
      <c r="L14" s="51"/>
      <c r="M14" s="75" t="e">
        <f>#REF!</f>
        <v>#REF!</v>
      </c>
      <c r="N14" s="63" t="s">
        <v>167</v>
      </c>
      <c r="O14" s="52" t="s">
        <v>30</v>
      </c>
      <c r="P14" s="49"/>
      <c r="Q14" s="53">
        <v>1.5</v>
      </c>
      <c r="R14" s="88">
        <f>ROUNDUP(Q14*0.75,2)</f>
        <v>1.1300000000000001</v>
      </c>
    </row>
    <row r="15" spans="1:19" ht="24.95" customHeight="1" x14ac:dyDescent="0.15">
      <c r="A15" s="385"/>
      <c r="B15" s="63"/>
      <c r="C15" s="48" t="s">
        <v>32</v>
      </c>
      <c r="D15" s="49"/>
      <c r="E15" s="50">
        <v>10</v>
      </c>
      <c r="F15" s="51" t="s">
        <v>25</v>
      </c>
      <c r="G15" s="67"/>
      <c r="H15" s="71" t="s">
        <v>32</v>
      </c>
      <c r="I15" s="49"/>
      <c r="J15" s="51">
        <f>ROUNDUP(E15*0.75,2)</f>
        <v>7.5</v>
      </c>
      <c r="K15" s="51" t="s">
        <v>25</v>
      </c>
      <c r="L15" s="51"/>
      <c r="M15" s="75" t="e">
        <f>ROUND(#REF!+(#REF!*10/100),2)</f>
        <v>#REF!</v>
      </c>
      <c r="N15" s="81" t="s">
        <v>246</v>
      </c>
      <c r="O15" s="52" t="s">
        <v>33</v>
      </c>
      <c r="P15" s="49"/>
      <c r="Q15" s="53">
        <v>20</v>
      </c>
      <c r="R15" s="88">
        <f>ROUNDUP(Q15*0.75,2)</f>
        <v>15</v>
      </c>
    </row>
    <row r="16" spans="1:19" ht="24.95" customHeight="1" x14ac:dyDescent="0.15">
      <c r="A16" s="385"/>
      <c r="B16" s="63"/>
      <c r="C16" s="48" t="s">
        <v>40</v>
      </c>
      <c r="D16" s="49" t="s">
        <v>41</v>
      </c>
      <c r="E16" s="78">
        <v>0.25</v>
      </c>
      <c r="F16" s="51" t="s">
        <v>42</v>
      </c>
      <c r="G16" s="67"/>
      <c r="H16" s="71" t="s">
        <v>40</v>
      </c>
      <c r="I16" s="49" t="s">
        <v>41</v>
      </c>
      <c r="J16" s="51">
        <f>ROUNDUP(E16*0.75,2)</f>
        <v>0.19</v>
      </c>
      <c r="K16" s="51" t="s">
        <v>42</v>
      </c>
      <c r="L16" s="51"/>
      <c r="M16" s="75" t="e">
        <f>#REF!</f>
        <v>#REF!</v>
      </c>
      <c r="N16" s="89" t="s">
        <v>229</v>
      </c>
      <c r="O16" s="52" t="s">
        <v>57</v>
      </c>
      <c r="P16" s="49"/>
      <c r="Q16" s="53">
        <v>1</v>
      </c>
      <c r="R16" s="88">
        <f>ROUNDUP(Q16*0.75,2)</f>
        <v>0.75</v>
      </c>
    </row>
    <row r="17" spans="1:18" ht="24.95" customHeight="1" x14ac:dyDescent="0.15">
      <c r="A17" s="385"/>
      <c r="B17" s="63"/>
      <c r="C17" s="48" t="s">
        <v>111</v>
      </c>
      <c r="D17" s="49"/>
      <c r="E17" s="50">
        <v>5</v>
      </c>
      <c r="F17" s="51" t="s">
        <v>25</v>
      </c>
      <c r="G17" s="67"/>
      <c r="H17" s="71" t="s">
        <v>111</v>
      </c>
      <c r="I17" s="49"/>
      <c r="J17" s="51">
        <f>ROUNDUP(E17*0.75,2)</f>
        <v>3.75</v>
      </c>
      <c r="K17" s="51" t="s">
        <v>25</v>
      </c>
      <c r="L17" s="51"/>
      <c r="M17" s="75" t="e">
        <f>#REF!</f>
        <v>#REF!</v>
      </c>
      <c r="N17" s="63" t="s">
        <v>168</v>
      </c>
      <c r="O17" s="52" t="s">
        <v>26</v>
      </c>
      <c r="P17" s="49" t="s">
        <v>27</v>
      </c>
      <c r="Q17" s="53">
        <v>1.5</v>
      </c>
      <c r="R17" s="88">
        <f>ROUNDUP(Q17*0.75,2)</f>
        <v>1.1300000000000001</v>
      </c>
    </row>
    <row r="18" spans="1:18" ht="24.95" customHeight="1" x14ac:dyDescent="0.15">
      <c r="A18" s="385"/>
      <c r="B18" s="63"/>
      <c r="C18" s="48"/>
      <c r="D18" s="49"/>
      <c r="E18" s="50"/>
      <c r="F18" s="51"/>
      <c r="G18" s="67"/>
      <c r="H18" s="71"/>
      <c r="I18" s="49"/>
      <c r="J18" s="51"/>
      <c r="K18" s="51"/>
      <c r="L18" s="51"/>
      <c r="M18" s="75"/>
      <c r="N18" s="63" t="s">
        <v>108</v>
      </c>
      <c r="O18" s="52"/>
      <c r="P18" s="49"/>
      <c r="Q18" s="53"/>
      <c r="R18" s="88"/>
    </row>
    <row r="19" spans="1:18" ht="24.95" customHeight="1" x14ac:dyDescent="0.15">
      <c r="A19" s="385"/>
      <c r="B19" s="63"/>
      <c r="C19" s="48"/>
      <c r="D19" s="49"/>
      <c r="E19" s="50"/>
      <c r="F19" s="51"/>
      <c r="G19" s="67"/>
      <c r="H19" s="71"/>
      <c r="I19" s="49"/>
      <c r="J19" s="51"/>
      <c r="K19" s="51"/>
      <c r="L19" s="51"/>
      <c r="M19" s="75"/>
      <c r="N19" s="63" t="s">
        <v>18</v>
      </c>
      <c r="O19" s="52"/>
      <c r="P19" s="49"/>
      <c r="Q19" s="53"/>
      <c r="R19" s="88"/>
    </row>
    <row r="20" spans="1:18" ht="24.95" customHeight="1" x14ac:dyDescent="0.15">
      <c r="A20" s="385"/>
      <c r="B20" s="62"/>
      <c r="C20" s="42"/>
      <c r="D20" s="43"/>
      <c r="E20" s="44"/>
      <c r="F20" s="45"/>
      <c r="G20" s="66"/>
      <c r="H20" s="70"/>
      <c r="I20" s="43"/>
      <c r="J20" s="45"/>
      <c r="K20" s="45"/>
      <c r="L20" s="45"/>
      <c r="M20" s="74"/>
      <c r="N20" s="62"/>
      <c r="O20" s="46"/>
      <c r="P20" s="43"/>
      <c r="Q20" s="47"/>
      <c r="R20" s="90"/>
    </row>
    <row r="21" spans="1:18" ht="24.95" customHeight="1" x14ac:dyDescent="0.15">
      <c r="A21" s="385"/>
      <c r="B21" s="63" t="s">
        <v>47</v>
      </c>
      <c r="C21" s="48" t="s">
        <v>95</v>
      </c>
      <c r="D21" s="49" t="s">
        <v>27</v>
      </c>
      <c r="E21" s="77">
        <v>0.1</v>
      </c>
      <c r="F21" s="51" t="s">
        <v>67</v>
      </c>
      <c r="G21" s="67"/>
      <c r="H21" s="71" t="s">
        <v>95</v>
      </c>
      <c r="I21" s="49" t="s">
        <v>27</v>
      </c>
      <c r="J21" s="51">
        <f>ROUNDUP(E21*0.75,2)</f>
        <v>0.08</v>
      </c>
      <c r="K21" s="51" t="s">
        <v>67</v>
      </c>
      <c r="L21" s="51"/>
      <c r="M21" s="75" t="e">
        <f>#REF!</f>
        <v>#REF!</v>
      </c>
      <c r="N21" s="63" t="s">
        <v>18</v>
      </c>
      <c r="O21" s="52" t="s">
        <v>33</v>
      </c>
      <c r="P21" s="49"/>
      <c r="Q21" s="53">
        <v>100</v>
      </c>
      <c r="R21" s="88">
        <f>ROUNDUP(Q21*0.75,2)</f>
        <v>75</v>
      </c>
    </row>
    <row r="22" spans="1:18" ht="24.95" customHeight="1" x14ac:dyDescent="0.15">
      <c r="A22" s="385"/>
      <c r="B22" s="63"/>
      <c r="C22" s="48" t="s">
        <v>170</v>
      </c>
      <c r="D22" s="49"/>
      <c r="E22" s="50">
        <v>10</v>
      </c>
      <c r="F22" s="51" t="s">
        <v>25</v>
      </c>
      <c r="G22" s="67"/>
      <c r="H22" s="71" t="s">
        <v>170</v>
      </c>
      <c r="I22" s="49"/>
      <c r="J22" s="51">
        <f>ROUNDUP(E22*0.75,2)</f>
        <v>7.5</v>
      </c>
      <c r="K22" s="51" t="s">
        <v>25</v>
      </c>
      <c r="L22" s="51"/>
      <c r="M22" s="75" t="e">
        <f>ROUND(#REF!+(#REF!*10/100),2)</f>
        <v>#REF!</v>
      </c>
      <c r="N22" s="63"/>
      <c r="O22" s="52" t="s">
        <v>50</v>
      </c>
      <c r="P22" s="49"/>
      <c r="Q22" s="53">
        <v>3</v>
      </c>
      <c r="R22" s="88">
        <f>ROUNDUP(Q22*0.75,2)</f>
        <v>2.25</v>
      </c>
    </row>
    <row r="23" spans="1:18" ht="24.95" customHeight="1" x14ac:dyDescent="0.15">
      <c r="A23" s="385"/>
      <c r="B23" s="62"/>
      <c r="C23" s="42"/>
      <c r="D23" s="43"/>
      <c r="E23" s="44"/>
      <c r="F23" s="45"/>
      <c r="G23" s="66"/>
      <c r="H23" s="70"/>
      <c r="I23" s="43"/>
      <c r="J23" s="45"/>
      <c r="K23" s="45"/>
      <c r="L23" s="45"/>
      <c r="M23" s="74"/>
      <c r="N23" s="62"/>
      <c r="O23" s="46"/>
      <c r="P23" s="43"/>
      <c r="Q23" s="47"/>
      <c r="R23" s="90"/>
    </row>
    <row r="24" spans="1:18" ht="24.95" customHeight="1" x14ac:dyDescent="0.15">
      <c r="A24" s="385"/>
      <c r="B24" s="63" t="s">
        <v>96</v>
      </c>
      <c r="C24" s="48" t="s">
        <v>98</v>
      </c>
      <c r="D24" s="49"/>
      <c r="E24" s="78">
        <v>0.25</v>
      </c>
      <c r="F24" s="51" t="s">
        <v>99</v>
      </c>
      <c r="G24" s="67"/>
      <c r="H24" s="71" t="s">
        <v>98</v>
      </c>
      <c r="I24" s="49"/>
      <c r="J24" s="51">
        <f>ROUNDUP(E24*0.75,2)</f>
        <v>0.19</v>
      </c>
      <c r="K24" s="51" t="s">
        <v>99</v>
      </c>
      <c r="L24" s="51"/>
      <c r="M24" s="75" t="e">
        <f>#REF!</f>
        <v>#REF!</v>
      </c>
      <c r="N24" s="63" t="s">
        <v>97</v>
      </c>
      <c r="O24" s="52"/>
      <c r="P24" s="49"/>
      <c r="Q24" s="53"/>
      <c r="R24" s="88"/>
    </row>
    <row r="25" spans="1:18" ht="24.95" customHeight="1" thickBot="1" x14ac:dyDescent="0.2">
      <c r="A25" s="386"/>
      <c r="B25" s="64"/>
      <c r="C25" s="55"/>
      <c r="D25" s="56"/>
      <c r="E25" s="57"/>
      <c r="F25" s="58"/>
      <c r="G25" s="68"/>
      <c r="H25" s="72"/>
      <c r="I25" s="56"/>
      <c r="J25" s="58"/>
      <c r="K25" s="58"/>
      <c r="L25" s="58"/>
      <c r="M25" s="76"/>
      <c r="N25" s="64"/>
      <c r="O25" s="59"/>
      <c r="P25" s="56"/>
      <c r="Q25" s="60"/>
      <c r="R25" s="91"/>
    </row>
    <row r="26" spans="1:18" ht="24.95" customHeight="1" x14ac:dyDescent="0.15"/>
    <row r="27" spans="1:18" ht="24.95" customHeight="1" x14ac:dyDescent="0.15"/>
    <row r="28" spans="1:18" ht="24.95" customHeight="1" x14ac:dyDescent="0.15"/>
    <row r="29" spans="1:18" ht="24.95" customHeight="1" x14ac:dyDescent="0.15"/>
  </sheetData>
  <mergeCells count="4">
    <mergeCell ref="H1:N1"/>
    <mergeCell ref="A2:R2"/>
    <mergeCell ref="A3:F3"/>
    <mergeCell ref="A5:A25"/>
  </mergeCells>
  <phoneticPr fontId="18"/>
  <printOptions horizontalCentered="1" verticalCentered="1"/>
  <pageMargins left="0.39370078740157483" right="0.39370078740157483" top="0.39370078740157483" bottom="0.39370078740157483" header="0.39370078740157483" footer="0.39370078740157483"/>
  <pageSetup paperSize="12" scale="5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U63"/>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420" t="s">
        <v>162</v>
      </c>
      <c r="B4" s="421"/>
      <c r="C4" s="421"/>
      <c r="D4" s="141"/>
      <c r="E4" s="422" t="s">
        <v>323</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310</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328</v>
      </c>
      <c r="C10" s="107" t="s">
        <v>137</v>
      </c>
      <c r="D10" s="106" t="s">
        <v>20</v>
      </c>
      <c r="E10" s="49" t="s">
        <v>21</v>
      </c>
      <c r="F10" s="49"/>
      <c r="G10" s="103"/>
      <c r="H10" s="120">
        <v>0.7</v>
      </c>
      <c r="I10" s="104" t="s">
        <v>328</v>
      </c>
      <c r="J10" s="103" t="s">
        <v>137</v>
      </c>
      <c r="K10" s="119">
        <v>0.3</v>
      </c>
      <c r="L10" s="104" t="s">
        <v>327</v>
      </c>
      <c r="M10" s="103" t="s">
        <v>137</v>
      </c>
      <c r="N10" s="118">
        <v>0.2</v>
      </c>
      <c r="O10" s="101" t="s">
        <v>20</v>
      </c>
    </row>
    <row r="11" spans="1:21" ht="27" customHeight="1" x14ac:dyDescent="0.15">
      <c r="A11" s="400"/>
      <c r="B11" s="103"/>
      <c r="C11" s="107" t="s">
        <v>38</v>
      </c>
      <c r="D11" s="106"/>
      <c r="E11" s="49"/>
      <c r="F11" s="49"/>
      <c r="G11" s="103"/>
      <c r="H11" s="105">
        <v>20</v>
      </c>
      <c r="I11" s="104"/>
      <c r="J11" s="103" t="s">
        <v>38</v>
      </c>
      <c r="K11" s="102">
        <v>20</v>
      </c>
      <c r="L11" s="104"/>
      <c r="M11" s="103" t="s">
        <v>38</v>
      </c>
      <c r="N11" s="102">
        <v>20</v>
      </c>
      <c r="O11" s="101"/>
    </row>
    <row r="12" spans="1:21" ht="27" customHeight="1" x14ac:dyDescent="0.15">
      <c r="A12" s="400"/>
      <c r="B12" s="103"/>
      <c r="C12" s="107" t="s">
        <v>165</v>
      </c>
      <c r="D12" s="106"/>
      <c r="E12" s="49"/>
      <c r="F12" s="49"/>
      <c r="G12" s="103"/>
      <c r="H12" s="105">
        <v>5</v>
      </c>
      <c r="I12" s="104"/>
      <c r="J12" s="103" t="s">
        <v>165</v>
      </c>
      <c r="K12" s="102">
        <v>5</v>
      </c>
      <c r="L12" s="116"/>
      <c r="M12" s="109"/>
      <c r="N12" s="115"/>
      <c r="O12" s="117"/>
    </row>
    <row r="13" spans="1:21" ht="27" customHeight="1" x14ac:dyDescent="0.15">
      <c r="A13" s="400"/>
      <c r="B13" s="103"/>
      <c r="C13" s="107"/>
      <c r="D13" s="106"/>
      <c r="E13" s="49"/>
      <c r="F13" s="49"/>
      <c r="G13" s="103" t="s">
        <v>33</v>
      </c>
      <c r="H13" s="105" t="s">
        <v>262</v>
      </c>
      <c r="I13" s="104"/>
      <c r="J13" s="103"/>
      <c r="K13" s="102"/>
      <c r="L13" s="104" t="s">
        <v>307</v>
      </c>
      <c r="M13" s="103" t="s">
        <v>32</v>
      </c>
      <c r="N13" s="102">
        <v>10</v>
      </c>
      <c r="O13" s="101"/>
    </row>
    <row r="14" spans="1:21" ht="27" customHeight="1" x14ac:dyDescent="0.15">
      <c r="A14" s="400"/>
      <c r="B14" s="109"/>
      <c r="C14" s="111"/>
      <c r="D14" s="110"/>
      <c r="E14" s="43"/>
      <c r="F14" s="43"/>
      <c r="G14" s="109"/>
      <c r="H14" s="108"/>
      <c r="I14" s="116"/>
      <c r="J14" s="109"/>
      <c r="K14" s="115"/>
      <c r="L14" s="116"/>
      <c r="M14" s="109"/>
      <c r="N14" s="115"/>
      <c r="O14" s="117"/>
    </row>
    <row r="15" spans="1:21" ht="27" customHeight="1" x14ac:dyDescent="0.15">
      <c r="A15" s="400"/>
      <c r="B15" s="103" t="s">
        <v>326</v>
      </c>
      <c r="C15" s="107" t="s">
        <v>32</v>
      </c>
      <c r="D15" s="106"/>
      <c r="E15" s="49"/>
      <c r="F15" s="49"/>
      <c r="G15" s="103"/>
      <c r="H15" s="105">
        <v>10</v>
      </c>
      <c r="I15" s="104" t="s">
        <v>326</v>
      </c>
      <c r="J15" s="103" t="s">
        <v>32</v>
      </c>
      <c r="K15" s="102">
        <v>10</v>
      </c>
      <c r="L15" s="104" t="s">
        <v>325</v>
      </c>
      <c r="M15" s="103" t="s">
        <v>98</v>
      </c>
      <c r="N15" s="113">
        <v>0.13</v>
      </c>
      <c r="O15" s="101"/>
    </row>
    <row r="16" spans="1:21" ht="27" customHeight="1" x14ac:dyDescent="0.15">
      <c r="A16" s="400"/>
      <c r="B16" s="103"/>
      <c r="C16" s="107" t="s">
        <v>40</v>
      </c>
      <c r="D16" s="106"/>
      <c r="E16" s="49" t="s">
        <v>41</v>
      </c>
      <c r="F16" s="49"/>
      <c r="G16" s="103"/>
      <c r="H16" s="114">
        <v>0.13</v>
      </c>
      <c r="I16" s="104"/>
      <c r="J16" s="103" t="s">
        <v>263</v>
      </c>
      <c r="K16" s="113">
        <v>0.13</v>
      </c>
      <c r="L16" s="104"/>
      <c r="M16" s="103"/>
      <c r="N16" s="102"/>
      <c r="O16" s="101"/>
    </row>
    <row r="17" spans="1:15" ht="27" customHeight="1" x14ac:dyDescent="0.15">
      <c r="A17" s="400"/>
      <c r="B17" s="103"/>
      <c r="C17" s="107"/>
      <c r="D17" s="106"/>
      <c r="E17" s="49"/>
      <c r="F17" s="49"/>
      <c r="G17" s="103" t="s">
        <v>33</v>
      </c>
      <c r="H17" s="105" t="s">
        <v>262</v>
      </c>
      <c r="I17" s="104"/>
      <c r="J17" s="103"/>
      <c r="K17" s="102"/>
      <c r="L17" s="104"/>
      <c r="M17" s="103"/>
      <c r="N17" s="102"/>
      <c r="O17" s="101"/>
    </row>
    <row r="18" spans="1:15" ht="27" customHeight="1" x14ac:dyDescent="0.15">
      <c r="A18" s="400"/>
      <c r="B18" s="109"/>
      <c r="C18" s="111"/>
      <c r="D18" s="110"/>
      <c r="E18" s="43"/>
      <c r="F18" s="43"/>
      <c r="G18" s="109"/>
      <c r="H18" s="108"/>
      <c r="I18" s="116"/>
      <c r="J18" s="109"/>
      <c r="K18" s="115"/>
      <c r="L18" s="104"/>
      <c r="M18" s="103"/>
      <c r="N18" s="102"/>
      <c r="O18" s="101"/>
    </row>
    <row r="19" spans="1:15" ht="27" customHeight="1" x14ac:dyDescent="0.15">
      <c r="A19" s="400"/>
      <c r="B19" s="103" t="s">
        <v>47</v>
      </c>
      <c r="C19" s="107" t="s">
        <v>95</v>
      </c>
      <c r="D19" s="106"/>
      <c r="E19" s="49" t="s">
        <v>27</v>
      </c>
      <c r="F19" s="49"/>
      <c r="G19" s="103"/>
      <c r="H19" s="158">
        <v>0.05</v>
      </c>
      <c r="I19" s="104" t="s">
        <v>47</v>
      </c>
      <c r="J19" s="103" t="s">
        <v>95</v>
      </c>
      <c r="K19" s="157">
        <v>0.05</v>
      </c>
      <c r="L19" s="104"/>
      <c r="M19" s="103"/>
      <c r="N19" s="102"/>
      <c r="O19" s="101"/>
    </row>
    <row r="20" spans="1:15" ht="27" customHeight="1" x14ac:dyDescent="0.15">
      <c r="A20" s="400"/>
      <c r="B20" s="103"/>
      <c r="C20" s="107" t="s">
        <v>170</v>
      </c>
      <c r="D20" s="106"/>
      <c r="E20" s="49"/>
      <c r="F20" s="112"/>
      <c r="G20" s="103"/>
      <c r="H20" s="105">
        <v>10</v>
      </c>
      <c r="I20" s="104"/>
      <c r="J20" s="103" t="s">
        <v>170</v>
      </c>
      <c r="K20" s="102">
        <v>5</v>
      </c>
      <c r="L20" s="104"/>
      <c r="M20" s="103"/>
      <c r="N20" s="102"/>
      <c r="O20" s="101"/>
    </row>
    <row r="21" spans="1:15" ht="27" customHeight="1" x14ac:dyDescent="0.15">
      <c r="A21" s="400"/>
      <c r="B21" s="103"/>
      <c r="C21" s="107"/>
      <c r="D21" s="106"/>
      <c r="E21" s="49"/>
      <c r="F21" s="49"/>
      <c r="G21" s="103" t="s">
        <v>33</v>
      </c>
      <c r="H21" s="105" t="s">
        <v>262</v>
      </c>
      <c r="I21" s="104"/>
      <c r="J21" s="103"/>
      <c r="K21" s="102"/>
      <c r="L21" s="104"/>
      <c r="M21" s="103"/>
      <c r="N21" s="102"/>
      <c r="O21" s="101"/>
    </row>
    <row r="22" spans="1:15" ht="27" customHeight="1" x14ac:dyDescent="0.15">
      <c r="A22" s="400"/>
      <c r="B22" s="103"/>
      <c r="C22" s="107"/>
      <c r="D22" s="106"/>
      <c r="E22" s="49"/>
      <c r="F22" s="49"/>
      <c r="G22" s="103" t="s">
        <v>50</v>
      </c>
      <c r="H22" s="105" t="s">
        <v>261</v>
      </c>
      <c r="I22" s="104"/>
      <c r="J22" s="103"/>
      <c r="K22" s="102"/>
      <c r="L22" s="104"/>
      <c r="M22" s="103"/>
      <c r="N22" s="102"/>
      <c r="O22" s="101"/>
    </row>
    <row r="23" spans="1:15" ht="27" customHeight="1" x14ac:dyDescent="0.15">
      <c r="A23" s="400"/>
      <c r="B23" s="109"/>
      <c r="C23" s="111"/>
      <c r="D23" s="110"/>
      <c r="E23" s="43"/>
      <c r="F23" s="43"/>
      <c r="G23" s="109"/>
      <c r="H23" s="108"/>
      <c r="I23" s="116"/>
      <c r="J23" s="109"/>
      <c r="K23" s="115"/>
      <c r="L23" s="104"/>
      <c r="M23" s="103"/>
      <c r="N23" s="102"/>
      <c r="O23" s="101"/>
    </row>
    <row r="24" spans="1:15" ht="27" customHeight="1" x14ac:dyDescent="0.15">
      <c r="A24" s="400"/>
      <c r="B24" s="103" t="s">
        <v>96</v>
      </c>
      <c r="C24" s="107" t="s">
        <v>98</v>
      </c>
      <c r="D24" s="106"/>
      <c r="E24" s="49"/>
      <c r="F24" s="49"/>
      <c r="G24" s="103"/>
      <c r="H24" s="156">
        <v>0.17</v>
      </c>
      <c r="I24" s="104" t="s">
        <v>96</v>
      </c>
      <c r="J24" s="103" t="s">
        <v>98</v>
      </c>
      <c r="K24" s="118">
        <v>0.17</v>
      </c>
      <c r="L24" s="104"/>
      <c r="M24" s="103"/>
      <c r="N24" s="102"/>
      <c r="O24" s="101"/>
    </row>
    <row r="25" spans="1:15" ht="27" customHeight="1" thickBot="1" x14ac:dyDescent="0.2">
      <c r="A25" s="401"/>
      <c r="B25" s="96"/>
      <c r="C25" s="100"/>
      <c r="D25" s="99"/>
      <c r="E25" s="56"/>
      <c r="F25" s="56"/>
      <c r="G25" s="96"/>
      <c r="H25" s="98"/>
      <c r="I25" s="97"/>
      <c r="J25" s="96"/>
      <c r="K25" s="95"/>
      <c r="L25" s="97"/>
      <c r="M25" s="96"/>
      <c r="N25" s="95"/>
      <c r="O25" s="94"/>
    </row>
    <row r="26" spans="1:15" ht="14.25"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sheetData>
  <mergeCells count="15">
    <mergeCell ref="E1:N1"/>
    <mergeCell ref="A2:O2"/>
    <mergeCell ref="E3:F3"/>
    <mergeCell ref="A4:C4"/>
    <mergeCell ref="E4:F4"/>
    <mergeCell ref="L5:N5"/>
    <mergeCell ref="O5:O7"/>
    <mergeCell ref="I6:K6"/>
    <mergeCell ref="L6:N6"/>
    <mergeCell ref="A8:A25"/>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32"/>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2.5" customHeight="1" x14ac:dyDescent="0.15">
      <c r="A3" s="5"/>
      <c r="B3" s="425" t="s">
        <v>231</v>
      </c>
      <c r="C3" s="425"/>
      <c r="D3" s="3"/>
      <c r="E3" s="6"/>
      <c r="F3" s="2"/>
      <c r="G3" s="2"/>
      <c r="H3" s="2"/>
      <c r="I3" s="3"/>
      <c r="J3" s="2"/>
      <c r="K3" s="7"/>
      <c r="L3" s="7"/>
      <c r="M3" s="8"/>
      <c r="N3" s="2"/>
      <c r="O3" s="85" t="s">
        <v>232</v>
      </c>
      <c r="P3" s="84"/>
      <c r="Q3" s="84"/>
      <c r="R3" s="84"/>
      <c r="S3"/>
    </row>
    <row r="4" spans="1:19" ht="22.5" customHeight="1" x14ac:dyDescent="0.15">
      <c r="A4" s="5"/>
      <c r="B4" s="425"/>
      <c r="C4" s="425"/>
      <c r="D4" s="9"/>
      <c r="E4" s="6"/>
      <c r="F4" s="2"/>
      <c r="G4" s="2"/>
      <c r="H4" s="2"/>
      <c r="I4" s="9"/>
      <c r="J4" s="2"/>
      <c r="K4" s="7"/>
      <c r="L4" s="7"/>
      <c r="M4" s="8"/>
      <c r="N4" s="2"/>
      <c r="O4"/>
      <c r="P4"/>
      <c r="Q4"/>
      <c r="R4"/>
      <c r="S4"/>
    </row>
    <row r="5" spans="1:19" ht="27.75" customHeight="1" thickBot="1" x14ac:dyDescent="0.3">
      <c r="A5" s="382" t="s">
        <v>172</v>
      </c>
      <c r="B5" s="383"/>
      <c r="C5" s="383"/>
      <c r="D5" s="383"/>
      <c r="E5" s="383"/>
      <c r="F5" s="383"/>
      <c r="G5" s="2"/>
      <c r="H5" s="2"/>
      <c r="I5" s="12"/>
      <c r="J5" s="2"/>
      <c r="K5" s="7"/>
      <c r="L5" s="7"/>
      <c r="M5" s="10"/>
      <c r="N5" s="2"/>
      <c r="O5" s="13"/>
      <c r="P5" s="12"/>
      <c r="Q5" s="14"/>
      <c r="R5" s="14"/>
      <c r="S5" s="11"/>
    </row>
    <row r="6" spans="1:19" customFormat="1" ht="42" customHeight="1" thickBot="1" x14ac:dyDescent="0.2">
      <c r="A6" s="15"/>
      <c r="B6" s="16" t="s">
        <v>1</v>
      </c>
      <c r="C6" s="17" t="s">
        <v>2</v>
      </c>
      <c r="D6" s="18" t="s">
        <v>3</v>
      </c>
      <c r="E6" s="34" t="s">
        <v>7</v>
      </c>
      <c r="F6" s="19" t="s">
        <v>5</v>
      </c>
      <c r="G6" s="17" t="s">
        <v>6</v>
      </c>
      <c r="H6" s="16" t="s">
        <v>2</v>
      </c>
      <c r="I6" s="18" t="s">
        <v>3</v>
      </c>
      <c r="J6" s="35" t="s">
        <v>4</v>
      </c>
      <c r="K6" s="19" t="s">
        <v>5</v>
      </c>
      <c r="L6" s="19" t="s">
        <v>6</v>
      </c>
      <c r="M6" s="21" t="s">
        <v>8</v>
      </c>
      <c r="N6" s="22" t="s">
        <v>9</v>
      </c>
      <c r="O6" s="19" t="s">
        <v>10</v>
      </c>
      <c r="P6" s="23" t="s">
        <v>3</v>
      </c>
      <c r="Q6" s="20" t="s">
        <v>12</v>
      </c>
      <c r="R6" s="24" t="s">
        <v>11</v>
      </c>
      <c r="S6" s="25"/>
    </row>
    <row r="7" spans="1:19" ht="18.75" customHeight="1" x14ac:dyDescent="0.15">
      <c r="A7" s="384" t="s">
        <v>53</v>
      </c>
      <c r="B7" s="61" t="s">
        <v>173</v>
      </c>
      <c r="C7" s="36" t="s">
        <v>92</v>
      </c>
      <c r="D7" s="37"/>
      <c r="E7" s="38">
        <v>10</v>
      </c>
      <c r="F7" s="39" t="s">
        <v>25</v>
      </c>
      <c r="G7" s="65"/>
      <c r="H7" s="69" t="s">
        <v>92</v>
      </c>
      <c r="I7" s="37"/>
      <c r="J7" s="39">
        <f>ROUNDUP(E7*0.75,2)</f>
        <v>7.5</v>
      </c>
      <c r="K7" s="39" t="s">
        <v>25</v>
      </c>
      <c r="L7" s="39"/>
      <c r="M7" s="73" t="e">
        <f>ROUND(#REF!+(#REF!*2/100),2)</f>
        <v>#REF!</v>
      </c>
      <c r="N7" s="61" t="s">
        <v>174</v>
      </c>
      <c r="O7" s="40" t="s">
        <v>15</v>
      </c>
      <c r="P7" s="37"/>
      <c r="Q7" s="41">
        <v>110</v>
      </c>
      <c r="R7" s="87">
        <f t="shared" ref="R7:R14" si="0">ROUNDUP(Q7*0.75,2)</f>
        <v>82.5</v>
      </c>
    </row>
    <row r="8" spans="1:19" ht="18.75" customHeight="1" x14ac:dyDescent="0.15">
      <c r="A8" s="385"/>
      <c r="B8" s="63"/>
      <c r="C8" s="48" t="s">
        <v>179</v>
      </c>
      <c r="D8" s="49" t="s">
        <v>180</v>
      </c>
      <c r="E8" s="50">
        <v>10</v>
      </c>
      <c r="F8" s="51" t="s">
        <v>25</v>
      </c>
      <c r="G8" s="67" t="s">
        <v>20</v>
      </c>
      <c r="H8" s="71" t="s">
        <v>179</v>
      </c>
      <c r="I8" s="49" t="s">
        <v>180</v>
      </c>
      <c r="J8" s="51">
        <f>ROUNDUP(E8*0.75,2)</f>
        <v>7.5</v>
      </c>
      <c r="K8" s="51" t="s">
        <v>25</v>
      </c>
      <c r="L8" s="51" t="s">
        <v>20</v>
      </c>
      <c r="M8" s="75" t="e">
        <f>#REF!</f>
        <v>#REF!</v>
      </c>
      <c r="N8" s="63" t="s">
        <v>175</v>
      </c>
      <c r="O8" s="52" t="s">
        <v>57</v>
      </c>
      <c r="P8" s="49"/>
      <c r="Q8" s="53">
        <v>0.9</v>
      </c>
      <c r="R8" s="88">
        <f t="shared" si="0"/>
        <v>0.68</v>
      </c>
    </row>
    <row r="9" spans="1:19" ht="18.75" customHeight="1" x14ac:dyDescent="0.15">
      <c r="A9" s="385"/>
      <c r="B9" s="63"/>
      <c r="C9" s="48" t="s">
        <v>40</v>
      </c>
      <c r="D9" s="49" t="s">
        <v>41</v>
      </c>
      <c r="E9" s="78">
        <v>0.25</v>
      </c>
      <c r="F9" s="51" t="s">
        <v>42</v>
      </c>
      <c r="G9" s="67"/>
      <c r="H9" s="71" t="s">
        <v>40</v>
      </c>
      <c r="I9" s="49" t="s">
        <v>41</v>
      </c>
      <c r="J9" s="51">
        <f>ROUNDUP(E9*0.75,2)</f>
        <v>0.19</v>
      </c>
      <c r="K9" s="51" t="s">
        <v>42</v>
      </c>
      <c r="L9" s="51"/>
      <c r="M9" s="75" t="e">
        <f>#REF!</f>
        <v>#REF!</v>
      </c>
      <c r="N9" s="81" t="s">
        <v>247</v>
      </c>
      <c r="O9" s="52" t="s">
        <v>45</v>
      </c>
      <c r="P9" s="49"/>
      <c r="Q9" s="53">
        <v>0.1</v>
      </c>
      <c r="R9" s="88">
        <f t="shared" si="0"/>
        <v>0.08</v>
      </c>
    </row>
    <row r="10" spans="1:19" ht="18.75" customHeight="1" x14ac:dyDescent="0.15">
      <c r="A10" s="385"/>
      <c r="B10" s="63"/>
      <c r="C10" s="48"/>
      <c r="D10" s="49"/>
      <c r="E10" s="50"/>
      <c r="F10" s="51"/>
      <c r="G10" s="67"/>
      <c r="H10" s="71"/>
      <c r="I10" s="49"/>
      <c r="J10" s="51"/>
      <c r="K10" s="51"/>
      <c r="L10" s="51"/>
      <c r="M10" s="75"/>
      <c r="N10" s="89" t="s">
        <v>248</v>
      </c>
      <c r="O10" s="52" t="s">
        <v>91</v>
      </c>
      <c r="P10" s="49"/>
      <c r="Q10" s="53">
        <v>2.5</v>
      </c>
      <c r="R10" s="88">
        <f t="shared" si="0"/>
        <v>1.8800000000000001</v>
      </c>
    </row>
    <row r="11" spans="1:19" ht="18.75" customHeight="1" x14ac:dyDescent="0.15">
      <c r="A11" s="385"/>
      <c r="B11" s="63"/>
      <c r="C11" s="48"/>
      <c r="D11" s="49"/>
      <c r="E11" s="50"/>
      <c r="F11" s="51"/>
      <c r="G11" s="67"/>
      <c r="H11" s="71"/>
      <c r="I11" s="49"/>
      <c r="J11" s="51"/>
      <c r="K11" s="51"/>
      <c r="L11" s="51"/>
      <c r="M11" s="75"/>
      <c r="N11" s="63" t="s">
        <v>176</v>
      </c>
      <c r="O11" s="52" t="s">
        <v>23</v>
      </c>
      <c r="P11" s="49"/>
      <c r="Q11" s="53">
        <v>0.5</v>
      </c>
      <c r="R11" s="88">
        <f t="shared" si="0"/>
        <v>0.38</v>
      </c>
    </row>
    <row r="12" spans="1:19" ht="18.75" customHeight="1" x14ac:dyDescent="0.15">
      <c r="A12" s="385"/>
      <c r="B12" s="63"/>
      <c r="C12" s="48"/>
      <c r="D12" s="49"/>
      <c r="E12" s="50"/>
      <c r="F12" s="51"/>
      <c r="G12" s="67"/>
      <c r="H12" s="71"/>
      <c r="I12" s="49"/>
      <c r="J12" s="51"/>
      <c r="K12" s="51"/>
      <c r="L12" s="51"/>
      <c r="M12" s="75"/>
      <c r="N12" s="63" t="s">
        <v>177</v>
      </c>
      <c r="O12" s="52" t="s">
        <v>45</v>
      </c>
      <c r="P12" s="49"/>
      <c r="Q12" s="53">
        <v>0.05</v>
      </c>
      <c r="R12" s="88">
        <f t="shared" si="0"/>
        <v>0.04</v>
      </c>
    </row>
    <row r="13" spans="1:19" ht="18.75" customHeight="1" x14ac:dyDescent="0.15">
      <c r="A13" s="385"/>
      <c r="B13" s="63"/>
      <c r="C13" s="48"/>
      <c r="D13" s="49"/>
      <c r="E13" s="50"/>
      <c r="F13" s="51"/>
      <c r="G13" s="67"/>
      <c r="H13" s="71"/>
      <c r="I13" s="49"/>
      <c r="J13" s="51"/>
      <c r="K13" s="51"/>
      <c r="L13" s="51"/>
      <c r="M13" s="75"/>
      <c r="N13" s="63" t="s">
        <v>178</v>
      </c>
      <c r="O13" s="52" t="s">
        <v>57</v>
      </c>
      <c r="P13" s="49"/>
      <c r="Q13" s="53">
        <v>0.5</v>
      </c>
      <c r="R13" s="88">
        <f t="shared" si="0"/>
        <v>0.38</v>
      </c>
    </row>
    <row r="14" spans="1:19" ht="18.75" customHeight="1" x14ac:dyDescent="0.15">
      <c r="A14" s="385"/>
      <c r="B14" s="63"/>
      <c r="C14" s="48"/>
      <c r="D14" s="49"/>
      <c r="E14" s="50"/>
      <c r="F14" s="51"/>
      <c r="G14" s="67"/>
      <c r="H14" s="71"/>
      <c r="I14" s="49"/>
      <c r="J14" s="51"/>
      <c r="K14" s="51"/>
      <c r="L14" s="51"/>
      <c r="M14" s="75"/>
      <c r="N14" s="63" t="s">
        <v>37</v>
      </c>
      <c r="O14" s="52" t="s">
        <v>30</v>
      </c>
      <c r="P14" s="49"/>
      <c r="Q14" s="53">
        <v>1</v>
      </c>
      <c r="R14" s="88">
        <f t="shared" si="0"/>
        <v>0.75</v>
      </c>
    </row>
    <row r="15" spans="1:19" ht="18.75" customHeight="1" x14ac:dyDescent="0.15">
      <c r="A15" s="385"/>
      <c r="B15" s="62"/>
      <c r="C15" s="42"/>
      <c r="D15" s="43"/>
      <c r="E15" s="44"/>
      <c r="F15" s="45"/>
      <c r="G15" s="66"/>
      <c r="H15" s="70"/>
      <c r="I15" s="43"/>
      <c r="J15" s="45"/>
      <c r="K15" s="45"/>
      <c r="L15" s="45"/>
      <c r="M15" s="74"/>
      <c r="N15" s="62"/>
      <c r="O15" s="46"/>
      <c r="P15" s="43"/>
      <c r="Q15" s="47"/>
      <c r="R15" s="90"/>
    </row>
    <row r="16" spans="1:19" ht="18.75" customHeight="1" x14ac:dyDescent="0.15">
      <c r="A16" s="385"/>
      <c r="B16" s="63" t="s">
        <v>181</v>
      </c>
      <c r="C16" s="48" t="s">
        <v>184</v>
      </c>
      <c r="D16" s="49"/>
      <c r="E16" s="50">
        <v>1</v>
      </c>
      <c r="F16" s="51" t="s">
        <v>58</v>
      </c>
      <c r="G16" s="67"/>
      <c r="H16" s="71" t="s">
        <v>184</v>
      </c>
      <c r="I16" s="49"/>
      <c r="J16" s="51">
        <f>ROUNDUP(E16*0.75,2)</f>
        <v>0.75</v>
      </c>
      <c r="K16" s="51" t="s">
        <v>58</v>
      </c>
      <c r="L16" s="51"/>
      <c r="M16" s="75" t="e">
        <f>#REF!</f>
        <v>#REF!</v>
      </c>
      <c r="N16" s="63" t="s">
        <v>182</v>
      </c>
      <c r="O16" s="52" t="s">
        <v>23</v>
      </c>
      <c r="P16" s="49"/>
      <c r="Q16" s="53">
        <v>0.5</v>
      </c>
      <c r="R16" s="88">
        <f t="shared" ref="R16:R22" si="1">ROUNDUP(Q16*0.75,2)</f>
        <v>0.38</v>
      </c>
    </row>
    <row r="17" spans="1:18" ht="18.75" customHeight="1" x14ac:dyDescent="0.15">
      <c r="A17" s="385"/>
      <c r="B17" s="63"/>
      <c r="C17" s="48" t="s">
        <v>93</v>
      </c>
      <c r="D17" s="49"/>
      <c r="E17" s="50">
        <v>20</v>
      </c>
      <c r="F17" s="51" t="s">
        <v>25</v>
      </c>
      <c r="G17" s="67"/>
      <c r="H17" s="71" t="s">
        <v>93</v>
      </c>
      <c r="I17" s="49"/>
      <c r="J17" s="51">
        <f>ROUNDUP(E17*0.75,2)</f>
        <v>15</v>
      </c>
      <c r="K17" s="51" t="s">
        <v>25</v>
      </c>
      <c r="L17" s="51"/>
      <c r="M17" s="75" t="e">
        <f>ROUND(#REF!+(#REF!*3/100),2)</f>
        <v>#REF!</v>
      </c>
      <c r="N17" s="63" t="s">
        <v>183</v>
      </c>
      <c r="O17" s="52" t="s">
        <v>29</v>
      </c>
      <c r="P17" s="49" t="s">
        <v>27</v>
      </c>
      <c r="Q17" s="53">
        <v>3</v>
      </c>
      <c r="R17" s="88">
        <f t="shared" si="1"/>
        <v>2.25</v>
      </c>
    </row>
    <row r="18" spans="1:18" ht="18.75" customHeight="1" x14ac:dyDescent="0.15">
      <c r="A18" s="385"/>
      <c r="B18" s="63"/>
      <c r="C18" s="48"/>
      <c r="D18" s="49"/>
      <c r="E18" s="50"/>
      <c r="F18" s="51"/>
      <c r="G18" s="67"/>
      <c r="H18" s="71"/>
      <c r="I18" s="49"/>
      <c r="J18" s="51"/>
      <c r="K18" s="51"/>
      <c r="L18" s="51"/>
      <c r="M18" s="75"/>
      <c r="N18" s="63" t="s">
        <v>37</v>
      </c>
      <c r="O18" s="52" t="s">
        <v>29</v>
      </c>
      <c r="P18" s="49" t="s">
        <v>27</v>
      </c>
      <c r="Q18" s="53">
        <v>3</v>
      </c>
      <c r="R18" s="88">
        <f t="shared" si="1"/>
        <v>2.25</v>
      </c>
    </row>
    <row r="19" spans="1:18" ht="18.75" customHeight="1" x14ac:dyDescent="0.15">
      <c r="A19" s="385"/>
      <c r="B19" s="63"/>
      <c r="C19" s="48"/>
      <c r="D19" s="49"/>
      <c r="E19" s="50"/>
      <c r="F19" s="51"/>
      <c r="G19" s="67"/>
      <c r="H19" s="71"/>
      <c r="I19" s="49"/>
      <c r="J19" s="51"/>
      <c r="K19" s="51"/>
      <c r="L19" s="51"/>
      <c r="M19" s="75"/>
      <c r="N19" s="63"/>
      <c r="O19" s="52" t="s">
        <v>56</v>
      </c>
      <c r="P19" s="49"/>
      <c r="Q19" s="53">
        <v>6</v>
      </c>
      <c r="R19" s="88">
        <f t="shared" si="1"/>
        <v>4.5</v>
      </c>
    </row>
    <row r="20" spans="1:18" ht="18.75" customHeight="1" x14ac:dyDescent="0.15">
      <c r="A20" s="385"/>
      <c r="B20" s="63"/>
      <c r="C20" s="48"/>
      <c r="D20" s="49"/>
      <c r="E20" s="50"/>
      <c r="F20" s="51"/>
      <c r="G20" s="67"/>
      <c r="H20" s="71"/>
      <c r="I20" s="49"/>
      <c r="J20" s="51"/>
      <c r="K20" s="51"/>
      <c r="L20" s="51"/>
      <c r="M20" s="75"/>
      <c r="N20" s="63"/>
      <c r="O20" s="52" t="s">
        <v>128</v>
      </c>
      <c r="P20" s="49" t="s">
        <v>27</v>
      </c>
      <c r="Q20" s="53">
        <v>5</v>
      </c>
      <c r="R20" s="88">
        <f t="shared" si="1"/>
        <v>3.75</v>
      </c>
    </row>
    <row r="21" spans="1:18" ht="18.75" customHeight="1" x14ac:dyDescent="0.15">
      <c r="A21" s="385"/>
      <c r="B21" s="63"/>
      <c r="C21" s="48"/>
      <c r="D21" s="49"/>
      <c r="E21" s="50"/>
      <c r="F21" s="51"/>
      <c r="G21" s="67"/>
      <c r="H21" s="71"/>
      <c r="I21" s="49"/>
      <c r="J21" s="51"/>
      <c r="K21" s="51"/>
      <c r="L21" s="51"/>
      <c r="M21" s="75"/>
      <c r="N21" s="63"/>
      <c r="O21" s="52" t="s">
        <v>30</v>
      </c>
      <c r="P21" s="49"/>
      <c r="Q21" s="53">
        <v>4</v>
      </c>
      <c r="R21" s="88">
        <f t="shared" si="1"/>
        <v>3</v>
      </c>
    </row>
    <row r="22" spans="1:18" ht="18.75" customHeight="1" x14ac:dyDescent="0.15">
      <c r="A22" s="385"/>
      <c r="B22" s="63"/>
      <c r="C22" s="48"/>
      <c r="D22" s="49"/>
      <c r="E22" s="50"/>
      <c r="F22" s="51"/>
      <c r="G22" s="67"/>
      <c r="H22" s="71"/>
      <c r="I22" s="49"/>
      <c r="J22" s="51"/>
      <c r="K22" s="51"/>
      <c r="L22" s="51"/>
      <c r="M22" s="75"/>
      <c r="N22" s="63"/>
      <c r="O22" s="52" t="s">
        <v>77</v>
      </c>
      <c r="P22" s="49"/>
      <c r="Q22" s="53">
        <v>3</v>
      </c>
      <c r="R22" s="88">
        <f t="shared" si="1"/>
        <v>2.25</v>
      </c>
    </row>
    <row r="23" spans="1:18" ht="18.75" customHeight="1" x14ac:dyDescent="0.15">
      <c r="A23" s="385"/>
      <c r="B23" s="62"/>
      <c r="C23" s="42"/>
      <c r="D23" s="43"/>
      <c r="E23" s="44"/>
      <c r="F23" s="45"/>
      <c r="G23" s="66"/>
      <c r="H23" s="70"/>
      <c r="I23" s="43"/>
      <c r="J23" s="45"/>
      <c r="K23" s="45"/>
      <c r="L23" s="45"/>
      <c r="M23" s="74"/>
      <c r="N23" s="62"/>
      <c r="O23" s="46"/>
      <c r="P23" s="43"/>
      <c r="Q23" s="47"/>
      <c r="R23" s="90"/>
    </row>
    <row r="24" spans="1:18" ht="18.75" customHeight="1" x14ac:dyDescent="0.15">
      <c r="A24" s="385"/>
      <c r="B24" s="63" t="s">
        <v>185</v>
      </c>
      <c r="C24" s="48" t="s">
        <v>60</v>
      </c>
      <c r="D24" s="49"/>
      <c r="E24" s="50">
        <v>30</v>
      </c>
      <c r="F24" s="51" t="s">
        <v>25</v>
      </c>
      <c r="G24" s="67"/>
      <c r="H24" s="71" t="s">
        <v>60</v>
      </c>
      <c r="I24" s="49"/>
      <c r="J24" s="51">
        <f>ROUNDUP(E24*0.75,2)</f>
        <v>22.5</v>
      </c>
      <c r="K24" s="51" t="s">
        <v>25</v>
      </c>
      <c r="L24" s="51"/>
      <c r="M24" s="75" t="e">
        <f>ROUND(#REF!+(#REF!*15/100),2)</f>
        <v>#REF!</v>
      </c>
      <c r="N24" s="63" t="s">
        <v>186</v>
      </c>
      <c r="O24" s="52" t="s">
        <v>33</v>
      </c>
      <c r="P24" s="49"/>
      <c r="Q24" s="53">
        <v>2</v>
      </c>
      <c r="R24" s="88">
        <f>ROUNDUP(Q24*0.75,2)</f>
        <v>1.5</v>
      </c>
    </row>
    <row r="25" spans="1:18" ht="18.75" customHeight="1" x14ac:dyDescent="0.15">
      <c r="A25" s="385"/>
      <c r="B25" s="63"/>
      <c r="C25" s="48" t="s">
        <v>119</v>
      </c>
      <c r="D25" s="49"/>
      <c r="E25" s="50">
        <v>10</v>
      </c>
      <c r="F25" s="51" t="s">
        <v>25</v>
      </c>
      <c r="G25" s="67"/>
      <c r="H25" s="71" t="s">
        <v>119</v>
      </c>
      <c r="I25" s="49"/>
      <c r="J25" s="51">
        <f>ROUNDUP(E25*0.75,2)</f>
        <v>7.5</v>
      </c>
      <c r="K25" s="51" t="s">
        <v>25</v>
      </c>
      <c r="L25" s="51"/>
      <c r="M25" s="75" t="e">
        <f>#REF!</f>
        <v>#REF!</v>
      </c>
      <c r="N25" s="63" t="s">
        <v>79</v>
      </c>
      <c r="O25" s="52" t="s">
        <v>57</v>
      </c>
      <c r="P25" s="49"/>
      <c r="Q25" s="53">
        <v>0.6</v>
      </c>
      <c r="R25" s="88">
        <f>ROUNDUP(Q25*0.75,2)</f>
        <v>0.45</v>
      </c>
    </row>
    <row r="26" spans="1:18" ht="18.75" customHeight="1" x14ac:dyDescent="0.15">
      <c r="A26" s="385"/>
      <c r="B26" s="63"/>
      <c r="C26" s="48" t="s">
        <v>32</v>
      </c>
      <c r="D26" s="49"/>
      <c r="E26" s="50">
        <v>10</v>
      </c>
      <c r="F26" s="51" t="s">
        <v>25</v>
      </c>
      <c r="G26" s="67"/>
      <c r="H26" s="71" t="s">
        <v>32</v>
      </c>
      <c r="I26" s="49"/>
      <c r="J26" s="51">
        <f>ROUNDUP(E26*0.75,2)</f>
        <v>7.5</v>
      </c>
      <c r="K26" s="51" t="s">
        <v>25</v>
      </c>
      <c r="L26" s="51"/>
      <c r="M26" s="75" t="e">
        <f>ROUND(#REF!+(#REF!*10/100),2)</f>
        <v>#REF!</v>
      </c>
      <c r="N26" s="63" t="s">
        <v>37</v>
      </c>
      <c r="O26" s="52" t="s">
        <v>26</v>
      </c>
      <c r="P26" s="49" t="s">
        <v>27</v>
      </c>
      <c r="Q26" s="53">
        <v>1</v>
      </c>
      <c r="R26" s="88">
        <f>ROUNDUP(Q26*0.75,2)</f>
        <v>0.75</v>
      </c>
    </row>
    <row r="27" spans="1:18" ht="18.75" customHeight="1" x14ac:dyDescent="0.15">
      <c r="A27" s="385"/>
      <c r="B27" s="62"/>
      <c r="C27" s="42"/>
      <c r="D27" s="43"/>
      <c r="E27" s="44"/>
      <c r="F27" s="45"/>
      <c r="G27" s="66"/>
      <c r="H27" s="70"/>
      <c r="I27" s="43"/>
      <c r="J27" s="45"/>
      <c r="K27" s="45"/>
      <c r="L27" s="45"/>
      <c r="M27" s="74"/>
      <c r="N27" s="62"/>
      <c r="O27" s="46"/>
      <c r="P27" s="43"/>
      <c r="Q27" s="47"/>
      <c r="R27" s="90"/>
    </row>
    <row r="28" spans="1:18" ht="18.75" customHeight="1" x14ac:dyDescent="0.15">
      <c r="A28" s="385"/>
      <c r="B28" s="63" t="s">
        <v>47</v>
      </c>
      <c r="C28" s="48" t="s">
        <v>80</v>
      </c>
      <c r="D28" s="49"/>
      <c r="E28" s="50">
        <v>10</v>
      </c>
      <c r="F28" s="51" t="s">
        <v>25</v>
      </c>
      <c r="G28" s="67"/>
      <c r="H28" s="71" t="s">
        <v>80</v>
      </c>
      <c r="I28" s="49"/>
      <c r="J28" s="51">
        <f>ROUNDUP(E28*0.75,2)</f>
        <v>7.5</v>
      </c>
      <c r="K28" s="51" t="s">
        <v>25</v>
      </c>
      <c r="L28" s="51"/>
      <c r="M28" s="75" t="e">
        <f>ROUND(#REF!+(#REF!*10/100),2)</f>
        <v>#REF!</v>
      </c>
      <c r="N28" s="63" t="s">
        <v>18</v>
      </c>
      <c r="O28" s="52" t="s">
        <v>33</v>
      </c>
      <c r="P28" s="49"/>
      <c r="Q28" s="53">
        <v>100</v>
      </c>
      <c r="R28" s="88">
        <f>ROUNDUP(Q28*0.75,2)</f>
        <v>75</v>
      </c>
    </row>
    <row r="29" spans="1:18" ht="18.75" customHeight="1" x14ac:dyDescent="0.15">
      <c r="A29" s="385"/>
      <c r="B29" s="63"/>
      <c r="C29" s="48" t="s">
        <v>31</v>
      </c>
      <c r="D29" s="49"/>
      <c r="E29" s="50">
        <v>10</v>
      </c>
      <c r="F29" s="51" t="s">
        <v>25</v>
      </c>
      <c r="G29" s="67"/>
      <c r="H29" s="71" t="s">
        <v>31</v>
      </c>
      <c r="I29" s="49"/>
      <c r="J29" s="51">
        <f>ROUNDUP(E29*0.75,2)</f>
        <v>7.5</v>
      </c>
      <c r="K29" s="51" t="s">
        <v>25</v>
      </c>
      <c r="L29" s="51"/>
      <c r="M29" s="75" t="e">
        <f>ROUND(#REF!+(#REF!*15/100),2)</f>
        <v>#REF!</v>
      </c>
      <c r="N29" s="63"/>
      <c r="O29" s="52" t="s">
        <v>50</v>
      </c>
      <c r="P29" s="49"/>
      <c r="Q29" s="53">
        <v>3</v>
      </c>
      <c r="R29" s="88">
        <f>ROUNDUP(Q29*0.75,2)</f>
        <v>2.25</v>
      </c>
    </row>
    <row r="30" spans="1:18" ht="18.75" customHeight="1" x14ac:dyDescent="0.15">
      <c r="A30" s="385"/>
      <c r="B30" s="62"/>
      <c r="C30" s="42"/>
      <c r="D30" s="43"/>
      <c r="E30" s="44"/>
      <c r="F30" s="45"/>
      <c r="G30" s="66"/>
      <c r="H30" s="70"/>
      <c r="I30" s="43"/>
      <c r="J30" s="45"/>
      <c r="K30" s="45"/>
      <c r="L30" s="45"/>
      <c r="M30" s="74"/>
      <c r="N30" s="62"/>
      <c r="O30" s="46"/>
      <c r="P30" s="43"/>
      <c r="Q30" s="47"/>
      <c r="R30" s="90"/>
    </row>
    <row r="31" spans="1:18" ht="18.75" customHeight="1" x14ac:dyDescent="0.15">
      <c r="A31" s="385"/>
      <c r="B31" s="63" t="s">
        <v>113</v>
      </c>
      <c r="C31" s="48" t="s">
        <v>114</v>
      </c>
      <c r="D31" s="49"/>
      <c r="E31" s="79">
        <v>0.16666666666666666</v>
      </c>
      <c r="F31" s="51" t="s">
        <v>42</v>
      </c>
      <c r="G31" s="67"/>
      <c r="H31" s="71" t="s">
        <v>114</v>
      </c>
      <c r="I31" s="49"/>
      <c r="J31" s="51">
        <f>ROUNDUP(E31*0.75,2)</f>
        <v>0.13</v>
      </c>
      <c r="K31" s="51" t="s">
        <v>42</v>
      </c>
      <c r="L31" s="51"/>
      <c r="M31" s="75" t="e">
        <f>#REF!</f>
        <v>#REF!</v>
      </c>
      <c r="N31" s="63" t="s">
        <v>97</v>
      </c>
      <c r="O31" s="52"/>
      <c r="P31" s="49"/>
      <c r="Q31" s="53"/>
      <c r="R31" s="88"/>
    </row>
    <row r="32" spans="1:18" ht="18.75" customHeight="1" thickBot="1" x14ac:dyDescent="0.2">
      <c r="A32" s="386"/>
      <c r="B32" s="64"/>
      <c r="C32" s="55"/>
      <c r="D32" s="56"/>
      <c r="E32" s="57"/>
      <c r="F32" s="58"/>
      <c r="G32" s="68"/>
      <c r="H32" s="72"/>
      <c r="I32" s="56"/>
      <c r="J32" s="58"/>
      <c r="K32" s="58"/>
      <c r="L32" s="58"/>
      <c r="M32" s="76"/>
      <c r="N32" s="64"/>
      <c r="O32" s="59"/>
      <c r="P32" s="56"/>
      <c r="Q32" s="60"/>
      <c r="R32" s="91"/>
    </row>
  </sheetData>
  <mergeCells count="5">
    <mergeCell ref="B3:C4"/>
    <mergeCell ref="H1:N1"/>
    <mergeCell ref="A2:R2"/>
    <mergeCell ref="A5:F5"/>
    <mergeCell ref="A7:A32"/>
  </mergeCells>
  <phoneticPr fontId="18"/>
  <printOptions horizontalCentered="1" verticalCentered="1"/>
  <pageMargins left="0.39370078740157483" right="0.39370078740157483" top="0.39370078740157483" bottom="0.39370078740157483" header="0.39370078740157483" footer="0.39370078740157483"/>
  <pageSetup paperSize="12" scale="4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U60"/>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65" t="s">
        <v>288</v>
      </c>
      <c r="B1" s="164"/>
      <c r="C1" s="163"/>
      <c r="D1" s="163"/>
      <c r="E1" s="426"/>
      <c r="F1" s="415"/>
      <c r="G1" s="415"/>
      <c r="H1" s="415"/>
      <c r="I1" s="415"/>
      <c r="J1" s="415"/>
      <c r="K1" s="415"/>
      <c r="L1" s="415"/>
      <c r="M1" s="415"/>
      <c r="N1" s="415"/>
      <c r="O1" s="121"/>
      <c r="P1"/>
      <c r="Q1"/>
      <c r="R1"/>
      <c r="S1"/>
      <c r="T1"/>
      <c r="U1"/>
    </row>
    <row r="2" spans="1:21" s="3" customFormat="1" ht="36" customHeight="1" x14ac:dyDescent="0.15">
      <c r="A2" s="427" t="s">
        <v>0</v>
      </c>
      <c r="B2" s="428"/>
      <c r="C2" s="428"/>
      <c r="D2" s="428"/>
      <c r="E2" s="428"/>
      <c r="F2" s="428"/>
      <c r="G2" s="428"/>
      <c r="H2" s="428"/>
      <c r="I2" s="428"/>
      <c r="J2" s="428"/>
      <c r="K2" s="428"/>
      <c r="L2" s="428"/>
      <c r="M2" s="428"/>
      <c r="N2" s="428"/>
      <c r="O2" s="429"/>
      <c r="P2"/>
      <c r="Q2"/>
      <c r="R2"/>
      <c r="S2"/>
      <c r="T2"/>
      <c r="U2"/>
    </row>
    <row r="3" spans="1:21" ht="31.5" customHeight="1" x14ac:dyDescent="0.15">
      <c r="A3" s="162"/>
      <c r="B3" s="145"/>
      <c r="C3" s="145"/>
      <c r="D3" s="145"/>
      <c r="E3" s="419"/>
      <c r="F3" s="419"/>
      <c r="G3" s="145"/>
      <c r="H3" s="145"/>
      <c r="I3" s="145"/>
      <c r="J3" s="145"/>
      <c r="K3" s="145"/>
      <c r="L3" s="145"/>
      <c r="M3" s="144"/>
      <c r="N3" s="143"/>
      <c r="O3" s="161"/>
    </row>
    <row r="4" spans="1:21" ht="33.75" customHeight="1" thickBot="1" x14ac:dyDescent="0.3">
      <c r="A4" s="430" t="s">
        <v>172</v>
      </c>
      <c r="B4" s="424"/>
      <c r="C4" s="424"/>
      <c r="D4" s="141"/>
      <c r="E4" s="422" t="s">
        <v>323</v>
      </c>
      <c r="F4" s="423"/>
      <c r="G4" s="83"/>
      <c r="H4" s="83"/>
      <c r="I4" s="83"/>
      <c r="J4" s="83"/>
      <c r="K4" s="140"/>
      <c r="L4" s="83"/>
      <c r="M4" s="83"/>
      <c r="N4" s="160"/>
      <c r="O4" s="101"/>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279</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334</v>
      </c>
      <c r="C8" s="127" t="s">
        <v>268</v>
      </c>
      <c r="D8" s="126"/>
      <c r="E8" s="37"/>
      <c r="F8" s="37"/>
      <c r="G8" s="123"/>
      <c r="H8" s="125" t="s">
        <v>272</v>
      </c>
      <c r="I8" s="124" t="s">
        <v>334</v>
      </c>
      <c r="J8" s="123" t="s">
        <v>268</v>
      </c>
      <c r="K8" s="122" t="s">
        <v>270</v>
      </c>
      <c r="L8" s="124" t="s">
        <v>269</v>
      </c>
      <c r="M8" s="123" t="s">
        <v>268</v>
      </c>
      <c r="N8" s="122">
        <v>30</v>
      </c>
      <c r="O8" s="121"/>
    </row>
    <row r="9" spans="1:21" ht="27" customHeight="1" x14ac:dyDescent="0.15">
      <c r="A9" s="400"/>
      <c r="B9" s="103"/>
      <c r="C9" s="107" t="s">
        <v>40</v>
      </c>
      <c r="D9" s="106"/>
      <c r="E9" s="49" t="s">
        <v>41</v>
      </c>
      <c r="F9" s="49"/>
      <c r="G9" s="103"/>
      <c r="H9" s="114">
        <v>0.13</v>
      </c>
      <c r="I9" s="104"/>
      <c r="J9" s="103" t="s">
        <v>263</v>
      </c>
      <c r="K9" s="113">
        <v>0.13</v>
      </c>
      <c r="L9" s="116"/>
      <c r="M9" s="109"/>
      <c r="N9" s="115"/>
      <c r="O9" s="117"/>
    </row>
    <row r="10" spans="1:21" ht="27" customHeight="1" x14ac:dyDescent="0.15">
      <c r="A10" s="400"/>
      <c r="B10" s="109"/>
      <c r="C10" s="111"/>
      <c r="D10" s="110"/>
      <c r="E10" s="43"/>
      <c r="F10" s="43"/>
      <c r="G10" s="109"/>
      <c r="H10" s="108"/>
      <c r="I10" s="116"/>
      <c r="J10" s="109"/>
      <c r="K10" s="115"/>
      <c r="L10" s="104" t="s">
        <v>333</v>
      </c>
      <c r="M10" s="103" t="s">
        <v>93</v>
      </c>
      <c r="N10" s="102">
        <v>10</v>
      </c>
      <c r="O10" s="101"/>
    </row>
    <row r="11" spans="1:21" ht="27" customHeight="1" x14ac:dyDescent="0.15">
      <c r="A11" s="400"/>
      <c r="B11" s="103" t="s">
        <v>332</v>
      </c>
      <c r="C11" s="107" t="s">
        <v>184</v>
      </c>
      <c r="D11" s="106"/>
      <c r="E11" s="49"/>
      <c r="F11" s="49"/>
      <c r="G11" s="103"/>
      <c r="H11" s="159">
        <v>0.5</v>
      </c>
      <c r="I11" s="104" t="s">
        <v>332</v>
      </c>
      <c r="J11" s="154" t="s">
        <v>292</v>
      </c>
      <c r="K11" s="102">
        <v>10</v>
      </c>
      <c r="L11" s="116"/>
      <c r="M11" s="109"/>
      <c r="N11" s="115"/>
      <c r="O11" s="117"/>
    </row>
    <row r="12" spans="1:21" ht="27" customHeight="1" x14ac:dyDescent="0.15">
      <c r="A12" s="400"/>
      <c r="B12" s="103"/>
      <c r="C12" s="107" t="s">
        <v>93</v>
      </c>
      <c r="D12" s="106"/>
      <c r="E12" s="49"/>
      <c r="F12" s="49"/>
      <c r="G12" s="103"/>
      <c r="H12" s="105">
        <v>20</v>
      </c>
      <c r="I12" s="104"/>
      <c r="J12" s="103" t="s">
        <v>93</v>
      </c>
      <c r="K12" s="102">
        <v>10</v>
      </c>
      <c r="L12" s="104" t="s">
        <v>331</v>
      </c>
      <c r="M12" s="103" t="s">
        <v>60</v>
      </c>
      <c r="N12" s="102">
        <v>10</v>
      </c>
      <c r="O12" s="101"/>
    </row>
    <row r="13" spans="1:21" ht="27" customHeight="1" x14ac:dyDescent="0.15">
      <c r="A13" s="400"/>
      <c r="B13" s="103"/>
      <c r="C13" s="107"/>
      <c r="D13" s="106"/>
      <c r="E13" s="49"/>
      <c r="F13" s="49"/>
      <c r="G13" s="103" t="s">
        <v>56</v>
      </c>
      <c r="H13" s="105" t="s">
        <v>262</v>
      </c>
      <c r="I13" s="104"/>
      <c r="J13" s="103"/>
      <c r="K13" s="102"/>
      <c r="L13" s="104"/>
      <c r="M13" s="103" t="s">
        <v>32</v>
      </c>
      <c r="N13" s="102">
        <v>5</v>
      </c>
      <c r="O13" s="101"/>
    </row>
    <row r="14" spans="1:21" ht="27" customHeight="1" x14ac:dyDescent="0.15">
      <c r="A14" s="400"/>
      <c r="B14" s="103"/>
      <c r="C14" s="107"/>
      <c r="D14" s="106"/>
      <c r="E14" s="49"/>
      <c r="F14" s="49"/>
      <c r="G14" s="103" t="s">
        <v>45</v>
      </c>
      <c r="H14" s="105" t="s">
        <v>261</v>
      </c>
      <c r="I14" s="104"/>
      <c r="J14" s="103"/>
      <c r="K14" s="102"/>
      <c r="L14" s="116"/>
      <c r="M14" s="109"/>
      <c r="N14" s="115"/>
      <c r="O14" s="117"/>
    </row>
    <row r="15" spans="1:21" ht="27" customHeight="1" x14ac:dyDescent="0.15">
      <c r="A15" s="400"/>
      <c r="B15" s="109"/>
      <c r="C15" s="111"/>
      <c r="D15" s="110"/>
      <c r="E15" s="43"/>
      <c r="F15" s="43"/>
      <c r="G15" s="109"/>
      <c r="H15" s="108"/>
      <c r="I15" s="116"/>
      <c r="J15" s="109"/>
      <c r="K15" s="115"/>
      <c r="L15" s="104" t="s">
        <v>330</v>
      </c>
      <c r="M15" s="103" t="s">
        <v>80</v>
      </c>
      <c r="N15" s="102">
        <v>5</v>
      </c>
      <c r="O15" s="101"/>
    </row>
    <row r="16" spans="1:21" ht="27" customHeight="1" x14ac:dyDescent="0.15">
      <c r="A16" s="400"/>
      <c r="B16" s="103" t="s">
        <v>329</v>
      </c>
      <c r="C16" s="107" t="s">
        <v>60</v>
      </c>
      <c r="D16" s="106"/>
      <c r="E16" s="49"/>
      <c r="F16" s="49"/>
      <c r="G16" s="103"/>
      <c r="H16" s="105">
        <v>15</v>
      </c>
      <c r="I16" s="104" t="s">
        <v>329</v>
      </c>
      <c r="J16" s="103" t="s">
        <v>60</v>
      </c>
      <c r="K16" s="102">
        <v>10</v>
      </c>
      <c r="L16" s="104"/>
      <c r="M16" s="103" t="s">
        <v>31</v>
      </c>
      <c r="N16" s="102">
        <v>5</v>
      </c>
      <c r="O16" s="101"/>
    </row>
    <row r="17" spans="1:15" ht="27" customHeight="1" x14ac:dyDescent="0.15">
      <c r="A17" s="400"/>
      <c r="B17" s="103"/>
      <c r="C17" s="107" t="s">
        <v>32</v>
      </c>
      <c r="D17" s="106"/>
      <c r="E17" s="49"/>
      <c r="F17" s="49"/>
      <c r="G17" s="103"/>
      <c r="H17" s="105">
        <v>5</v>
      </c>
      <c r="I17" s="104"/>
      <c r="J17" s="103" t="s">
        <v>32</v>
      </c>
      <c r="K17" s="102">
        <v>5</v>
      </c>
      <c r="L17" s="116"/>
      <c r="M17" s="109"/>
      <c r="N17" s="115"/>
      <c r="O17" s="117"/>
    </row>
    <row r="18" spans="1:15" ht="27" customHeight="1" x14ac:dyDescent="0.15">
      <c r="A18" s="400"/>
      <c r="B18" s="103"/>
      <c r="C18" s="107" t="s">
        <v>92</v>
      </c>
      <c r="D18" s="106"/>
      <c r="E18" s="49"/>
      <c r="F18" s="49"/>
      <c r="G18" s="103"/>
      <c r="H18" s="105">
        <v>10</v>
      </c>
      <c r="I18" s="104"/>
      <c r="J18" s="103" t="s">
        <v>92</v>
      </c>
      <c r="K18" s="102">
        <v>5</v>
      </c>
      <c r="L18" s="104" t="s">
        <v>113</v>
      </c>
      <c r="M18" s="103" t="s">
        <v>114</v>
      </c>
      <c r="N18" s="152">
        <v>0.1</v>
      </c>
      <c r="O18" s="101"/>
    </row>
    <row r="19" spans="1:15" ht="27" customHeight="1" x14ac:dyDescent="0.15">
      <c r="A19" s="400"/>
      <c r="B19" s="109"/>
      <c r="C19" s="111"/>
      <c r="D19" s="110"/>
      <c r="E19" s="43"/>
      <c r="F19" s="43"/>
      <c r="G19" s="109"/>
      <c r="H19" s="108"/>
      <c r="I19" s="116"/>
      <c r="J19" s="109"/>
      <c r="K19" s="115"/>
      <c r="L19" s="104"/>
      <c r="M19" s="103"/>
      <c r="N19" s="102"/>
      <c r="O19" s="101"/>
    </row>
    <row r="20" spans="1:15" ht="27" customHeight="1" x14ac:dyDescent="0.15">
      <c r="A20" s="400"/>
      <c r="B20" s="103" t="s">
        <v>47</v>
      </c>
      <c r="C20" s="107" t="s">
        <v>80</v>
      </c>
      <c r="D20" s="106"/>
      <c r="E20" s="49"/>
      <c r="F20" s="112"/>
      <c r="G20" s="103"/>
      <c r="H20" s="105">
        <v>5</v>
      </c>
      <c r="I20" s="104" t="s">
        <v>47</v>
      </c>
      <c r="J20" s="103" t="s">
        <v>80</v>
      </c>
      <c r="K20" s="102">
        <v>5</v>
      </c>
      <c r="L20" s="104"/>
      <c r="M20" s="103"/>
      <c r="N20" s="102"/>
      <c r="O20" s="101"/>
    </row>
    <row r="21" spans="1:15" ht="27" customHeight="1" x14ac:dyDescent="0.15">
      <c r="A21" s="400"/>
      <c r="B21" s="103"/>
      <c r="C21" s="107" t="s">
        <v>31</v>
      </c>
      <c r="D21" s="106"/>
      <c r="E21" s="49"/>
      <c r="F21" s="49"/>
      <c r="G21" s="103"/>
      <c r="H21" s="105">
        <v>5</v>
      </c>
      <c r="I21" s="104"/>
      <c r="J21" s="103" t="s">
        <v>31</v>
      </c>
      <c r="K21" s="102">
        <v>5</v>
      </c>
      <c r="L21" s="104"/>
      <c r="M21" s="103"/>
      <c r="N21" s="102"/>
      <c r="O21" s="101"/>
    </row>
    <row r="22" spans="1:15" ht="27" customHeight="1" x14ac:dyDescent="0.15">
      <c r="A22" s="400"/>
      <c r="B22" s="103"/>
      <c r="C22" s="107"/>
      <c r="D22" s="106"/>
      <c r="E22" s="49"/>
      <c r="F22" s="49"/>
      <c r="G22" s="103" t="s">
        <v>33</v>
      </c>
      <c r="H22" s="105" t="s">
        <v>262</v>
      </c>
      <c r="I22" s="104"/>
      <c r="J22" s="103"/>
      <c r="K22" s="102"/>
      <c r="L22" s="104"/>
      <c r="M22" s="103"/>
      <c r="N22" s="102"/>
      <c r="O22" s="101"/>
    </row>
    <row r="23" spans="1:15" ht="27" customHeight="1" x14ac:dyDescent="0.15">
      <c r="A23" s="400"/>
      <c r="B23" s="103"/>
      <c r="C23" s="107"/>
      <c r="D23" s="106"/>
      <c r="E23" s="49"/>
      <c r="F23" s="49"/>
      <c r="G23" s="103" t="s">
        <v>50</v>
      </c>
      <c r="H23" s="105" t="s">
        <v>261</v>
      </c>
      <c r="I23" s="104"/>
      <c r="J23" s="103"/>
      <c r="K23" s="102"/>
      <c r="L23" s="104"/>
      <c r="M23" s="103"/>
      <c r="N23" s="102"/>
      <c r="O23" s="101"/>
    </row>
    <row r="24" spans="1:15" ht="27" customHeight="1" x14ac:dyDescent="0.15">
      <c r="A24" s="400"/>
      <c r="B24" s="109"/>
      <c r="C24" s="111"/>
      <c r="D24" s="110"/>
      <c r="E24" s="43"/>
      <c r="F24" s="43"/>
      <c r="G24" s="109"/>
      <c r="H24" s="108"/>
      <c r="I24" s="116"/>
      <c r="J24" s="109"/>
      <c r="K24" s="115"/>
      <c r="L24" s="104"/>
      <c r="M24" s="103"/>
      <c r="N24" s="102"/>
      <c r="O24" s="101"/>
    </row>
    <row r="25" spans="1:15" ht="27" customHeight="1" x14ac:dyDescent="0.15">
      <c r="A25" s="400"/>
      <c r="B25" s="103" t="s">
        <v>113</v>
      </c>
      <c r="C25" s="107" t="s">
        <v>114</v>
      </c>
      <c r="D25" s="106"/>
      <c r="E25" s="49"/>
      <c r="F25" s="49"/>
      <c r="G25" s="103"/>
      <c r="H25" s="114">
        <v>0.13</v>
      </c>
      <c r="I25" s="104" t="s">
        <v>113</v>
      </c>
      <c r="J25" s="103" t="s">
        <v>114</v>
      </c>
      <c r="K25" s="113">
        <v>0.13</v>
      </c>
      <c r="L25" s="104"/>
      <c r="M25" s="103"/>
      <c r="N25" s="102"/>
      <c r="O25" s="101"/>
    </row>
    <row r="26" spans="1:15" ht="27"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26"/>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187</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121</v>
      </c>
      <c r="C5" s="36" t="s">
        <v>148</v>
      </c>
      <c r="D5" s="37" t="s">
        <v>244</v>
      </c>
      <c r="E5" s="80">
        <v>0.5</v>
      </c>
      <c r="F5" s="39" t="s">
        <v>67</v>
      </c>
      <c r="G5" s="65"/>
      <c r="H5" s="69" t="s">
        <v>148</v>
      </c>
      <c r="I5" s="37" t="s">
        <v>244</v>
      </c>
      <c r="J5" s="39">
        <f>ROUNDUP(E5*0.75,2)</f>
        <v>0.38</v>
      </c>
      <c r="K5" s="39" t="s">
        <v>67</v>
      </c>
      <c r="L5" s="39"/>
      <c r="M5" s="73" t="e">
        <f>#REF!</f>
        <v>#REF!</v>
      </c>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249</v>
      </c>
      <c r="C7" s="48" t="s">
        <v>171</v>
      </c>
      <c r="D7" s="49"/>
      <c r="E7" s="50">
        <v>20</v>
      </c>
      <c r="F7" s="51" t="s">
        <v>25</v>
      </c>
      <c r="G7" s="67"/>
      <c r="H7" s="71" t="s">
        <v>171</v>
      </c>
      <c r="I7" s="49"/>
      <c r="J7" s="51">
        <f>ROUNDUP(E7*0.75,2)</f>
        <v>15</v>
      </c>
      <c r="K7" s="51" t="s">
        <v>25</v>
      </c>
      <c r="L7" s="51"/>
      <c r="M7" s="75" t="e">
        <f>ROUND(#REF!+(#REF!*15/100),2)</f>
        <v>#REF!</v>
      </c>
      <c r="N7" s="63" t="s">
        <v>250</v>
      </c>
      <c r="O7" s="52" t="s">
        <v>30</v>
      </c>
      <c r="P7" s="49"/>
      <c r="Q7" s="53">
        <v>2</v>
      </c>
      <c r="R7" s="88">
        <f t="shared" ref="R7:R13" si="0">ROUNDUP(Q7*0.75,2)</f>
        <v>1.5</v>
      </c>
    </row>
    <row r="8" spans="1:19" ht="24.95" customHeight="1" x14ac:dyDescent="0.15">
      <c r="A8" s="385"/>
      <c r="B8" s="63"/>
      <c r="C8" s="48" t="s">
        <v>81</v>
      </c>
      <c r="D8" s="49"/>
      <c r="E8" s="50">
        <v>10</v>
      </c>
      <c r="F8" s="51" t="s">
        <v>25</v>
      </c>
      <c r="G8" s="67"/>
      <c r="H8" s="71" t="s">
        <v>81</v>
      </c>
      <c r="I8" s="49"/>
      <c r="J8" s="51">
        <f>ROUNDUP(E8*0.75,2)</f>
        <v>7.5</v>
      </c>
      <c r="K8" s="51" t="s">
        <v>25</v>
      </c>
      <c r="L8" s="51"/>
      <c r="M8" s="75" t="e">
        <f>#REF!</f>
        <v>#REF!</v>
      </c>
      <c r="N8" s="63" t="s">
        <v>188</v>
      </c>
      <c r="O8" s="52" t="s">
        <v>57</v>
      </c>
      <c r="P8" s="49"/>
      <c r="Q8" s="53">
        <v>1</v>
      </c>
      <c r="R8" s="88">
        <f t="shared" si="0"/>
        <v>0.75</v>
      </c>
    </row>
    <row r="9" spans="1:19" ht="24.95" customHeight="1" x14ac:dyDescent="0.15">
      <c r="A9" s="385"/>
      <c r="B9" s="63"/>
      <c r="C9" s="48" t="s">
        <v>40</v>
      </c>
      <c r="D9" s="49" t="s">
        <v>41</v>
      </c>
      <c r="E9" s="50">
        <v>1</v>
      </c>
      <c r="F9" s="51" t="s">
        <v>42</v>
      </c>
      <c r="G9" s="67"/>
      <c r="H9" s="71" t="s">
        <v>40</v>
      </c>
      <c r="I9" s="49" t="s">
        <v>41</v>
      </c>
      <c r="J9" s="51">
        <f>ROUNDUP(E9*0.75,2)</f>
        <v>0.75</v>
      </c>
      <c r="K9" s="51" t="s">
        <v>42</v>
      </c>
      <c r="L9" s="51"/>
      <c r="M9" s="75" t="e">
        <f>#REF!</f>
        <v>#REF!</v>
      </c>
      <c r="N9" s="63" t="s">
        <v>189</v>
      </c>
      <c r="O9" s="52" t="s">
        <v>45</v>
      </c>
      <c r="P9" s="49"/>
      <c r="Q9" s="53">
        <v>0.1</v>
      </c>
      <c r="R9" s="88">
        <f t="shared" si="0"/>
        <v>0.08</v>
      </c>
    </row>
    <row r="10" spans="1:19" ht="24.95" customHeight="1" x14ac:dyDescent="0.15">
      <c r="A10" s="385"/>
      <c r="B10" s="63"/>
      <c r="C10" s="48"/>
      <c r="D10" s="49"/>
      <c r="E10" s="50"/>
      <c r="F10" s="51"/>
      <c r="G10" s="67"/>
      <c r="H10" s="71"/>
      <c r="I10" s="49"/>
      <c r="J10" s="51"/>
      <c r="K10" s="51"/>
      <c r="L10" s="51"/>
      <c r="M10" s="75"/>
      <c r="N10" s="63" t="s">
        <v>190</v>
      </c>
      <c r="O10" s="52" t="s">
        <v>26</v>
      </c>
      <c r="P10" s="49" t="s">
        <v>27</v>
      </c>
      <c r="Q10" s="53">
        <v>0.5</v>
      </c>
      <c r="R10" s="88">
        <f t="shared" si="0"/>
        <v>0.38</v>
      </c>
    </row>
    <row r="11" spans="1:19" ht="24.95" customHeight="1" x14ac:dyDescent="0.15">
      <c r="A11" s="385"/>
      <c r="B11" s="63"/>
      <c r="C11" s="48"/>
      <c r="D11" s="49"/>
      <c r="E11" s="50"/>
      <c r="F11" s="51"/>
      <c r="G11" s="67"/>
      <c r="H11" s="71"/>
      <c r="I11" s="49"/>
      <c r="J11" s="51"/>
      <c r="K11" s="51"/>
      <c r="L11" s="51"/>
      <c r="M11" s="75"/>
      <c r="N11" s="63" t="s">
        <v>18</v>
      </c>
      <c r="O11" s="52" t="s">
        <v>23</v>
      </c>
      <c r="P11" s="49"/>
      <c r="Q11" s="53">
        <v>0.3</v>
      </c>
      <c r="R11" s="88">
        <f t="shared" si="0"/>
        <v>0.23</v>
      </c>
    </row>
    <row r="12" spans="1:19" ht="24.95" customHeight="1" x14ac:dyDescent="0.15">
      <c r="A12" s="385"/>
      <c r="B12" s="63"/>
      <c r="C12" s="48"/>
      <c r="D12" s="49"/>
      <c r="E12" s="50"/>
      <c r="F12" s="51"/>
      <c r="G12" s="67"/>
      <c r="H12" s="71"/>
      <c r="I12" s="49"/>
      <c r="J12" s="51"/>
      <c r="K12" s="51"/>
      <c r="L12" s="51"/>
      <c r="M12" s="75"/>
      <c r="N12" s="63"/>
      <c r="O12" s="52" t="s">
        <v>33</v>
      </c>
      <c r="P12" s="49"/>
      <c r="Q12" s="53">
        <v>5</v>
      </c>
      <c r="R12" s="88">
        <f t="shared" si="0"/>
        <v>3.75</v>
      </c>
    </row>
    <row r="13" spans="1:19" ht="24.95" customHeight="1" x14ac:dyDescent="0.15">
      <c r="A13" s="385"/>
      <c r="B13" s="63"/>
      <c r="C13" s="48"/>
      <c r="D13" s="49"/>
      <c r="E13" s="50"/>
      <c r="F13" s="51"/>
      <c r="G13" s="67"/>
      <c r="H13" s="71"/>
      <c r="I13" s="49"/>
      <c r="J13" s="51"/>
      <c r="K13" s="51"/>
      <c r="L13" s="51"/>
      <c r="M13" s="75"/>
      <c r="N13" s="63"/>
      <c r="O13" s="52" t="s">
        <v>30</v>
      </c>
      <c r="P13" s="49"/>
      <c r="Q13" s="53">
        <v>1</v>
      </c>
      <c r="R13" s="88">
        <f t="shared" si="0"/>
        <v>0.75</v>
      </c>
    </row>
    <row r="14" spans="1:19" ht="24.95" customHeight="1" x14ac:dyDescent="0.15">
      <c r="A14" s="385"/>
      <c r="B14" s="62"/>
      <c r="C14" s="42"/>
      <c r="D14" s="43"/>
      <c r="E14" s="44"/>
      <c r="F14" s="45"/>
      <c r="G14" s="66"/>
      <c r="H14" s="70"/>
      <c r="I14" s="43"/>
      <c r="J14" s="45"/>
      <c r="K14" s="45"/>
      <c r="L14" s="45"/>
      <c r="M14" s="74"/>
      <c r="N14" s="62"/>
      <c r="O14" s="46"/>
      <c r="P14" s="43"/>
      <c r="Q14" s="47"/>
      <c r="R14" s="90"/>
    </row>
    <row r="15" spans="1:19" ht="24.95" customHeight="1" x14ac:dyDescent="0.15">
      <c r="A15" s="385"/>
      <c r="B15" s="63" t="s">
        <v>191</v>
      </c>
      <c r="C15" s="48" t="s">
        <v>59</v>
      </c>
      <c r="D15" s="49"/>
      <c r="E15" s="50">
        <v>20</v>
      </c>
      <c r="F15" s="51" t="s">
        <v>25</v>
      </c>
      <c r="G15" s="67"/>
      <c r="H15" s="71" t="s">
        <v>59</v>
      </c>
      <c r="I15" s="49"/>
      <c r="J15" s="51">
        <f>ROUNDUP(E15*0.75,2)</f>
        <v>15</v>
      </c>
      <c r="K15" s="51" t="s">
        <v>25</v>
      </c>
      <c r="L15" s="51"/>
      <c r="M15" s="75" t="e">
        <f>#REF!</f>
        <v>#REF!</v>
      </c>
      <c r="N15" s="63" t="s">
        <v>192</v>
      </c>
      <c r="O15" s="52" t="s">
        <v>23</v>
      </c>
      <c r="P15" s="49"/>
      <c r="Q15" s="53">
        <v>0.5</v>
      </c>
      <c r="R15" s="88">
        <f t="shared" ref="R15:R20" si="1">ROUNDUP(Q15*0.75,2)</f>
        <v>0.38</v>
      </c>
    </row>
    <row r="16" spans="1:19" ht="24.95" customHeight="1" x14ac:dyDescent="0.15">
      <c r="A16" s="385"/>
      <c r="B16" s="63"/>
      <c r="C16" s="48" t="s">
        <v>112</v>
      </c>
      <c r="D16" s="49"/>
      <c r="E16" s="50">
        <v>30</v>
      </c>
      <c r="F16" s="51" t="s">
        <v>25</v>
      </c>
      <c r="G16" s="67"/>
      <c r="H16" s="71" t="s">
        <v>112</v>
      </c>
      <c r="I16" s="49"/>
      <c r="J16" s="51">
        <f>ROUNDUP(E16*0.75,2)</f>
        <v>22.5</v>
      </c>
      <c r="K16" s="51" t="s">
        <v>25</v>
      </c>
      <c r="L16" s="51"/>
      <c r="M16" s="75" t="e">
        <f>ROUND(#REF!+(#REF!*6/100),2)</f>
        <v>#REF!</v>
      </c>
      <c r="N16" s="63" t="s">
        <v>193</v>
      </c>
      <c r="O16" s="52" t="s">
        <v>30</v>
      </c>
      <c r="P16" s="49"/>
      <c r="Q16" s="53">
        <v>1</v>
      </c>
      <c r="R16" s="88">
        <f t="shared" si="1"/>
        <v>0.75</v>
      </c>
    </row>
    <row r="17" spans="1:18" ht="24.95" customHeight="1" x14ac:dyDescent="0.15">
      <c r="A17" s="385"/>
      <c r="B17" s="63"/>
      <c r="C17" s="48" t="s">
        <v>32</v>
      </c>
      <c r="D17" s="49"/>
      <c r="E17" s="50">
        <v>10</v>
      </c>
      <c r="F17" s="51" t="s">
        <v>25</v>
      </c>
      <c r="G17" s="67"/>
      <c r="H17" s="71" t="s">
        <v>32</v>
      </c>
      <c r="I17" s="49"/>
      <c r="J17" s="51">
        <f>ROUNDUP(E17*0.75,2)</f>
        <v>7.5</v>
      </c>
      <c r="K17" s="51" t="s">
        <v>25</v>
      </c>
      <c r="L17" s="51"/>
      <c r="M17" s="75" t="e">
        <f>ROUND(#REF!+(#REF!*10/100),2)</f>
        <v>#REF!</v>
      </c>
      <c r="N17" s="63" t="s">
        <v>18</v>
      </c>
      <c r="O17" s="52" t="s">
        <v>33</v>
      </c>
      <c r="P17" s="49"/>
      <c r="Q17" s="53">
        <v>20</v>
      </c>
      <c r="R17" s="88">
        <f t="shared" si="1"/>
        <v>15</v>
      </c>
    </row>
    <row r="18" spans="1:18" ht="24.95" customHeight="1" x14ac:dyDescent="0.15">
      <c r="A18" s="385"/>
      <c r="B18" s="63"/>
      <c r="C18" s="48"/>
      <c r="D18" s="49"/>
      <c r="E18" s="50"/>
      <c r="F18" s="51"/>
      <c r="G18" s="67"/>
      <c r="H18" s="71"/>
      <c r="I18" s="49"/>
      <c r="J18" s="51"/>
      <c r="K18" s="51"/>
      <c r="L18" s="51"/>
      <c r="M18" s="75"/>
      <c r="N18" s="63"/>
      <c r="O18" s="52" t="s">
        <v>57</v>
      </c>
      <c r="P18" s="49"/>
      <c r="Q18" s="53">
        <v>2</v>
      </c>
      <c r="R18" s="88">
        <f t="shared" si="1"/>
        <v>1.5</v>
      </c>
    </row>
    <row r="19" spans="1:18" ht="24.95" customHeight="1" x14ac:dyDescent="0.15">
      <c r="A19" s="385"/>
      <c r="B19" s="63"/>
      <c r="C19" s="48"/>
      <c r="D19" s="49"/>
      <c r="E19" s="50"/>
      <c r="F19" s="51"/>
      <c r="G19" s="67"/>
      <c r="H19" s="71"/>
      <c r="I19" s="49"/>
      <c r="J19" s="51"/>
      <c r="K19" s="51"/>
      <c r="L19" s="51"/>
      <c r="M19" s="75"/>
      <c r="N19" s="63"/>
      <c r="O19" s="52" t="s">
        <v>62</v>
      </c>
      <c r="P19" s="49"/>
      <c r="Q19" s="53">
        <v>1.5</v>
      </c>
      <c r="R19" s="88">
        <f t="shared" si="1"/>
        <v>1.1300000000000001</v>
      </c>
    </row>
    <row r="20" spans="1:18" ht="24.95" customHeight="1" x14ac:dyDescent="0.15">
      <c r="A20" s="385"/>
      <c r="B20" s="63"/>
      <c r="C20" s="48"/>
      <c r="D20" s="49"/>
      <c r="E20" s="50"/>
      <c r="F20" s="51"/>
      <c r="G20" s="67"/>
      <c r="H20" s="71"/>
      <c r="I20" s="49"/>
      <c r="J20" s="51"/>
      <c r="K20" s="51"/>
      <c r="L20" s="51"/>
      <c r="M20" s="75"/>
      <c r="N20" s="63"/>
      <c r="O20" s="52" t="s">
        <v>26</v>
      </c>
      <c r="P20" s="49" t="s">
        <v>27</v>
      </c>
      <c r="Q20" s="53">
        <v>1</v>
      </c>
      <c r="R20" s="88">
        <f t="shared" si="1"/>
        <v>0.75</v>
      </c>
    </row>
    <row r="21" spans="1:18" ht="24.95" customHeight="1" x14ac:dyDescent="0.15">
      <c r="A21" s="385"/>
      <c r="B21" s="62"/>
      <c r="C21" s="42"/>
      <c r="D21" s="43"/>
      <c r="E21" s="44"/>
      <c r="F21" s="45"/>
      <c r="G21" s="66"/>
      <c r="H21" s="70"/>
      <c r="I21" s="43"/>
      <c r="J21" s="45"/>
      <c r="K21" s="45"/>
      <c r="L21" s="45"/>
      <c r="M21" s="74"/>
      <c r="N21" s="62"/>
      <c r="O21" s="46"/>
      <c r="P21" s="43"/>
      <c r="Q21" s="47"/>
      <c r="R21" s="90"/>
    </row>
    <row r="22" spans="1:18" ht="24.95" customHeight="1" x14ac:dyDescent="0.15">
      <c r="A22" s="385"/>
      <c r="B22" s="63" t="s">
        <v>47</v>
      </c>
      <c r="C22" s="48" t="s">
        <v>64</v>
      </c>
      <c r="D22" s="49"/>
      <c r="E22" s="50">
        <v>20</v>
      </c>
      <c r="F22" s="51" t="s">
        <v>25</v>
      </c>
      <c r="G22" s="67"/>
      <c r="H22" s="71" t="s">
        <v>64</v>
      </c>
      <c r="I22" s="49"/>
      <c r="J22" s="51">
        <f>ROUNDUP(E22*0.75,2)</f>
        <v>15</v>
      </c>
      <c r="K22" s="51" t="s">
        <v>25</v>
      </c>
      <c r="L22" s="51"/>
      <c r="M22" s="75" t="e">
        <f>ROUND(#REF!+(#REF!*10/100),2)</f>
        <v>#REF!</v>
      </c>
      <c r="N22" s="63" t="s">
        <v>18</v>
      </c>
      <c r="O22" s="52" t="s">
        <v>33</v>
      </c>
      <c r="P22" s="49"/>
      <c r="Q22" s="53">
        <v>100</v>
      </c>
      <c r="R22" s="88">
        <f>ROUNDUP(Q22*0.75,2)</f>
        <v>75</v>
      </c>
    </row>
    <row r="23" spans="1:18" ht="24.95" customHeight="1" x14ac:dyDescent="0.15">
      <c r="A23" s="385"/>
      <c r="B23" s="63"/>
      <c r="C23" s="48" t="s">
        <v>49</v>
      </c>
      <c r="D23" s="49"/>
      <c r="E23" s="50">
        <v>3</v>
      </c>
      <c r="F23" s="51" t="s">
        <v>25</v>
      </c>
      <c r="G23" s="67"/>
      <c r="H23" s="71" t="s">
        <v>49</v>
      </c>
      <c r="I23" s="49"/>
      <c r="J23" s="51">
        <f>ROUNDUP(E23*0.75,2)</f>
        <v>2.25</v>
      </c>
      <c r="K23" s="51" t="s">
        <v>25</v>
      </c>
      <c r="L23" s="51"/>
      <c r="M23" s="75" t="e">
        <f>ROUND(#REF!+(#REF!*40/100),2)</f>
        <v>#REF!</v>
      </c>
      <c r="N23" s="63"/>
      <c r="O23" s="52" t="s">
        <v>50</v>
      </c>
      <c r="P23" s="49"/>
      <c r="Q23" s="53">
        <v>3</v>
      </c>
      <c r="R23" s="88">
        <f>ROUNDUP(Q23*0.75,2)</f>
        <v>2.25</v>
      </c>
    </row>
    <row r="24" spans="1:18" ht="24.95" customHeight="1" x14ac:dyDescent="0.15">
      <c r="A24" s="385"/>
      <c r="B24" s="62"/>
      <c r="C24" s="42"/>
      <c r="D24" s="43"/>
      <c r="E24" s="44"/>
      <c r="F24" s="45"/>
      <c r="G24" s="66"/>
      <c r="H24" s="70"/>
      <c r="I24" s="43"/>
      <c r="J24" s="45"/>
      <c r="K24" s="45"/>
      <c r="L24" s="45"/>
      <c r="M24" s="74"/>
      <c r="N24" s="62"/>
      <c r="O24" s="46"/>
      <c r="P24" s="43"/>
      <c r="Q24" s="47"/>
      <c r="R24" s="90"/>
    </row>
    <row r="25" spans="1:18" ht="24.95" customHeight="1" x14ac:dyDescent="0.15">
      <c r="A25" s="385"/>
      <c r="B25" s="63" t="s">
        <v>96</v>
      </c>
      <c r="C25" s="48" t="s">
        <v>98</v>
      </c>
      <c r="D25" s="49"/>
      <c r="E25" s="78">
        <v>0.25</v>
      </c>
      <c r="F25" s="51" t="s">
        <v>99</v>
      </c>
      <c r="G25" s="67"/>
      <c r="H25" s="71" t="s">
        <v>98</v>
      </c>
      <c r="I25" s="49"/>
      <c r="J25" s="51">
        <f>ROUNDUP(E25*0.75,2)</f>
        <v>0.19</v>
      </c>
      <c r="K25" s="51" t="s">
        <v>99</v>
      </c>
      <c r="L25" s="51"/>
      <c r="M25" s="75" t="e">
        <f>#REF!</f>
        <v>#REF!</v>
      </c>
      <c r="N25" s="63" t="s">
        <v>97</v>
      </c>
      <c r="O25" s="52"/>
      <c r="P25" s="49"/>
      <c r="Q25" s="53"/>
      <c r="R25" s="88"/>
    </row>
    <row r="26" spans="1:18" ht="24.95" customHeight="1" thickBot="1" x14ac:dyDescent="0.2">
      <c r="A26" s="386"/>
      <c r="B26" s="64"/>
      <c r="C26" s="55"/>
      <c r="D26" s="56"/>
      <c r="E26" s="57"/>
      <c r="F26" s="58"/>
      <c r="G26" s="68"/>
      <c r="H26" s="72"/>
      <c r="I26" s="56"/>
      <c r="J26" s="58"/>
      <c r="K26" s="58"/>
      <c r="L26" s="58"/>
      <c r="M26" s="76"/>
      <c r="N26" s="64"/>
      <c r="O26" s="59"/>
      <c r="P26" s="56"/>
      <c r="Q26" s="60"/>
      <c r="R26" s="91"/>
    </row>
  </sheetData>
  <mergeCells count="4">
    <mergeCell ref="H1:N1"/>
    <mergeCell ref="A2:R2"/>
    <mergeCell ref="A3:F3"/>
    <mergeCell ref="A5:A26"/>
  </mergeCells>
  <phoneticPr fontId="18"/>
  <printOptions horizontalCentered="1" verticalCentered="1"/>
  <pageMargins left="0.39370078740157483" right="0.39370078740157483" top="0.39370078740157483" bottom="0.39370078740157483" header="0.39370078740157483" footer="0.39370078740157483"/>
  <pageSetup paperSize="12" scale="5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18CF-32CA-45A1-8D60-C26D326DDF6F}">
  <sheetPr>
    <pageSetUpPr fitToPage="1"/>
  </sheetPr>
  <dimension ref="A1:P62"/>
  <sheetViews>
    <sheetView zoomScale="50" zoomScaleNormal="50" zoomScaleSheetLayoutView="70" workbookViewId="0"/>
  </sheetViews>
  <sheetFormatPr defaultColWidth="9" defaultRowHeight="13.5" x14ac:dyDescent="0.15"/>
  <cols>
    <col min="1" max="1" width="4.5" style="168" bestFit="1" customWidth="1"/>
    <col min="2" max="2" width="3.375" style="167" bestFit="1" customWidth="1"/>
    <col min="3" max="8" width="17.625" style="167" customWidth="1"/>
    <col min="9" max="9" width="4.5" style="168" bestFit="1" customWidth="1"/>
    <col min="10" max="10" width="3.375" style="167" bestFit="1" customWidth="1"/>
    <col min="11" max="16" width="17.625" style="167" customWidth="1"/>
    <col min="17" max="16384" width="9" style="167"/>
  </cols>
  <sheetData>
    <row r="1" spans="1:16" ht="65.25" customHeight="1" x14ac:dyDescent="0.15">
      <c r="A1" s="166"/>
      <c r="I1" s="166"/>
    </row>
    <row r="2" spans="1:16" s="168" customFormat="1" ht="21.75" customHeight="1" x14ac:dyDescent="0.15">
      <c r="A2" s="338" t="s">
        <v>288</v>
      </c>
      <c r="B2" s="313" t="s">
        <v>367</v>
      </c>
      <c r="C2" s="339" t="s">
        <v>368</v>
      </c>
      <c r="D2" s="340"/>
      <c r="E2" s="314" t="s">
        <v>369</v>
      </c>
      <c r="F2" s="315"/>
      <c r="G2" s="314" t="s">
        <v>370</v>
      </c>
      <c r="H2" s="315"/>
      <c r="I2" s="338" t="s">
        <v>288</v>
      </c>
      <c r="J2" s="313" t="s">
        <v>367</v>
      </c>
      <c r="K2" s="314" t="s">
        <v>368</v>
      </c>
      <c r="L2" s="315"/>
      <c r="M2" s="314" t="s">
        <v>369</v>
      </c>
      <c r="N2" s="315"/>
      <c r="O2" s="320" t="s">
        <v>370</v>
      </c>
      <c r="P2" s="321"/>
    </row>
    <row r="3" spans="1:16" s="168" customFormat="1" ht="13.5" customHeight="1" x14ac:dyDescent="0.15">
      <c r="A3" s="338"/>
      <c r="B3" s="313"/>
      <c r="C3" s="341"/>
      <c r="D3" s="342"/>
      <c r="E3" s="345"/>
      <c r="F3" s="346"/>
      <c r="G3" s="345"/>
      <c r="H3" s="346"/>
      <c r="I3" s="338"/>
      <c r="J3" s="313"/>
      <c r="K3" s="316"/>
      <c r="L3" s="317"/>
      <c r="M3" s="316"/>
      <c r="N3" s="317"/>
      <c r="O3" s="322"/>
      <c r="P3" s="323"/>
    </row>
    <row r="4" spans="1:16" s="168" customFormat="1" ht="18.75" customHeight="1" x14ac:dyDescent="0.15">
      <c r="A4" s="338"/>
      <c r="B4" s="313"/>
      <c r="C4" s="343"/>
      <c r="D4" s="344"/>
      <c r="E4" s="347"/>
      <c r="F4" s="348"/>
      <c r="G4" s="347"/>
      <c r="H4" s="348"/>
      <c r="I4" s="338"/>
      <c r="J4" s="313"/>
      <c r="K4" s="318"/>
      <c r="L4" s="319"/>
      <c r="M4" s="318"/>
      <c r="N4" s="319"/>
      <c r="O4" s="324"/>
      <c r="P4" s="325"/>
    </row>
    <row r="5" spans="1:16" s="168" customFormat="1" ht="15.75" customHeight="1" x14ac:dyDescent="0.15">
      <c r="A5" s="338"/>
      <c r="B5" s="313"/>
      <c r="C5" s="169" t="s">
        <v>371</v>
      </c>
      <c r="D5" s="169" t="s">
        <v>372</v>
      </c>
      <c r="E5" s="169" t="s">
        <v>371</v>
      </c>
      <c r="F5" s="169" t="s">
        <v>372</v>
      </c>
      <c r="G5" s="169" t="s">
        <v>371</v>
      </c>
      <c r="H5" s="169" t="s">
        <v>372</v>
      </c>
      <c r="I5" s="338"/>
      <c r="J5" s="313"/>
      <c r="K5" s="169" t="s">
        <v>371</v>
      </c>
      <c r="L5" s="169" t="s">
        <v>372</v>
      </c>
      <c r="M5" s="169" t="s">
        <v>371</v>
      </c>
      <c r="N5" s="169" t="s">
        <v>372</v>
      </c>
      <c r="O5" s="170" t="s">
        <v>371</v>
      </c>
      <c r="P5" s="169" t="s">
        <v>372</v>
      </c>
    </row>
    <row r="6" spans="1:16" s="168" customFormat="1" ht="13.5" customHeight="1" x14ac:dyDescent="0.15">
      <c r="A6" s="326">
        <v>1</v>
      </c>
      <c r="B6" s="327" t="s">
        <v>373</v>
      </c>
      <c r="C6" s="171" t="s">
        <v>271</v>
      </c>
      <c r="D6" s="330" t="s">
        <v>374</v>
      </c>
      <c r="E6" s="171" t="s">
        <v>271</v>
      </c>
      <c r="F6" s="330" t="s">
        <v>375</v>
      </c>
      <c r="G6" s="171" t="s">
        <v>269</v>
      </c>
      <c r="H6" s="276" t="s">
        <v>376</v>
      </c>
      <c r="I6" s="335">
        <v>16</v>
      </c>
      <c r="J6" s="327" t="s">
        <v>56</v>
      </c>
      <c r="K6" s="172" t="s">
        <v>271</v>
      </c>
      <c r="L6" s="349" t="s">
        <v>377</v>
      </c>
      <c r="M6" s="172" t="s">
        <v>271</v>
      </c>
      <c r="N6" s="349" t="s">
        <v>378</v>
      </c>
      <c r="O6" s="172" t="s">
        <v>269</v>
      </c>
      <c r="P6" s="349" t="s">
        <v>379</v>
      </c>
    </row>
    <row r="7" spans="1:16" x14ac:dyDescent="0.15">
      <c r="A7" s="326"/>
      <c r="B7" s="328"/>
      <c r="C7" s="171" t="s">
        <v>267</v>
      </c>
      <c r="D7" s="331"/>
      <c r="E7" s="171" t="s">
        <v>267</v>
      </c>
      <c r="F7" s="331"/>
      <c r="G7" s="171" t="s">
        <v>266</v>
      </c>
      <c r="H7" s="333"/>
      <c r="I7" s="336"/>
      <c r="J7" s="328"/>
      <c r="K7" s="171" t="s">
        <v>294</v>
      </c>
      <c r="L7" s="350"/>
      <c r="M7" s="171" t="s">
        <v>293</v>
      </c>
      <c r="N7" s="350"/>
      <c r="O7" s="171" t="s">
        <v>291</v>
      </c>
      <c r="P7" s="350"/>
    </row>
    <row r="8" spans="1:16" x14ac:dyDescent="0.15">
      <c r="A8" s="326"/>
      <c r="B8" s="328"/>
      <c r="C8" s="171" t="s">
        <v>264</v>
      </c>
      <c r="D8" s="331"/>
      <c r="E8" s="171" t="s">
        <v>264</v>
      </c>
      <c r="F8" s="331"/>
      <c r="G8" s="171" t="s">
        <v>265</v>
      </c>
      <c r="H8" s="333"/>
      <c r="I8" s="336"/>
      <c r="J8" s="328"/>
      <c r="K8" s="171" t="s">
        <v>289</v>
      </c>
      <c r="L8" s="350"/>
      <c r="M8" s="171" t="s">
        <v>289</v>
      </c>
      <c r="N8" s="350"/>
      <c r="O8" s="171" t="s">
        <v>290</v>
      </c>
      <c r="P8" s="350"/>
    </row>
    <row r="9" spans="1:16" x14ac:dyDescent="0.15">
      <c r="A9" s="326"/>
      <c r="B9" s="329"/>
      <c r="C9" s="171" t="s">
        <v>47</v>
      </c>
      <c r="D9" s="332"/>
      <c r="E9" s="171"/>
      <c r="F9" s="332"/>
      <c r="G9" s="171"/>
      <c r="H9" s="334"/>
      <c r="I9" s="337"/>
      <c r="J9" s="329"/>
      <c r="K9" s="173" t="s">
        <v>132</v>
      </c>
      <c r="L9" s="351"/>
      <c r="M9" s="173" t="s">
        <v>132</v>
      </c>
      <c r="N9" s="351"/>
      <c r="O9" s="173"/>
      <c r="P9" s="351"/>
    </row>
    <row r="10" spans="1:16" ht="13.5" customHeight="1" x14ac:dyDescent="0.15">
      <c r="A10" s="352">
        <v>2</v>
      </c>
      <c r="B10" s="355" t="s">
        <v>56</v>
      </c>
      <c r="C10" s="172" t="s">
        <v>271</v>
      </c>
      <c r="D10" s="330" t="s">
        <v>377</v>
      </c>
      <c r="E10" s="172" t="s">
        <v>271</v>
      </c>
      <c r="F10" s="330" t="s">
        <v>378</v>
      </c>
      <c r="G10" s="172" t="s">
        <v>269</v>
      </c>
      <c r="H10" s="276" t="s">
        <v>379</v>
      </c>
      <c r="I10" s="357">
        <v>17</v>
      </c>
      <c r="J10" s="355" t="s">
        <v>380</v>
      </c>
      <c r="K10" s="171" t="s">
        <v>271</v>
      </c>
      <c r="L10" s="349" t="s">
        <v>381</v>
      </c>
      <c r="M10" s="171" t="s">
        <v>271</v>
      </c>
      <c r="N10" s="349" t="s">
        <v>382</v>
      </c>
      <c r="O10" s="171" t="s">
        <v>269</v>
      </c>
      <c r="P10" s="349" t="s">
        <v>383</v>
      </c>
    </row>
    <row r="11" spans="1:16" x14ac:dyDescent="0.15">
      <c r="A11" s="353"/>
      <c r="B11" s="328"/>
      <c r="C11" s="171" t="s">
        <v>294</v>
      </c>
      <c r="D11" s="331"/>
      <c r="E11" s="171" t="s">
        <v>293</v>
      </c>
      <c r="F11" s="331"/>
      <c r="G11" s="171" t="s">
        <v>291</v>
      </c>
      <c r="H11" s="333"/>
      <c r="I11" s="336"/>
      <c r="J11" s="328"/>
      <c r="K11" s="171" t="s">
        <v>302</v>
      </c>
      <c r="L11" s="350"/>
      <c r="M11" s="171" t="s">
        <v>302</v>
      </c>
      <c r="N11" s="350"/>
      <c r="O11" s="171" t="s">
        <v>301</v>
      </c>
      <c r="P11" s="350"/>
    </row>
    <row r="12" spans="1:16" x14ac:dyDescent="0.15">
      <c r="A12" s="353"/>
      <c r="B12" s="328"/>
      <c r="C12" s="171" t="s">
        <v>289</v>
      </c>
      <c r="D12" s="331"/>
      <c r="E12" s="171" t="s">
        <v>289</v>
      </c>
      <c r="F12" s="331"/>
      <c r="G12" s="171" t="s">
        <v>290</v>
      </c>
      <c r="H12" s="333"/>
      <c r="I12" s="336"/>
      <c r="J12" s="328"/>
      <c r="K12" s="171" t="s">
        <v>299</v>
      </c>
      <c r="L12" s="350"/>
      <c r="M12" s="171" t="s">
        <v>384</v>
      </c>
      <c r="N12" s="350"/>
      <c r="O12" s="171" t="s">
        <v>300</v>
      </c>
      <c r="P12" s="350"/>
    </row>
    <row r="13" spans="1:16" x14ac:dyDescent="0.15">
      <c r="A13" s="354"/>
      <c r="B13" s="356"/>
      <c r="C13" s="173" t="s">
        <v>132</v>
      </c>
      <c r="D13" s="332"/>
      <c r="E13" s="173" t="s">
        <v>132</v>
      </c>
      <c r="F13" s="332"/>
      <c r="G13" s="173"/>
      <c r="H13" s="334"/>
      <c r="I13" s="358"/>
      <c r="J13" s="356"/>
      <c r="K13" s="171" t="s">
        <v>385</v>
      </c>
      <c r="L13" s="351"/>
      <c r="M13" s="171" t="s">
        <v>385</v>
      </c>
      <c r="N13" s="351"/>
      <c r="O13" s="171" t="s">
        <v>113</v>
      </c>
      <c r="P13" s="351"/>
    </row>
    <row r="14" spans="1:16" ht="13.5" customHeight="1" x14ac:dyDescent="0.15">
      <c r="A14" s="266">
        <v>3</v>
      </c>
      <c r="B14" s="327" t="s">
        <v>380</v>
      </c>
      <c r="C14" s="171" t="s">
        <v>271</v>
      </c>
      <c r="D14" s="330" t="s">
        <v>381</v>
      </c>
      <c r="E14" s="171" t="s">
        <v>271</v>
      </c>
      <c r="F14" s="330" t="s">
        <v>382</v>
      </c>
      <c r="G14" s="171" t="s">
        <v>269</v>
      </c>
      <c r="H14" s="276" t="s">
        <v>383</v>
      </c>
      <c r="I14" s="335">
        <v>18</v>
      </c>
      <c r="J14" s="327" t="s">
        <v>386</v>
      </c>
      <c r="K14" s="172" t="s">
        <v>271</v>
      </c>
      <c r="L14" s="349" t="s">
        <v>387</v>
      </c>
      <c r="M14" s="172" t="s">
        <v>271</v>
      </c>
      <c r="N14" s="349" t="s">
        <v>388</v>
      </c>
      <c r="O14" s="172" t="s">
        <v>269</v>
      </c>
      <c r="P14" s="349" t="s">
        <v>389</v>
      </c>
    </row>
    <row r="15" spans="1:16" x14ac:dyDescent="0.15">
      <c r="A15" s="266"/>
      <c r="B15" s="328"/>
      <c r="C15" s="171" t="s">
        <v>302</v>
      </c>
      <c r="D15" s="331"/>
      <c r="E15" s="171" t="s">
        <v>302</v>
      </c>
      <c r="F15" s="331"/>
      <c r="G15" s="171" t="s">
        <v>301</v>
      </c>
      <c r="H15" s="333"/>
      <c r="I15" s="336"/>
      <c r="J15" s="328"/>
      <c r="K15" s="171" t="s">
        <v>309</v>
      </c>
      <c r="L15" s="350"/>
      <c r="M15" s="171" t="s">
        <v>309</v>
      </c>
      <c r="N15" s="350"/>
      <c r="O15" s="171" t="s">
        <v>308</v>
      </c>
      <c r="P15" s="350"/>
    </row>
    <row r="16" spans="1:16" x14ac:dyDescent="0.15">
      <c r="A16" s="266"/>
      <c r="B16" s="328"/>
      <c r="C16" s="171" t="s">
        <v>299</v>
      </c>
      <c r="D16" s="331"/>
      <c r="E16" s="171" t="s">
        <v>384</v>
      </c>
      <c r="F16" s="331"/>
      <c r="G16" s="171" t="s">
        <v>300</v>
      </c>
      <c r="H16" s="333"/>
      <c r="I16" s="336"/>
      <c r="J16" s="328"/>
      <c r="K16" s="171" t="s">
        <v>306</v>
      </c>
      <c r="L16" s="350"/>
      <c r="M16" s="171" t="s">
        <v>306</v>
      </c>
      <c r="N16" s="350"/>
      <c r="O16" s="171" t="s">
        <v>307</v>
      </c>
      <c r="P16" s="350"/>
    </row>
    <row r="17" spans="1:16" x14ac:dyDescent="0.15">
      <c r="A17" s="359"/>
      <c r="B17" s="360"/>
      <c r="C17" s="171" t="s">
        <v>385</v>
      </c>
      <c r="D17" s="332"/>
      <c r="E17" s="171" t="s">
        <v>385</v>
      </c>
      <c r="F17" s="332"/>
      <c r="G17" s="171" t="s">
        <v>113</v>
      </c>
      <c r="H17" s="334"/>
      <c r="I17" s="337"/>
      <c r="J17" s="329"/>
      <c r="K17" s="173" t="s">
        <v>132</v>
      </c>
      <c r="L17" s="351"/>
      <c r="M17" s="173" t="s">
        <v>132</v>
      </c>
      <c r="N17" s="351"/>
      <c r="O17" s="173"/>
      <c r="P17" s="351"/>
    </row>
    <row r="18" spans="1:16" ht="13.5" customHeight="1" x14ac:dyDescent="0.15">
      <c r="A18" s="361">
        <v>4</v>
      </c>
      <c r="B18" s="363" t="s">
        <v>386</v>
      </c>
      <c r="C18" s="172" t="s">
        <v>271</v>
      </c>
      <c r="D18" s="330" t="s">
        <v>387</v>
      </c>
      <c r="E18" s="172" t="s">
        <v>271</v>
      </c>
      <c r="F18" s="330" t="s">
        <v>388</v>
      </c>
      <c r="G18" s="172" t="s">
        <v>269</v>
      </c>
      <c r="H18" s="276" t="s">
        <v>389</v>
      </c>
      <c r="I18" s="357">
        <v>19</v>
      </c>
      <c r="J18" s="355" t="s">
        <v>390</v>
      </c>
      <c r="K18" s="237" t="s">
        <v>271</v>
      </c>
      <c r="L18" s="377" t="s">
        <v>539</v>
      </c>
      <c r="M18" s="237" t="s">
        <v>271</v>
      </c>
      <c r="N18" s="377" t="s">
        <v>539</v>
      </c>
      <c r="O18" s="373"/>
      <c r="P18" s="373"/>
    </row>
    <row r="19" spans="1:16" x14ac:dyDescent="0.15">
      <c r="A19" s="326"/>
      <c r="B19" s="364"/>
      <c r="C19" s="171" t="s">
        <v>309</v>
      </c>
      <c r="D19" s="331"/>
      <c r="E19" s="171" t="s">
        <v>309</v>
      </c>
      <c r="F19" s="331"/>
      <c r="G19" s="171" t="s">
        <v>308</v>
      </c>
      <c r="H19" s="333"/>
      <c r="I19" s="336"/>
      <c r="J19" s="328"/>
      <c r="K19" s="236" t="s">
        <v>540</v>
      </c>
      <c r="L19" s="378"/>
      <c r="M19" s="236" t="s">
        <v>540</v>
      </c>
      <c r="N19" s="378"/>
      <c r="O19" s="374"/>
      <c r="P19" s="374"/>
    </row>
    <row r="20" spans="1:16" x14ac:dyDescent="0.15">
      <c r="A20" s="326"/>
      <c r="B20" s="364"/>
      <c r="C20" s="171" t="s">
        <v>306</v>
      </c>
      <c r="D20" s="331"/>
      <c r="E20" s="171" t="s">
        <v>306</v>
      </c>
      <c r="F20" s="331"/>
      <c r="G20" s="171" t="s">
        <v>307</v>
      </c>
      <c r="H20" s="333"/>
      <c r="I20" s="336"/>
      <c r="J20" s="328"/>
      <c r="K20" s="236" t="s">
        <v>541</v>
      </c>
      <c r="L20" s="378"/>
      <c r="M20" s="236" t="s">
        <v>541</v>
      </c>
      <c r="N20" s="378"/>
      <c r="O20" s="374"/>
      <c r="P20" s="374"/>
    </row>
    <row r="21" spans="1:16" x14ac:dyDescent="0.15">
      <c r="A21" s="362"/>
      <c r="B21" s="365"/>
      <c r="C21" s="173" t="s">
        <v>132</v>
      </c>
      <c r="D21" s="332"/>
      <c r="E21" s="173" t="s">
        <v>132</v>
      </c>
      <c r="F21" s="332"/>
      <c r="G21" s="173"/>
      <c r="H21" s="334"/>
      <c r="I21" s="358"/>
      <c r="J21" s="356"/>
      <c r="K21" s="238"/>
      <c r="L21" s="379"/>
      <c r="M21" s="238"/>
      <c r="N21" s="379"/>
      <c r="O21" s="375"/>
      <c r="P21" s="375"/>
    </row>
    <row r="22" spans="1:16" ht="13.5" customHeight="1" x14ac:dyDescent="0.15">
      <c r="A22" s="266">
        <v>5</v>
      </c>
      <c r="B22" s="327" t="s">
        <v>390</v>
      </c>
      <c r="C22" s="228" t="s">
        <v>271</v>
      </c>
      <c r="D22" s="377" t="s">
        <v>539</v>
      </c>
      <c r="E22" s="228" t="s">
        <v>271</v>
      </c>
      <c r="F22" s="377" t="s">
        <v>539</v>
      </c>
      <c r="G22" s="373"/>
      <c r="H22" s="373"/>
      <c r="I22" s="367"/>
      <c r="J22" s="368"/>
      <c r="K22" s="368"/>
      <c r="L22" s="368"/>
      <c r="M22" s="368"/>
      <c r="N22" s="368"/>
      <c r="O22" s="368"/>
      <c r="P22" s="369"/>
    </row>
    <row r="23" spans="1:16" x14ac:dyDescent="0.15">
      <c r="A23" s="266"/>
      <c r="B23" s="328"/>
      <c r="C23" s="227" t="s">
        <v>540</v>
      </c>
      <c r="D23" s="378"/>
      <c r="E23" s="227" t="s">
        <v>540</v>
      </c>
      <c r="F23" s="378"/>
      <c r="G23" s="374"/>
      <c r="H23" s="374"/>
      <c r="I23" s="370"/>
      <c r="J23" s="371"/>
      <c r="K23" s="371"/>
      <c r="L23" s="371"/>
      <c r="M23" s="371"/>
      <c r="N23" s="371"/>
      <c r="O23" s="371"/>
      <c r="P23" s="372"/>
    </row>
    <row r="24" spans="1:16" x14ac:dyDescent="0.15">
      <c r="A24" s="266"/>
      <c r="B24" s="328"/>
      <c r="C24" s="227" t="s">
        <v>541</v>
      </c>
      <c r="D24" s="378"/>
      <c r="E24" s="227" t="s">
        <v>541</v>
      </c>
      <c r="F24" s="378"/>
      <c r="G24" s="374"/>
      <c r="H24" s="374"/>
      <c r="I24" s="335">
        <v>21</v>
      </c>
      <c r="J24" s="327" t="s">
        <v>391</v>
      </c>
      <c r="K24" s="171" t="s">
        <v>317</v>
      </c>
      <c r="L24" s="366" t="s">
        <v>392</v>
      </c>
      <c r="M24" s="171" t="s">
        <v>317</v>
      </c>
      <c r="N24" s="366" t="s">
        <v>392</v>
      </c>
      <c r="O24" s="171" t="s">
        <v>316</v>
      </c>
      <c r="P24" s="366" t="s">
        <v>393</v>
      </c>
    </row>
    <row r="25" spans="1:16" x14ac:dyDescent="0.15">
      <c r="A25" s="266"/>
      <c r="B25" s="329"/>
      <c r="C25" s="229"/>
      <c r="D25" s="379"/>
      <c r="E25" s="229"/>
      <c r="F25" s="379"/>
      <c r="G25" s="375"/>
      <c r="H25" s="375"/>
      <c r="I25" s="336"/>
      <c r="J25" s="328"/>
      <c r="K25" s="171" t="s">
        <v>313</v>
      </c>
      <c r="L25" s="350"/>
      <c r="M25" s="171" t="s">
        <v>313</v>
      </c>
      <c r="N25" s="350"/>
      <c r="O25" s="171" t="s">
        <v>315</v>
      </c>
      <c r="P25" s="350"/>
    </row>
    <row r="26" spans="1:16" ht="13.5" customHeight="1" x14ac:dyDescent="0.15">
      <c r="A26" s="367"/>
      <c r="B26" s="368"/>
      <c r="C26" s="368"/>
      <c r="D26" s="368"/>
      <c r="E26" s="368"/>
      <c r="F26" s="368"/>
      <c r="G26" s="368"/>
      <c r="H26" s="369"/>
      <c r="I26" s="336"/>
      <c r="J26" s="328"/>
      <c r="K26" s="171" t="s">
        <v>113</v>
      </c>
      <c r="L26" s="350"/>
      <c r="M26" s="171" t="s">
        <v>113</v>
      </c>
      <c r="N26" s="350"/>
      <c r="O26" s="171" t="s">
        <v>314</v>
      </c>
      <c r="P26" s="350"/>
    </row>
    <row r="27" spans="1:16" x14ac:dyDescent="0.15">
      <c r="A27" s="370"/>
      <c r="B27" s="371"/>
      <c r="C27" s="371"/>
      <c r="D27" s="371"/>
      <c r="E27" s="371"/>
      <c r="F27" s="371"/>
      <c r="G27" s="371"/>
      <c r="H27" s="372"/>
      <c r="I27" s="358"/>
      <c r="J27" s="356"/>
      <c r="K27" s="171"/>
      <c r="L27" s="351"/>
      <c r="M27" s="171"/>
      <c r="N27" s="351"/>
      <c r="O27" s="171" t="s">
        <v>113</v>
      </c>
      <c r="P27" s="351"/>
    </row>
    <row r="28" spans="1:16" x14ac:dyDescent="0.15">
      <c r="A28" s="266">
        <v>7</v>
      </c>
      <c r="B28" s="327" t="s">
        <v>391</v>
      </c>
      <c r="C28" s="171" t="s">
        <v>317</v>
      </c>
      <c r="D28" s="376" t="s">
        <v>392</v>
      </c>
      <c r="E28" s="171" t="s">
        <v>317</v>
      </c>
      <c r="F28" s="376" t="s">
        <v>392</v>
      </c>
      <c r="G28" s="171" t="s">
        <v>316</v>
      </c>
      <c r="H28" s="277" t="s">
        <v>393</v>
      </c>
      <c r="I28" s="335">
        <v>22</v>
      </c>
      <c r="J28" s="327" t="s">
        <v>373</v>
      </c>
      <c r="K28" s="172" t="s">
        <v>271</v>
      </c>
      <c r="L28" s="349" t="s">
        <v>394</v>
      </c>
      <c r="M28" s="172" t="s">
        <v>271</v>
      </c>
      <c r="N28" s="349" t="s">
        <v>395</v>
      </c>
      <c r="O28" s="172" t="s">
        <v>269</v>
      </c>
      <c r="P28" s="349" t="s">
        <v>396</v>
      </c>
    </row>
    <row r="29" spans="1:16" x14ac:dyDescent="0.15">
      <c r="A29" s="266"/>
      <c r="B29" s="328"/>
      <c r="C29" s="171" t="s">
        <v>313</v>
      </c>
      <c r="D29" s="331"/>
      <c r="E29" s="171" t="s">
        <v>313</v>
      </c>
      <c r="F29" s="331"/>
      <c r="G29" s="171" t="s">
        <v>315</v>
      </c>
      <c r="H29" s="333"/>
      <c r="I29" s="336"/>
      <c r="J29" s="328"/>
      <c r="K29" s="171" t="s">
        <v>322</v>
      </c>
      <c r="L29" s="350"/>
      <c r="M29" s="171" t="s">
        <v>321</v>
      </c>
      <c r="N29" s="350"/>
      <c r="O29" s="171" t="s">
        <v>320</v>
      </c>
      <c r="P29" s="350"/>
    </row>
    <row r="30" spans="1:16" ht="13.5" customHeight="1" x14ac:dyDescent="0.15">
      <c r="A30" s="266"/>
      <c r="B30" s="328"/>
      <c r="C30" s="171" t="s">
        <v>113</v>
      </c>
      <c r="D30" s="331"/>
      <c r="E30" s="171" t="s">
        <v>113</v>
      </c>
      <c r="F30" s="331"/>
      <c r="G30" s="171" t="s">
        <v>314</v>
      </c>
      <c r="H30" s="333"/>
      <c r="I30" s="336"/>
      <c r="J30" s="328"/>
      <c r="K30" s="171" t="s">
        <v>319</v>
      </c>
      <c r="L30" s="350"/>
      <c r="M30" s="171" t="s">
        <v>306</v>
      </c>
      <c r="N30" s="350"/>
      <c r="O30" s="171"/>
      <c r="P30" s="350"/>
    </row>
    <row r="31" spans="1:16" x14ac:dyDescent="0.15">
      <c r="A31" s="266"/>
      <c r="B31" s="329"/>
      <c r="C31" s="171"/>
      <c r="D31" s="332"/>
      <c r="E31" s="171"/>
      <c r="F31" s="332"/>
      <c r="G31" s="171" t="s">
        <v>113</v>
      </c>
      <c r="H31" s="334"/>
      <c r="I31" s="337"/>
      <c r="J31" s="329"/>
      <c r="K31" s="173"/>
      <c r="L31" s="351"/>
      <c r="M31" s="173"/>
      <c r="N31" s="351"/>
      <c r="O31" s="173"/>
      <c r="P31" s="351"/>
    </row>
    <row r="32" spans="1:16" x14ac:dyDescent="0.15">
      <c r="A32" s="352">
        <v>8</v>
      </c>
      <c r="B32" s="355" t="s">
        <v>373</v>
      </c>
      <c r="C32" s="172" t="s">
        <v>271</v>
      </c>
      <c r="D32" s="330" t="s">
        <v>394</v>
      </c>
      <c r="E32" s="172" t="s">
        <v>271</v>
      </c>
      <c r="F32" s="330" t="s">
        <v>395</v>
      </c>
      <c r="G32" s="172" t="s">
        <v>269</v>
      </c>
      <c r="H32" s="276" t="s">
        <v>396</v>
      </c>
      <c r="I32" s="357">
        <v>23</v>
      </c>
      <c r="J32" s="355" t="s">
        <v>56</v>
      </c>
      <c r="K32" s="171" t="s">
        <v>271</v>
      </c>
      <c r="L32" s="349" t="s">
        <v>397</v>
      </c>
      <c r="M32" s="171" t="s">
        <v>271</v>
      </c>
      <c r="N32" s="349" t="s">
        <v>397</v>
      </c>
      <c r="O32" s="171" t="s">
        <v>269</v>
      </c>
      <c r="P32" s="349" t="s">
        <v>398</v>
      </c>
    </row>
    <row r="33" spans="1:16" x14ac:dyDescent="0.15">
      <c r="A33" s="266"/>
      <c r="B33" s="328"/>
      <c r="C33" s="171" t="s">
        <v>322</v>
      </c>
      <c r="D33" s="331"/>
      <c r="E33" s="171" t="s">
        <v>321</v>
      </c>
      <c r="F33" s="331"/>
      <c r="G33" s="171" t="s">
        <v>320</v>
      </c>
      <c r="H33" s="333"/>
      <c r="I33" s="336"/>
      <c r="J33" s="328"/>
      <c r="K33" s="171" t="s">
        <v>328</v>
      </c>
      <c r="L33" s="350"/>
      <c r="M33" s="171" t="s">
        <v>328</v>
      </c>
      <c r="N33" s="350"/>
      <c r="O33" s="171" t="s">
        <v>327</v>
      </c>
      <c r="P33" s="350"/>
    </row>
    <row r="34" spans="1:16" ht="13.5" customHeight="1" x14ac:dyDescent="0.15">
      <c r="A34" s="266"/>
      <c r="B34" s="328"/>
      <c r="C34" s="171" t="s">
        <v>319</v>
      </c>
      <c r="D34" s="331"/>
      <c r="E34" s="171" t="s">
        <v>306</v>
      </c>
      <c r="F34" s="331"/>
      <c r="G34" s="171"/>
      <c r="H34" s="333"/>
      <c r="I34" s="336"/>
      <c r="J34" s="328"/>
      <c r="K34" s="171" t="s">
        <v>326</v>
      </c>
      <c r="L34" s="350"/>
      <c r="M34" s="171" t="s">
        <v>326</v>
      </c>
      <c r="N34" s="350"/>
      <c r="O34" s="171" t="s">
        <v>307</v>
      </c>
      <c r="P34" s="350"/>
    </row>
    <row r="35" spans="1:16" x14ac:dyDescent="0.15">
      <c r="A35" s="267"/>
      <c r="B35" s="356"/>
      <c r="C35" s="173"/>
      <c r="D35" s="332"/>
      <c r="E35" s="173"/>
      <c r="F35" s="332"/>
      <c r="G35" s="173"/>
      <c r="H35" s="334"/>
      <c r="I35" s="358"/>
      <c r="J35" s="356"/>
      <c r="K35" s="171" t="s">
        <v>399</v>
      </c>
      <c r="L35" s="351"/>
      <c r="M35" s="171" t="s">
        <v>399</v>
      </c>
      <c r="N35" s="351"/>
      <c r="O35" s="171" t="s">
        <v>325</v>
      </c>
      <c r="P35" s="351"/>
    </row>
    <row r="36" spans="1:16" x14ac:dyDescent="0.15">
      <c r="A36" s="266">
        <v>9</v>
      </c>
      <c r="B36" s="327" t="s">
        <v>56</v>
      </c>
      <c r="C36" s="171" t="s">
        <v>271</v>
      </c>
      <c r="D36" s="330" t="s">
        <v>397</v>
      </c>
      <c r="E36" s="171" t="s">
        <v>271</v>
      </c>
      <c r="F36" s="330" t="s">
        <v>397</v>
      </c>
      <c r="G36" s="171" t="s">
        <v>269</v>
      </c>
      <c r="H36" s="276" t="s">
        <v>398</v>
      </c>
      <c r="I36" s="335">
        <v>24</v>
      </c>
      <c r="J36" s="327" t="s">
        <v>380</v>
      </c>
      <c r="K36" s="172" t="s">
        <v>334</v>
      </c>
      <c r="L36" s="349" t="s">
        <v>400</v>
      </c>
      <c r="M36" s="172" t="s">
        <v>334</v>
      </c>
      <c r="N36" s="349" t="s">
        <v>400</v>
      </c>
      <c r="O36" s="172" t="s">
        <v>269</v>
      </c>
      <c r="P36" s="349" t="s">
        <v>401</v>
      </c>
    </row>
    <row r="37" spans="1:16" x14ac:dyDescent="0.15">
      <c r="A37" s="266"/>
      <c r="B37" s="328"/>
      <c r="C37" s="171" t="s">
        <v>328</v>
      </c>
      <c r="D37" s="331"/>
      <c r="E37" s="171" t="s">
        <v>328</v>
      </c>
      <c r="F37" s="331"/>
      <c r="G37" s="171" t="s">
        <v>327</v>
      </c>
      <c r="H37" s="333"/>
      <c r="I37" s="336"/>
      <c r="J37" s="328"/>
      <c r="K37" s="171" t="s">
        <v>332</v>
      </c>
      <c r="L37" s="350"/>
      <c r="M37" s="171" t="s">
        <v>332</v>
      </c>
      <c r="N37" s="350"/>
      <c r="O37" s="171" t="s">
        <v>333</v>
      </c>
      <c r="P37" s="350"/>
    </row>
    <row r="38" spans="1:16" ht="13.5" customHeight="1" x14ac:dyDescent="0.15">
      <c r="A38" s="266"/>
      <c r="B38" s="328"/>
      <c r="C38" s="171" t="s">
        <v>326</v>
      </c>
      <c r="D38" s="331"/>
      <c r="E38" s="171" t="s">
        <v>326</v>
      </c>
      <c r="F38" s="331"/>
      <c r="G38" s="171" t="s">
        <v>307</v>
      </c>
      <c r="H38" s="333"/>
      <c r="I38" s="336"/>
      <c r="J38" s="328"/>
      <c r="K38" s="171" t="s">
        <v>329</v>
      </c>
      <c r="L38" s="350"/>
      <c r="M38" s="171" t="s">
        <v>329</v>
      </c>
      <c r="N38" s="350"/>
      <c r="O38" s="171" t="s">
        <v>331</v>
      </c>
      <c r="P38" s="350"/>
    </row>
    <row r="39" spans="1:16" x14ac:dyDescent="0.15">
      <c r="A39" s="266"/>
      <c r="B39" s="329"/>
      <c r="C39" s="171" t="s">
        <v>399</v>
      </c>
      <c r="D39" s="332"/>
      <c r="E39" s="171" t="s">
        <v>399</v>
      </c>
      <c r="F39" s="332"/>
      <c r="G39" s="171" t="s">
        <v>325</v>
      </c>
      <c r="H39" s="334"/>
      <c r="I39" s="337"/>
      <c r="J39" s="329"/>
      <c r="K39" s="173" t="s">
        <v>402</v>
      </c>
      <c r="L39" s="351"/>
      <c r="M39" s="173" t="s">
        <v>402</v>
      </c>
      <c r="N39" s="351"/>
      <c r="O39" s="173" t="s">
        <v>403</v>
      </c>
      <c r="P39" s="351"/>
    </row>
    <row r="40" spans="1:16" x14ac:dyDescent="0.15">
      <c r="A40" s="352">
        <v>10</v>
      </c>
      <c r="B40" s="355" t="s">
        <v>380</v>
      </c>
      <c r="C40" s="172" t="s">
        <v>334</v>
      </c>
      <c r="D40" s="330" t="s">
        <v>400</v>
      </c>
      <c r="E40" s="172" t="s">
        <v>334</v>
      </c>
      <c r="F40" s="330" t="s">
        <v>400</v>
      </c>
      <c r="G40" s="172" t="s">
        <v>269</v>
      </c>
      <c r="H40" s="276" t="s">
        <v>401</v>
      </c>
      <c r="I40" s="357">
        <v>25</v>
      </c>
      <c r="J40" s="355" t="s">
        <v>386</v>
      </c>
      <c r="K40" s="171" t="s">
        <v>271</v>
      </c>
      <c r="L40" s="349" t="s">
        <v>404</v>
      </c>
      <c r="M40" s="171" t="s">
        <v>271</v>
      </c>
      <c r="N40" s="349" t="s">
        <v>405</v>
      </c>
      <c r="O40" s="171" t="s">
        <v>269</v>
      </c>
      <c r="P40" s="349" t="s">
        <v>406</v>
      </c>
    </row>
    <row r="41" spans="1:16" x14ac:dyDescent="0.15">
      <c r="A41" s="266"/>
      <c r="B41" s="328"/>
      <c r="C41" s="171" t="s">
        <v>332</v>
      </c>
      <c r="D41" s="331"/>
      <c r="E41" s="171" t="s">
        <v>332</v>
      </c>
      <c r="F41" s="331"/>
      <c r="G41" s="171" t="s">
        <v>333</v>
      </c>
      <c r="H41" s="333"/>
      <c r="I41" s="336"/>
      <c r="J41" s="328"/>
      <c r="K41" s="171" t="s">
        <v>340</v>
      </c>
      <c r="L41" s="350"/>
      <c r="M41" s="171" t="s">
        <v>340</v>
      </c>
      <c r="N41" s="350"/>
      <c r="O41" s="171" t="s">
        <v>339</v>
      </c>
      <c r="P41" s="350"/>
    </row>
    <row r="42" spans="1:16" ht="13.5" customHeight="1" x14ac:dyDescent="0.15">
      <c r="A42" s="266"/>
      <c r="B42" s="328"/>
      <c r="C42" s="171" t="s">
        <v>329</v>
      </c>
      <c r="D42" s="331"/>
      <c r="E42" s="171" t="s">
        <v>329</v>
      </c>
      <c r="F42" s="331"/>
      <c r="G42" s="171" t="s">
        <v>331</v>
      </c>
      <c r="H42" s="333"/>
      <c r="I42" s="336"/>
      <c r="J42" s="328"/>
      <c r="K42" s="171" t="s">
        <v>337</v>
      </c>
      <c r="L42" s="350"/>
      <c r="M42" s="171" t="s">
        <v>336</v>
      </c>
      <c r="N42" s="350"/>
      <c r="O42" s="171" t="s">
        <v>338</v>
      </c>
      <c r="P42" s="350"/>
    </row>
    <row r="43" spans="1:16" x14ac:dyDescent="0.15">
      <c r="A43" s="267"/>
      <c r="B43" s="356"/>
      <c r="C43" s="173" t="s">
        <v>402</v>
      </c>
      <c r="D43" s="332"/>
      <c r="E43" s="173" t="s">
        <v>402</v>
      </c>
      <c r="F43" s="332"/>
      <c r="G43" s="173" t="s">
        <v>403</v>
      </c>
      <c r="H43" s="334"/>
      <c r="I43" s="358"/>
      <c r="J43" s="356"/>
      <c r="K43" s="171" t="s">
        <v>399</v>
      </c>
      <c r="L43" s="351"/>
      <c r="M43" s="171" t="s">
        <v>399</v>
      </c>
      <c r="N43" s="351"/>
      <c r="O43" s="171" t="s">
        <v>407</v>
      </c>
      <c r="P43" s="351"/>
    </row>
    <row r="44" spans="1:16" ht="13.5" customHeight="1" x14ac:dyDescent="0.15">
      <c r="A44" s="266">
        <v>11</v>
      </c>
      <c r="B44" s="327" t="s">
        <v>386</v>
      </c>
      <c r="C44" s="171" t="s">
        <v>271</v>
      </c>
      <c r="D44" s="330" t="s">
        <v>404</v>
      </c>
      <c r="E44" s="171" t="s">
        <v>271</v>
      </c>
      <c r="F44" s="330" t="s">
        <v>405</v>
      </c>
      <c r="G44" s="171" t="s">
        <v>269</v>
      </c>
      <c r="H44" s="276" t="s">
        <v>406</v>
      </c>
      <c r="I44" s="335">
        <v>26</v>
      </c>
      <c r="J44" s="327" t="s">
        <v>390</v>
      </c>
      <c r="K44" s="234" t="s">
        <v>271</v>
      </c>
      <c r="L44" s="377" t="s">
        <v>539</v>
      </c>
      <c r="M44" s="234" t="s">
        <v>271</v>
      </c>
      <c r="N44" s="377" t="s">
        <v>539</v>
      </c>
      <c r="O44" s="373"/>
      <c r="P44" s="373"/>
    </row>
    <row r="45" spans="1:16" x14ac:dyDescent="0.15">
      <c r="A45" s="266"/>
      <c r="B45" s="328"/>
      <c r="C45" s="171" t="s">
        <v>340</v>
      </c>
      <c r="D45" s="331"/>
      <c r="E45" s="171" t="s">
        <v>340</v>
      </c>
      <c r="F45" s="331"/>
      <c r="G45" s="171" t="s">
        <v>339</v>
      </c>
      <c r="H45" s="333"/>
      <c r="I45" s="336"/>
      <c r="J45" s="328"/>
      <c r="K45" s="233" t="s">
        <v>540</v>
      </c>
      <c r="L45" s="378"/>
      <c r="M45" s="233" t="s">
        <v>540</v>
      </c>
      <c r="N45" s="378"/>
      <c r="O45" s="374"/>
      <c r="P45" s="374"/>
    </row>
    <row r="46" spans="1:16" ht="13.5" customHeight="1" x14ac:dyDescent="0.15">
      <c r="A46" s="266"/>
      <c r="B46" s="328"/>
      <c r="C46" s="171" t="s">
        <v>337</v>
      </c>
      <c r="D46" s="331"/>
      <c r="E46" s="171" t="s">
        <v>336</v>
      </c>
      <c r="F46" s="331"/>
      <c r="G46" s="171" t="s">
        <v>338</v>
      </c>
      <c r="H46" s="333"/>
      <c r="I46" s="336"/>
      <c r="J46" s="328"/>
      <c r="K46" s="233" t="s">
        <v>541</v>
      </c>
      <c r="L46" s="378"/>
      <c r="M46" s="233" t="s">
        <v>541</v>
      </c>
      <c r="N46" s="378"/>
      <c r="O46" s="374"/>
      <c r="P46" s="374"/>
    </row>
    <row r="47" spans="1:16" x14ac:dyDescent="0.15">
      <c r="A47" s="266"/>
      <c r="B47" s="329"/>
      <c r="C47" s="171" t="s">
        <v>399</v>
      </c>
      <c r="D47" s="332"/>
      <c r="E47" s="171" t="s">
        <v>399</v>
      </c>
      <c r="F47" s="332"/>
      <c r="G47" s="171" t="s">
        <v>407</v>
      </c>
      <c r="H47" s="334"/>
      <c r="I47" s="337"/>
      <c r="J47" s="329"/>
      <c r="K47" s="235"/>
      <c r="L47" s="379"/>
      <c r="M47" s="235"/>
      <c r="N47" s="379"/>
      <c r="O47" s="375"/>
      <c r="P47" s="375"/>
    </row>
    <row r="48" spans="1:16" ht="13.5" customHeight="1" x14ac:dyDescent="0.15">
      <c r="A48" s="265">
        <v>12</v>
      </c>
      <c r="B48" s="355" t="s">
        <v>390</v>
      </c>
      <c r="C48" s="231" t="s">
        <v>271</v>
      </c>
      <c r="D48" s="377" t="s">
        <v>539</v>
      </c>
      <c r="E48" s="231" t="s">
        <v>271</v>
      </c>
      <c r="F48" s="377" t="s">
        <v>539</v>
      </c>
      <c r="G48" s="373"/>
      <c r="H48" s="373"/>
      <c r="I48" s="367"/>
      <c r="J48" s="368"/>
      <c r="K48" s="368"/>
      <c r="L48" s="368"/>
      <c r="M48" s="368"/>
      <c r="N48" s="368"/>
      <c r="O48" s="368"/>
      <c r="P48" s="369"/>
    </row>
    <row r="49" spans="1:16" x14ac:dyDescent="0.15">
      <c r="A49" s="266"/>
      <c r="B49" s="328"/>
      <c r="C49" s="230" t="s">
        <v>540</v>
      </c>
      <c r="D49" s="378"/>
      <c r="E49" s="230" t="s">
        <v>540</v>
      </c>
      <c r="F49" s="378"/>
      <c r="G49" s="374"/>
      <c r="H49" s="374"/>
      <c r="I49" s="370"/>
      <c r="J49" s="371"/>
      <c r="K49" s="371"/>
      <c r="L49" s="371"/>
      <c r="M49" s="371"/>
      <c r="N49" s="371"/>
      <c r="O49" s="371"/>
      <c r="P49" s="372"/>
    </row>
    <row r="50" spans="1:16" ht="13.5" customHeight="1" x14ac:dyDescent="0.15">
      <c r="A50" s="266"/>
      <c r="B50" s="328"/>
      <c r="C50" s="230" t="s">
        <v>541</v>
      </c>
      <c r="D50" s="378"/>
      <c r="E50" s="230" t="s">
        <v>541</v>
      </c>
      <c r="F50" s="378"/>
      <c r="G50" s="374"/>
      <c r="H50" s="374"/>
      <c r="I50" s="335">
        <v>28</v>
      </c>
      <c r="J50" s="327" t="s">
        <v>391</v>
      </c>
      <c r="K50" s="171" t="s">
        <v>271</v>
      </c>
      <c r="L50" s="366" t="s">
        <v>408</v>
      </c>
      <c r="M50" s="171" t="s">
        <v>271</v>
      </c>
      <c r="N50" s="366" t="s">
        <v>408</v>
      </c>
      <c r="O50" s="171" t="s">
        <v>269</v>
      </c>
      <c r="P50" s="366" t="s">
        <v>409</v>
      </c>
    </row>
    <row r="51" spans="1:16" x14ac:dyDescent="0.15">
      <c r="A51" s="267"/>
      <c r="B51" s="356"/>
      <c r="C51" s="232"/>
      <c r="D51" s="379"/>
      <c r="E51" s="232"/>
      <c r="F51" s="379"/>
      <c r="G51" s="375"/>
      <c r="H51" s="375"/>
      <c r="I51" s="336"/>
      <c r="J51" s="328"/>
      <c r="K51" s="171" t="s">
        <v>345</v>
      </c>
      <c r="L51" s="350"/>
      <c r="M51" s="171" t="s">
        <v>345</v>
      </c>
      <c r="N51" s="350"/>
      <c r="O51" s="171" t="s">
        <v>344</v>
      </c>
      <c r="P51" s="350"/>
    </row>
    <row r="52" spans="1:16" x14ac:dyDescent="0.15">
      <c r="A52" s="367"/>
      <c r="B52" s="368"/>
      <c r="C52" s="368"/>
      <c r="D52" s="368"/>
      <c r="E52" s="368"/>
      <c r="F52" s="368"/>
      <c r="G52" s="368"/>
      <c r="H52" s="369"/>
      <c r="I52" s="336"/>
      <c r="J52" s="328"/>
      <c r="K52" s="171" t="s">
        <v>342</v>
      </c>
      <c r="L52" s="350"/>
      <c r="M52" s="171" t="s">
        <v>342</v>
      </c>
      <c r="N52" s="350"/>
      <c r="O52" s="171" t="s">
        <v>343</v>
      </c>
      <c r="P52" s="350"/>
    </row>
    <row r="53" spans="1:16" x14ac:dyDescent="0.15">
      <c r="A53" s="370"/>
      <c r="B53" s="371"/>
      <c r="C53" s="371"/>
      <c r="D53" s="371"/>
      <c r="E53" s="371"/>
      <c r="F53" s="371"/>
      <c r="G53" s="371"/>
      <c r="H53" s="372"/>
      <c r="I53" s="337"/>
      <c r="J53" s="329"/>
      <c r="K53" s="173" t="s">
        <v>47</v>
      </c>
      <c r="L53" s="351"/>
      <c r="M53" s="173" t="s">
        <v>47</v>
      </c>
      <c r="N53" s="351"/>
      <c r="O53" s="173"/>
      <c r="P53" s="351"/>
    </row>
    <row r="54" spans="1:16" ht="13.5" customHeight="1" x14ac:dyDescent="0.15">
      <c r="A54" s="352">
        <v>14</v>
      </c>
      <c r="B54" s="355" t="s">
        <v>391</v>
      </c>
      <c r="C54" s="172" t="s">
        <v>271</v>
      </c>
      <c r="D54" s="330" t="s">
        <v>408</v>
      </c>
      <c r="E54" s="172" t="s">
        <v>271</v>
      </c>
      <c r="F54" s="330" t="s">
        <v>408</v>
      </c>
      <c r="G54" s="172" t="s">
        <v>269</v>
      </c>
      <c r="H54" s="276" t="s">
        <v>409</v>
      </c>
      <c r="I54" s="357">
        <v>29</v>
      </c>
      <c r="J54" s="355" t="s">
        <v>373</v>
      </c>
      <c r="K54" s="171" t="s">
        <v>271</v>
      </c>
      <c r="L54" s="349" t="s">
        <v>374</v>
      </c>
      <c r="M54" s="171" t="s">
        <v>271</v>
      </c>
      <c r="N54" s="349" t="s">
        <v>375</v>
      </c>
      <c r="O54" s="171" t="s">
        <v>269</v>
      </c>
      <c r="P54" s="349" t="s">
        <v>376</v>
      </c>
    </row>
    <row r="55" spans="1:16" x14ac:dyDescent="0.15">
      <c r="A55" s="266"/>
      <c r="B55" s="328"/>
      <c r="C55" s="171" t="s">
        <v>345</v>
      </c>
      <c r="D55" s="331"/>
      <c r="E55" s="171" t="s">
        <v>345</v>
      </c>
      <c r="F55" s="331"/>
      <c r="G55" s="171" t="s">
        <v>344</v>
      </c>
      <c r="H55" s="333"/>
      <c r="I55" s="336"/>
      <c r="J55" s="328"/>
      <c r="K55" s="171" t="s">
        <v>267</v>
      </c>
      <c r="L55" s="350"/>
      <c r="M55" s="171" t="s">
        <v>267</v>
      </c>
      <c r="N55" s="350"/>
      <c r="O55" s="171" t="s">
        <v>266</v>
      </c>
      <c r="P55" s="350"/>
    </row>
    <row r="56" spans="1:16" x14ac:dyDescent="0.15">
      <c r="A56" s="266"/>
      <c r="B56" s="328"/>
      <c r="C56" s="171" t="s">
        <v>342</v>
      </c>
      <c r="D56" s="331"/>
      <c r="E56" s="171" t="s">
        <v>342</v>
      </c>
      <c r="F56" s="331"/>
      <c r="G56" s="171" t="s">
        <v>343</v>
      </c>
      <c r="H56" s="333"/>
      <c r="I56" s="336"/>
      <c r="J56" s="328"/>
      <c r="K56" s="171" t="s">
        <v>264</v>
      </c>
      <c r="L56" s="350"/>
      <c r="M56" s="171" t="s">
        <v>264</v>
      </c>
      <c r="N56" s="350"/>
      <c r="O56" s="171" t="s">
        <v>265</v>
      </c>
      <c r="P56" s="350"/>
    </row>
    <row r="57" spans="1:16" x14ac:dyDescent="0.15">
      <c r="A57" s="267"/>
      <c r="B57" s="356"/>
      <c r="C57" s="173" t="s">
        <v>47</v>
      </c>
      <c r="D57" s="332"/>
      <c r="E57" s="173" t="s">
        <v>47</v>
      </c>
      <c r="F57" s="332"/>
      <c r="G57" s="173"/>
      <c r="H57" s="334"/>
      <c r="I57" s="358"/>
      <c r="J57" s="356"/>
      <c r="K57" s="171" t="s">
        <v>47</v>
      </c>
      <c r="L57" s="351"/>
      <c r="M57" s="171"/>
      <c r="N57" s="351"/>
      <c r="O57" s="173"/>
      <c r="P57" s="351"/>
    </row>
    <row r="58" spans="1:16" ht="13.5" customHeight="1" x14ac:dyDescent="0.15">
      <c r="A58" s="266">
        <v>15</v>
      </c>
      <c r="B58" s="327" t="s">
        <v>373</v>
      </c>
      <c r="C58" s="171" t="s">
        <v>271</v>
      </c>
      <c r="D58" s="330" t="s">
        <v>374</v>
      </c>
      <c r="E58" s="171" t="s">
        <v>271</v>
      </c>
      <c r="F58" s="330" t="s">
        <v>375</v>
      </c>
      <c r="G58" s="171" t="s">
        <v>269</v>
      </c>
      <c r="H58" s="276" t="s">
        <v>376</v>
      </c>
      <c r="I58" s="357">
        <v>30</v>
      </c>
      <c r="J58" s="355" t="s">
        <v>56</v>
      </c>
      <c r="K58" s="172" t="s">
        <v>271</v>
      </c>
      <c r="L58" s="349" t="s">
        <v>377</v>
      </c>
      <c r="M58" s="172" t="s">
        <v>271</v>
      </c>
      <c r="N58" s="349" t="s">
        <v>378</v>
      </c>
      <c r="O58" s="172" t="s">
        <v>269</v>
      </c>
      <c r="P58" s="349" t="s">
        <v>379</v>
      </c>
    </row>
    <row r="59" spans="1:16" x14ac:dyDescent="0.15">
      <c r="A59" s="266"/>
      <c r="B59" s="328"/>
      <c r="C59" s="171" t="s">
        <v>267</v>
      </c>
      <c r="D59" s="331"/>
      <c r="E59" s="171" t="s">
        <v>267</v>
      </c>
      <c r="F59" s="331"/>
      <c r="G59" s="171" t="s">
        <v>266</v>
      </c>
      <c r="H59" s="333"/>
      <c r="I59" s="336"/>
      <c r="J59" s="328"/>
      <c r="K59" s="171" t="s">
        <v>294</v>
      </c>
      <c r="L59" s="350"/>
      <c r="M59" s="171" t="s">
        <v>293</v>
      </c>
      <c r="N59" s="350"/>
      <c r="O59" s="171" t="s">
        <v>291</v>
      </c>
      <c r="P59" s="350"/>
    </row>
    <row r="60" spans="1:16" x14ac:dyDescent="0.15">
      <c r="A60" s="266"/>
      <c r="B60" s="328"/>
      <c r="C60" s="171" t="s">
        <v>264</v>
      </c>
      <c r="D60" s="331"/>
      <c r="E60" s="171" t="s">
        <v>264</v>
      </c>
      <c r="F60" s="331"/>
      <c r="G60" s="171" t="s">
        <v>265</v>
      </c>
      <c r="H60" s="333"/>
      <c r="I60" s="336"/>
      <c r="J60" s="328"/>
      <c r="K60" s="171" t="s">
        <v>289</v>
      </c>
      <c r="L60" s="350"/>
      <c r="M60" s="171" t="s">
        <v>289</v>
      </c>
      <c r="N60" s="350"/>
      <c r="O60" s="171" t="s">
        <v>290</v>
      </c>
      <c r="P60" s="350"/>
    </row>
    <row r="61" spans="1:16" x14ac:dyDescent="0.15">
      <c r="A61" s="267"/>
      <c r="B61" s="356"/>
      <c r="C61" s="173" t="s">
        <v>47</v>
      </c>
      <c r="D61" s="332"/>
      <c r="E61" s="173"/>
      <c r="F61" s="332"/>
      <c r="G61" s="173"/>
      <c r="H61" s="334"/>
      <c r="I61" s="358"/>
      <c r="J61" s="356"/>
      <c r="K61" s="173" t="s">
        <v>132</v>
      </c>
      <c r="L61" s="351"/>
      <c r="M61" s="173" t="s">
        <v>132</v>
      </c>
      <c r="N61" s="351"/>
      <c r="O61" s="173"/>
      <c r="P61" s="351"/>
    </row>
    <row r="62" spans="1:16" ht="13.5" customHeight="1" x14ac:dyDescent="0.15"/>
  </sheetData>
  <mergeCells count="148">
    <mergeCell ref="J54:J57"/>
    <mergeCell ref="L54:L57"/>
    <mergeCell ref="N54:N57"/>
    <mergeCell ref="P54:P57"/>
    <mergeCell ref="I44:I47"/>
    <mergeCell ref="J36:J39"/>
    <mergeCell ref="L36:L39"/>
    <mergeCell ref="N36:N39"/>
    <mergeCell ref="P36:P39"/>
    <mergeCell ref="P40:P43"/>
    <mergeCell ref="A44:A47"/>
    <mergeCell ref="B44:B47"/>
    <mergeCell ref="D44:D47"/>
    <mergeCell ref="F44:F47"/>
    <mergeCell ref="H44:H47"/>
    <mergeCell ref="A58:A61"/>
    <mergeCell ref="B58:B61"/>
    <mergeCell ref="D58:D61"/>
    <mergeCell ref="F58:F61"/>
    <mergeCell ref="H58:H61"/>
    <mergeCell ref="I58:I61"/>
    <mergeCell ref="A54:A57"/>
    <mergeCell ref="B54:B57"/>
    <mergeCell ref="D54:D57"/>
    <mergeCell ref="F54:F57"/>
    <mergeCell ref="H54:H57"/>
    <mergeCell ref="I54:I57"/>
    <mergeCell ref="J58:J61"/>
    <mergeCell ref="L58:L61"/>
    <mergeCell ref="N58:N61"/>
    <mergeCell ref="P58:P61"/>
    <mergeCell ref="D48:D51"/>
    <mergeCell ref="F48:F51"/>
    <mergeCell ref="I50:I53"/>
    <mergeCell ref="J50:J53"/>
    <mergeCell ref="L50:L53"/>
    <mergeCell ref="N50:N53"/>
    <mergeCell ref="P50:P53"/>
    <mergeCell ref="A52:H53"/>
    <mergeCell ref="J44:J47"/>
    <mergeCell ref="P44:P47"/>
    <mergeCell ref="A48:A51"/>
    <mergeCell ref="B48:B51"/>
    <mergeCell ref="H48:H51"/>
    <mergeCell ref="I48:P49"/>
    <mergeCell ref="L44:L47"/>
    <mergeCell ref="N44:N47"/>
    <mergeCell ref="O44:O47"/>
    <mergeCell ref="G48:G51"/>
    <mergeCell ref="A40:A43"/>
    <mergeCell ref="B40:B43"/>
    <mergeCell ref="D40:D43"/>
    <mergeCell ref="F40:F43"/>
    <mergeCell ref="H40:H43"/>
    <mergeCell ref="I40:I43"/>
    <mergeCell ref="J32:J35"/>
    <mergeCell ref="L32:L35"/>
    <mergeCell ref="N32:N35"/>
    <mergeCell ref="A36:A39"/>
    <mergeCell ref="B36:B39"/>
    <mergeCell ref="D36:D39"/>
    <mergeCell ref="F36:F39"/>
    <mergeCell ref="H36:H39"/>
    <mergeCell ref="I36:I39"/>
    <mergeCell ref="J40:J43"/>
    <mergeCell ref="L40:L43"/>
    <mergeCell ref="N40:N43"/>
    <mergeCell ref="L28:L31"/>
    <mergeCell ref="N28:N31"/>
    <mergeCell ref="P28:P31"/>
    <mergeCell ref="A32:A35"/>
    <mergeCell ref="B32:B35"/>
    <mergeCell ref="D32:D35"/>
    <mergeCell ref="F32:F35"/>
    <mergeCell ref="H32:H35"/>
    <mergeCell ref="I32:I35"/>
    <mergeCell ref="A28:A31"/>
    <mergeCell ref="B28:B31"/>
    <mergeCell ref="D28:D31"/>
    <mergeCell ref="F28:F31"/>
    <mergeCell ref="H28:H31"/>
    <mergeCell ref="I28:I31"/>
    <mergeCell ref="P32:P35"/>
    <mergeCell ref="J28:J31"/>
    <mergeCell ref="N24:N27"/>
    <mergeCell ref="P24:P27"/>
    <mergeCell ref="A26:H27"/>
    <mergeCell ref="J18:J21"/>
    <mergeCell ref="P18:P21"/>
    <mergeCell ref="A22:A25"/>
    <mergeCell ref="B22:B25"/>
    <mergeCell ref="H22:H25"/>
    <mergeCell ref="I22:P23"/>
    <mergeCell ref="L18:L21"/>
    <mergeCell ref="N18:N21"/>
    <mergeCell ref="O18:O21"/>
    <mergeCell ref="D22:D25"/>
    <mergeCell ref="F22:F25"/>
    <mergeCell ref="G22:G25"/>
    <mergeCell ref="A18:A21"/>
    <mergeCell ref="B18:B21"/>
    <mergeCell ref="D18:D21"/>
    <mergeCell ref="F18:F21"/>
    <mergeCell ref="H18:H21"/>
    <mergeCell ref="I18:I21"/>
    <mergeCell ref="I24:I27"/>
    <mergeCell ref="J24:J27"/>
    <mergeCell ref="L24:L27"/>
    <mergeCell ref="P10:P13"/>
    <mergeCell ref="A14:A17"/>
    <mergeCell ref="B14:B17"/>
    <mergeCell ref="D14:D17"/>
    <mergeCell ref="F14:F17"/>
    <mergeCell ref="H14:H17"/>
    <mergeCell ref="I14:I17"/>
    <mergeCell ref="J14:J17"/>
    <mergeCell ref="L14:L17"/>
    <mergeCell ref="N14:N17"/>
    <mergeCell ref="P14:P17"/>
    <mergeCell ref="A10:A13"/>
    <mergeCell ref="B10:B13"/>
    <mergeCell ref="D10:D13"/>
    <mergeCell ref="F10:F13"/>
    <mergeCell ref="H10:H13"/>
    <mergeCell ref="I10:I13"/>
    <mergeCell ref="J10:J13"/>
    <mergeCell ref="L10:L13"/>
    <mergeCell ref="N10:N13"/>
    <mergeCell ref="J2:J5"/>
    <mergeCell ref="K2:L4"/>
    <mergeCell ref="M2:N4"/>
    <mergeCell ref="O2:P4"/>
    <mergeCell ref="A6:A9"/>
    <mergeCell ref="B6:B9"/>
    <mergeCell ref="D6:D9"/>
    <mergeCell ref="F6:F9"/>
    <mergeCell ref="H6:H9"/>
    <mergeCell ref="I6:I9"/>
    <mergeCell ref="A2:A5"/>
    <mergeCell ref="B2:B5"/>
    <mergeCell ref="C2:D4"/>
    <mergeCell ref="E2:F4"/>
    <mergeCell ref="G2:H4"/>
    <mergeCell ref="I2:I5"/>
    <mergeCell ref="J6:J9"/>
    <mergeCell ref="L6:L9"/>
    <mergeCell ref="N6:N9"/>
    <mergeCell ref="P6:P9"/>
  </mergeCells>
  <phoneticPr fontId="22"/>
  <printOptions horizontalCentered="1" verticalCentered="1"/>
  <pageMargins left="0" right="0" top="0.59055118110236227" bottom="0" header="0" footer="0.19685039370078741"/>
  <pageSetup paperSize="9" scale="60" orientation="landscape" r:id="rId1"/>
  <headerFooter alignWithMargins="0"/>
  <colBreaks count="1" manualBreakCount="1">
    <brk id="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U65"/>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420" t="s">
        <v>187</v>
      </c>
      <c r="B4" s="421"/>
      <c r="C4" s="421"/>
      <c r="D4" s="141"/>
      <c r="E4" s="422" t="s">
        <v>295</v>
      </c>
      <c r="F4" s="423"/>
      <c r="G4" s="83"/>
      <c r="H4" s="83"/>
      <c r="I4" s="83"/>
      <c r="J4" s="83"/>
      <c r="K4" s="140"/>
      <c r="L4" s="83"/>
      <c r="M4" s="83"/>
    </row>
    <row r="5" spans="1:21" ht="18.75" customHeight="1" thickBot="1" x14ac:dyDescent="0.2">
      <c r="A5" s="402"/>
      <c r="B5" s="403"/>
      <c r="C5" s="404"/>
      <c r="D5" s="390" t="s">
        <v>6</v>
      </c>
      <c r="E5" s="408" t="s">
        <v>285</v>
      </c>
      <c r="F5" s="411" t="s">
        <v>275</v>
      </c>
      <c r="G5" s="139" t="s">
        <v>284</v>
      </c>
      <c r="H5" s="138" t="s">
        <v>283</v>
      </c>
      <c r="I5" s="414" t="s">
        <v>282</v>
      </c>
      <c r="J5" s="415"/>
      <c r="K5" s="416"/>
      <c r="L5" s="414" t="s">
        <v>281</v>
      </c>
      <c r="M5" s="415"/>
      <c r="N5" s="416"/>
      <c r="O5" s="431" t="s">
        <v>6</v>
      </c>
    </row>
    <row r="6" spans="1:21" ht="18.75" customHeight="1" x14ac:dyDescent="0.15">
      <c r="A6" s="405"/>
      <c r="B6" s="406"/>
      <c r="C6" s="407"/>
      <c r="D6" s="391"/>
      <c r="E6" s="409"/>
      <c r="F6" s="412"/>
      <c r="G6" s="137" t="s">
        <v>280</v>
      </c>
      <c r="H6" s="136" t="s">
        <v>278</v>
      </c>
      <c r="I6" s="393" t="s">
        <v>277</v>
      </c>
      <c r="J6" s="394"/>
      <c r="K6" s="395"/>
      <c r="L6" s="387" t="s">
        <v>341</v>
      </c>
      <c r="M6" s="388"/>
      <c r="N6" s="389"/>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340</v>
      </c>
      <c r="C10" s="107" t="s">
        <v>171</v>
      </c>
      <c r="D10" s="106"/>
      <c r="E10" s="49"/>
      <c r="F10" s="49"/>
      <c r="G10" s="103"/>
      <c r="H10" s="105">
        <v>15</v>
      </c>
      <c r="I10" s="104" t="s">
        <v>340</v>
      </c>
      <c r="J10" s="103" t="s">
        <v>171</v>
      </c>
      <c r="K10" s="102">
        <v>10</v>
      </c>
      <c r="L10" s="104" t="s">
        <v>339</v>
      </c>
      <c r="M10" s="103" t="s">
        <v>171</v>
      </c>
      <c r="N10" s="102">
        <v>10</v>
      </c>
      <c r="O10" s="101"/>
    </row>
    <row r="11" spans="1:21" ht="27" customHeight="1" x14ac:dyDescent="0.15">
      <c r="A11" s="400"/>
      <c r="B11" s="103"/>
      <c r="C11" s="107" t="s">
        <v>40</v>
      </c>
      <c r="D11" s="106"/>
      <c r="E11" s="49" t="s">
        <v>41</v>
      </c>
      <c r="F11" s="49"/>
      <c r="G11" s="103"/>
      <c r="H11" s="114">
        <v>0.13</v>
      </c>
      <c r="I11" s="104"/>
      <c r="J11" s="103" t="s">
        <v>263</v>
      </c>
      <c r="K11" s="113">
        <v>0.13</v>
      </c>
      <c r="L11" s="116"/>
      <c r="M11" s="109"/>
      <c r="N11" s="115"/>
      <c r="O11" s="117"/>
    </row>
    <row r="12" spans="1:21" ht="27" customHeight="1" x14ac:dyDescent="0.15">
      <c r="A12" s="400"/>
      <c r="B12" s="103"/>
      <c r="C12" s="107"/>
      <c r="D12" s="106"/>
      <c r="E12" s="49"/>
      <c r="F12" s="49"/>
      <c r="G12" s="103" t="s">
        <v>33</v>
      </c>
      <c r="H12" s="105" t="s">
        <v>262</v>
      </c>
      <c r="I12" s="104"/>
      <c r="J12" s="103"/>
      <c r="K12" s="102"/>
      <c r="L12" s="104" t="s">
        <v>338</v>
      </c>
      <c r="M12" s="103" t="s">
        <v>112</v>
      </c>
      <c r="N12" s="102">
        <v>10</v>
      </c>
      <c r="O12" s="101"/>
    </row>
    <row r="13" spans="1:21" ht="27" customHeight="1" x14ac:dyDescent="0.15">
      <c r="A13" s="400"/>
      <c r="B13" s="109"/>
      <c r="C13" s="111"/>
      <c r="D13" s="110"/>
      <c r="E13" s="43"/>
      <c r="F13" s="43"/>
      <c r="G13" s="109"/>
      <c r="H13" s="108"/>
      <c r="I13" s="116"/>
      <c r="J13" s="109"/>
      <c r="K13" s="115"/>
      <c r="L13" s="104"/>
      <c r="M13" s="103" t="s">
        <v>32</v>
      </c>
      <c r="N13" s="102">
        <v>5</v>
      </c>
      <c r="O13" s="101"/>
    </row>
    <row r="14" spans="1:21" ht="27" customHeight="1" x14ac:dyDescent="0.15">
      <c r="A14" s="400"/>
      <c r="B14" s="103" t="s">
        <v>337</v>
      </c>
      <c r="C14" s="107" t="s">
        <v>59</v>
      </c>
      <c r="D14" s="106"/>
      <c r="E14" s="49"/>
      <c r="F14" s="49"/>
      <c r="G14" s="103"/>
      <c r="H14" s="105">
        <v>10</v>
      </c>
      <c r="I14" s="104" t="s">
        <v>336</v>
      </c>
      <c r="J14" s="154" t="s">
        <v>292</v>
      </c>
      <c r="K14" s="102">
        <v>5</v>
      </c>
      <c r="L14" s="116"/>
      <c r="M14" s="109"/>
      <c r="N14" s="115"/>
      <c r="O14" s="117"/>
    </row>
    <row r="15" spans="1:21" ht="27" customHeight="1" x14ac:dyDescent="0.15">
      <c r="A15" s="400"/>
      <c r="B15" s="103"/>
      <c r="C15" s="107" t="s">
        <v>112</v>
      </c>
      <c r="D15" s="106"/>
      <c r="E15" s="49"/>
      <c r="F15" s="49"/>
      <c r="G15" s="103"/>
      <c r="H15" s="105">
        <v>20</v>
      </c>
      <c r="I15" s="104"/>
      <c r="J15" s="103" t="s">
        <v>112</v>
      </c>
      <c r="K15" s="102">
        <v>15</v>
      </c>
      <c r="L15" s="104" t="s">
        <v>335</v>
      </c>
      <c r="M15" s="103" t="s">
        <v>64</v>
      </c>
      <c r="N15" s="102">
        <v>10</v>
      </c>
      <c r="O15" s="101"/>
    </row>
    <row r="16" spans="1:21" ht="27" customHeight="1" x14ac:dyDescent="0.15">
      <c r="A16" s="400"/>
      <c r="B16" s="103"/>
      <c r="C16" s="107" t="s">
        <v>32</v>
      </c>
      <c r="D16" s="106"/>
      <c r="E16" s="49"/>
      <c r="F16" s="49"/>
      <c r="G16" s="103"/>
      <c r="H16" s="105">
        <v>10</v>
      </c>
      <c r="I16" s="104"/>
      <c r="J16" s="103" t="s">
        <v>32</v>
      </c>
      <c r="K16" s="102">
        <v>5</v>
      </c>
      <c r="L16" s="116"/>
      <c r="M16" s="109"/>
      <c r="N16" s="115"/>
      <c r="O16" s="117"/>
    </row>
    <row r="17" spans="1:15" ht="27" customHeight="1" x14ac:dyDescent="0.15">
      <c r="A17" s="400"/>
      <c r="B17" s="103"/>
      <c r="C17" s="107"/>
      <c r="D17" s="106"/>
      <c r="E17" s="49"/>
      <c r="F17" s="49"/>
      <c r="G17" s="103" t="s">
        <v>33</v>
      </c>
      <c r="H17" s="105" t="s">
        <v>262</v>
      </c>
      <c r="I17" s="104"/>
      <c r="J17" s="103"/>
      <c r="K17" s="102"/>
      <c r="L17" s="104" t="s">
        <v>325</v>
      </c>
      <c r="M17" s="103" t="s">
        <v>98</v>
      </c>
      <c r="N17" s="113">
        <v>0.13</v>
      </c>
      <c r="O17" s="101"/>
    </row>
    <row r="18" spans="1:15" ht="27" customHeight="1" x14ac:dyDescent="0.15">
      <c r="A18" s="400"/>
      <c r="B18" s="103"/>
      <c r="C18" s="107"/>
      <c r="D18" s="106"/>
      <c r="E18" s="49"/>
      <c r="F18" s="49"/>
      <c r="G18" s="103" t="s">
        <v>57</v>
      </c>
      <c r="H18" s="105" t="s">
        <v>261</v>
      </c>
      <c r="I18" s="104"/>
      <c r="J18" s="103"/>
      <c r="K18" s="102"/>
      <c r="L18" s="104"/>
      <c r="M18" s="103"/>
      <c r="N18" s="102"/>
      <c r="O18" s="101"/>
    </row>
    <row r="19" spans="1:15" ht="27" customHeight="1" x14ac:dyDescent="0.15">
      <c r="A19" s="400"/>
      <c r="B19" s="103"/>
      <c r="C19" s="107"/>
      <c r="D19" s="106"/>
      <c r="E19" s="49"/>
      <c r="F19" s="49" t="s">
        <v>27</v>
      </c>
      <c r="G19" s="103" t="s">
        <v>26</v>
      </c>
      <c r="H19" s="105" t="s">
        <v>261</v>
      </c>
      <c r="I19" s="104"/>
      <c r="J19" s="103"/>
      <c r="K19" s="102"/>
      <c r="L19" s="104"/>
      <c r="M19" s="103"/>
      <c r="N19" s="102"/>
      <c r="O19" s="101"/>
    </row>
    <row r="20" spans="1:15" ht="27" customHeight="1" x14ac:dyDescent="0.15">
      <c r="A20" s="400"/>
      <c r="B20" s="109"/>
      <c r="C20" s="111"/>
      <c r="D20" s="110"/>
      <c r="E20" s="43"/>
      <c r="F20" s="155"/>
      <c r="G20" s="109"/>
      <c r="H20" s="108"/>
      <c r="I20" s="116"/>
      <c r="J20" s="109"/>
      <c r="K20" s="115"/>
      <c r="L20" s="104"/>
      <c r="M20" s="103"/>
      <c r="N20" s="102"/>
      <c r="O20" s="101"/>
    </row>
    <row r="21" spans="1:15" ht="27" customHeight="1" x14ac:dyDescent="0.15">
      <c r="A21" s="400"/>
      <c r="B21" s="103" t="s">
        <v>47</v>
      </c>
      <c r="C21" s="107" t="s">
        <v>64</v>
      </c>
      <c r="D21" s="106"/>
      <c r="E21" s="49"/>
      <c r="F21" s="49"/>
      <c r="G21" s="103"/>
      <c r="H21" s="105">
        <v>10</v>
      </c>
      <c r="I21" s="104" t="s">
        <v>47</v>
      </c>
      <c r="J21" s="103" t="s">
        <v>64</v>
      </c>
      <c r="K21" s="102">
        <v>10</v>
      </c>
      <c r="L21" s="104"/>
      <c r="M21" s="103"/>
      <c r="N21" s="102"/>
      <c r="O21" s="101"/>
    </row>
    <row r="22" spans="1:15" ht="27" customHeight="1" x14ac:dyDescent="0.15">
      <c r="A22" s="400"/>
      <c r="B22" s="103"/>
      <c r="C22" s="107"/>
      <c r="D22" s="106"/>
      <c r="E22" s="49"/>
      <c r="F22" s="49"/>
      <c r="G22" s="103" t="s">
        <v>33</v>
      </c>
      <c r="H22" s="105" t="s">
        <v>262</v>
      </c>
      <c r="I22" s="104"/>
      <c r="J22" s="103"/>
      <c r="K22" s="102"/>
      <c r="L22" s="104"/>
      <c r="M22" s="103"/>
      <c r="N22" s="102"/>
      <c r="O22" s="101"/>
    </row>
    <row r="23" spans="1:15" ht="27" customHeight="1" x14ac:dyDescent="0.15">
      <c r="A23" s="400"/>
      <c r="B23" s="103"/>
      <c r="C23" s="107"/>
      <c r="D23" s="106"/>
      <c r="E23" s="49"/>
      <c r="F23" s="49"/>
      <c r="G23" s="103" t="s">
        <v>50</v>
      </c>
      <c r="H23" s="105" t="s">
        <v>261</v>
      </c>
      <c r="I23" s="104"/>
      <c r="J23" s="103"/>
      <c r="K23" s="102"/>
      <c r="L23" s="104"/>
      <c r="M23" s="103"/>
      <c r="N23" s="102"/>
      <c r="O23" s="101"/>
    </row>
    <row r="24" spans="1:15" ht="27" customHeight="1" x14ac:dyDescent="0.15">
      <c r="A24" s="400"/>
      <c r="B24" s="109"/>
      <c r="C24" s="111"/>
      <c r="D24" s="110"/>
      <c r="E24" s="43"/>
      <c r="F24" s="43"/>
      <c r="G24" s="109"/>
      <c r="H24" s="108"/>
      <c r="I24" s="116"/>
      <c r="J24" s="109"/>
      <c r="K24" s="115"/>
      <c r="L24" s="104"/>
      <c r="M24" s="103"/>
      <c r="N24" s="102"/>
      <c r="O24" s="101"/>
    </row>
    <row r="25" spans="1:15" ht="27" customHeight="1" x14ac:dyDescent="0.15">
      <c r="A25" s="400"/>
      <c r="B25" s="103" t="s">
        <v>96</v>
      </c>
      <c r="C25" s="107" t="s">
        <v>98</v>
      </c>
      <c r="D25" s="106"/>
      <c r="E25" s="49"/>
      <c r="F25" s="49"/>
      <c r="G25" s="103"/>
      <c r="H25" s="156">
        <v>0.17</v>
      </c>
      <c r="I25" s="104" t="s">
        <v>96</v>
      </c>
      <c r="J25" s="103" t="s">
        <v>98</v>
      </c>
      <c r="K25" s="118">
        <v>0.17</v>
      </c>
      <c r="L25" s="104"/>
      <c r="M25" s="103"/>
      <c r="N25" s="102"/>
      <c r="O25" s="101"/>
    </row>
    <row r="26" spans="1:15" ht="27"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row r="64" spans="2:14" ht="14.25" x14ac:dyDescent="0.15">
      <c r="B64" s="93"/>
      <c r="C64" s="93"/>
      <c r="D64" s="93"/>
      <c r="G64" s="93"/>
      <c r="H64" s="85"/>
      <c r="I64" s="93"/>
      <c r="J64" s="93"/>
      <c r="K64" s="85"/>
      <c r="L64" s="93"/>
      <c r="M64" s="93"/>
      <c r="N64" s="85"/>
    </row>
    <row r="65" spans="2:14" ht="14.25" x14ac:dyDescent="0.15">
      <c r="B65" s="93"/>
      <c r="C65" s="93"/>
      <c r="D65" s="93"/>
      <c r="G65" s="93"/>
      <c r="H65" s="85"/>
      <c r="I65" s="93"/>
      <c r="J65" s="93"/>
      <c r="K65" s="85"/>
      <c r="L65" s="93"/>
      <c r="M65" s="93"/>
      <c r="N65"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25"/>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194</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v>
      </c>
      <c r="C5" s="36"/>
      <c r="D5" s="37"/>
      <c r="E5" s="38"/>
      <c r="F5" s="39"/>
      <c r="G5" s="65"/>
      <c r="H5" s="69"/>
      <c r="I5" s="37"/>
      <c r="J5" s="39"/>
      <c r="K5" s="39"/>
      <c r="L5" s="39"/>
      <c r="M5" s="73"/>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195</v>
      </c>
      <c r="C7" s="48" t="s">
        <v>118</v>
      </c>
      <c r="D7" s="49"/>
      <c r="E7" s="50">
        <v>40</v>
      </c>
      <c r="F7" s="51" t="s">
        <v>25</v>
      </c>
      <c r="G7" s="67"/>
      <c r="H7" s="71" t="s">
        <v>118</v>
      </c>
      <c r="I7" s="49"/>
      <c r="J7" s="51">
        <f>ROUNDUP(E7*0.75,2)</f>
        <v>30</v>
      </c>
      <c r="K7" s="51" t="s">
        <v>25</v>
      </c>
      <c r="L7" s="51"/>
      <c r="M7" s="75" t="e">
        <f>#REF!</f>
        <v>#REF!</v>
      </c>
      <c r="N7" s="63" t="s">
        <v>196</v>
      </c>
      <c r="O7" s="52" t="s">
        <v>45</v>
      </c>
      <c r="P7" s="49"/>
      <c r="Q7" s="53">
        <v>0.05</v>
      </c>
      <c r="R7" s="88">
        <f t="shared" ref="R7:R14" si="0">ROUNDUP(Q7*0.75,2)</f>
        <v>0.04</v>
      </c>
    </row>
    <row r="8" spans="1:19" ht="24.95" customHeight="1" x14ac:dyDescent="0.15">
      <c r="A8" s="385"/>
      <c r="B8" s="63"/>
      <c r="C8" s="48" t="s">
        <v>38</v>
      </c>
      <c r="D8" s="49"/>
      <c r="E8" s="50">
        <v>10</v>
      </c>
      <c r="F8" s="51" t="s">
        <v>25</v>
      </c>
      <c r="G8" s="67"/>
      <c r="H8" s="71" t="s">
        <v>38</v>
      </c>
      <c r="I8" s="49"/>
      <c r="J8" s="51">
        <f>ROUNDUP(E8*0.75,2)</f>
        <v>7.5</v>
      </c>
      <c r="K8" s="51" t="s">
        <v>25</v>
      </c>
      <c r="L8" s="51"/>
      <c r="M8" s="75" t="e">
        <f>ROUND(#REF!+(#REF!*6/100),2)</f>
        <v>#REF!</v>
      </c>
      <c r="N8" s="63" t="s">
        <v>197</v>
      </c>
      <c r="O8" s="52" t="s">
        <v>46</v>
      </c>
      <c r="P8" s="49"/>
      <c r="Q8" s="53">
        <v>0.01</v>
      </c>
      <c r="R8" s="88">
        <f t="shared" si="0"/>
        <v>0.01</v>
      </c>
    </row>
    <row r="9" spans="1:19" ht="24.95" customHeight="1" x14ac:dyDescent="0.15">
      <c r="A9" s="385"/>
      <c r="B9" s="63"/>
      <c r="C9" s="48" t="s">
        <v>202</v>
      </c>
      <c r="D9" s="49"/>
      <c r="E9" s="50">
        <v>0.5</v>
      </c>
      <c r="F9" s="51" t="s">
        <v>25</v>
      </c>
      <c r="G9" s="67"/>
      <c r="H9" s="71" t="s">
        <v>202</v>
      </c>
      <c r="I9" s="49"/>
      <c r="J9" s="51">
        <f>ROUNDUP(E9*0.75,2)</f>
        <v>0.38</v>
      </c>
      <c r="K9" s="51" t="s">
        <v>25</v>
      </c>
      <c r="L9" s="51"/>
      <c r="M9" s="75"/>
      <c r="N9" s="63" t="s">
        <v>198</v>
      </c>
      <c r="O9" s="52" t="s">
        <v>23</v>
      </c>
      <c r="P9" s="49"/>
      <c r="Q9" s="53">
        <v>0.5</v>
      </c>
      <c r="R9" s="88">
        <f t="shared" si="0"/>
        <v>0.38</v>
      </c>
    </row>
    <row r="10" spans="1:19" ht="24.95" customHeight="1" x14ac:dyDescent="0.15">
      <c r="A10" s="385"/>
      <c r="B10" s="63"/>
      <c r="C10" s="48" t="s">
        <v>32</v>
      </c>
      <c r="D10" s="49"/>
      <c r="E10" s="50">
        <v>10</v>
      </c>
      <c r="F10" s="51" t="s">
        <v>25</v>
      </c>
      <c r="G10" s="67"/>
      <c r="H10" s="71" t="s">
        <v>32</v>
      </c>
      <c r="I10" s="49"/>
      <c r="J10" s="51">
        <f>ROUNDUP(E10*0.75,2)</f>
        <v>7.5</v>
      </c>
      <c r="K10" s="51" t="s">
        <v>25</v>
      </c>
      <c r="L10" s="51"/>
      <c r="M10" s="75" t="e">
        <f>ROUND(#REF!+(#REF!*10/100),2)</f>
        <v>#REF!</v>
      </c>
      <c r="N10" s="63" t="s">
        <v>199</v>
      </c>
      <c r="O10" s="52" t="s">
        <v>30</v>
      </c>
      <c r="P10" s="49"/>
      <c r="Q10" s="53">
        <v>2</v>
      </c>
      <c r="R10" s="88">
        <f t="shared" si="0"/>
        <v>1.5</v>
      </c>
    </row>
    <row r="11" spans="1:19" ht="24.95" customHeight="1" x14ac:dyDescent="0.15">
      <c r="A11" s="385"/>
      <c r="B11" s="63"/>
      <c r="C11" s="48" t="s">
        <v>134</v>
      </c>
      <c r="D11" s="49"/>
      <c r="E11" s="50">
        <v>10</v>
      </c>
      <c r="F11" s="51" t="s">
        <v>25</v>
      </c>
      <c r="G11" s="67" t="s">
        <v>135</v>
      </c>
      <c r="H11" s="71" t="s">
        <v>134</v>
      </c>
      <c r="I11" s="49"/>
      <c r="J11" s="51">
        <f>ROUNDUP(E11*0.75,2)</f>
        <v>7.5</v>
      </c>
      <c r="K11" s="51" t="s">
        <v>25</v>
      </c>
      <c r="L11" s="51" t="s">
        <v>135</v>
      </c>
      <c r="M11" s="75" t="e">
        <f>#REF!</f>
        <v>#REF!</v>
      </c>
      <c r="N11" s="63" t="s">
        <v>200</v>
      </c>
      <c r="O11" s="52" t="s">
        <v>76</v>
      </c>
      <c r="P11" s="49"/>
      <c r="Q11" s="53">
        <v>4</v>
      </c>
      <c r="R11" s="88">
        <f t="shared" si="0"/>
        <v>3</v>
      </c>
    </row>
    <row r="12" spans="1:19" ht="24.95" customHeight="1" x14ac:dyDescent="0.15">
      <c r="A12" s="385"/>
      <c r="B12" s="63"/>
      <c r="C12" s="48"/>
      <c r="D12" s="49"/>
      <c r="E12" s="50"/>
      <c r="F12" s="51"/>
      <c r="G12" s="67"/>
      <c r="H12" s="71"/>
      <c r="I12" s="49"/>
      <c r="J12" s="51"/>
      <c r="K12" s="51"/>
      <c r="L12" s="51"/>
      <c r="M12" s="75"/>
      <c r="N12" s="82" t="s">
        <v>201</v>
      </c>
      <c r="O12" s="52" t="s">
        <v>77</v>
      </c>
      <c r="P12" s="49"/>
      <c r="Q12" s="53">
        <v>1.5</v>
      </c>
      <c r="R12" s="88">
        <f t="shared" si="0"/>
        <v>1.1300000000000001</v>
      </c>
    </row>
    <row r="13" spans="1:19" ht="24.95" customHeight="1" x14ac:dyDescent="0.15">
      <c r="A13" s="385"/>
      <c r="B13" s="63"/>
      <c r="C13" s="48"/>
      <c r="D13" s="49"/>
      <c r="E13" s="50"/>
      <c r="F13" s="51"/>
      <c r="G13" s="67"/>
      <c r="H13" s="71"/>
      <c r="I13" s="49"/>
      <c r="J13" s="51"/>
      <c r="K13" s="51"/>
      <c r="L13" s="51"/>
      <c r="M13" s="75"/>
      <c r="N13" s="63" t="s">
        <v>18</v>
      </c>
      <c r="O13" s="52" t="s">
        <v>57</v>
      </c>
      <c r="P13" s="49"/>
      <c r="Q13" s="53">
        <v>0.3</v>
      </c>
      <c r="R13" s="88">
        <f t="shared" si="0"/>
        <v>0.23</v>
      </c>
    </row>
    <row r="14" spans="1:19" ht="24.95" customHeight="1" x14ac:dyDescent="0.15">
      <c r="A14" s="385"/>
      <c r="B14" s="63"/>
      <c r="C14" s="48"/>
      <c r="D14" s="49"/>
      <c r="E14" s="50"/>
      <c r="F14" s="51"/>
      <c r="G14" s="67"/>
      <c r="H14" s="71"/>
      <c r="I14" s="49"/>
      <c r="J14" s="51"/>
      <c r="K14" s="51"/>
      <c r="L14" s="51"/>
      <c r="M14" s="75"/>
      <c r="N14" s="63"/>
      <c r="O14" s="52" t="s">
        <v>56</v>
      </c>
      <c r="P14" s="49"/>
      <c r="Q14" s="53">
        <v>5</v>
      </c>
      <c r="R14" s="88">
        <f t="shared" si="0"/>
        <v>3.75</v>
      </c>
    </row>
    <row r="15" spans="1:19" ht="24.95" customHeight="1" x14ac:dyDescent="0.15">
      <c r="A15" s="385"/>
      <c r="B15" s="62"/>
      <c r="C15" s="42"/>
      <c r="D15" s="43"/>
      <c r="E15" s="44"/>
      <c r="F15" s="45"/>
      <c r="G15" s="66"/>
      <c r="H15" s="70"/>
      <c r="I15" s="43"/>
      <c r="J15" s="45"/>
      <c r="K15" s="45"/>
      <c r="L15" s="45"/>
      <c r="M15" s="74"/>
      <c r="N15" s="62"/>
      <c r="O15" s="46"/>
      <c r="P15" s="43"/>
      <c r="Q15" s="47"/>
      <c r="R15" s="90"/>
    </row>
    <row r="16" spans="1:19" ht="24.95" customHeight="1" x14ac:dyDescent="0.15">
      <c r="A16" s="385"/>
      <c r="B16" s="63" t="s">
        <v>251</v>
      </c>
      <c r="C16" s="48" t="s">
        <v>149</v>
      </c>
      <c r="D16" s="49"/>
      <c r="E16" s="50">
        <v>40</v>
      </c>
      <c r="F16" s="51" t="s">
        <v>25</v>
      </c>
      <c r="G16" s="67"/>
      <c r="H16" s="71" t="s">
        <v>149</v>
      </c>
      <c r="I16" s="49"/>
      <c r="J16" s="51">
        <f>ROUNDUP(E16*0.75,2)</f>
        <v>30</v>
      </c>
      <c r="K16" s="51" t="s">
        <v>25</v>
      </c>
      <c r="L16" s="51"/>
      <c r="M16" s="75" t="e">
        <f>#REF!</f>
        <v>#REF!</v>
      </c>
      <c r="N16" s="63" t="s">
        <v>203</v>
      </c>
      <c r="O16" s="52" t="s">
        <v>33</v>
      </c>
      <c r="P16" s="49"/>
      <c r="Q16" s="53">
        <v>1.5</v>
      </c>
      <c r="R16" s="88">
        <f>ROUNDUP(Q16*0.75,2)</f>
        <v>1.1300000000000001</v>
      </c>
    </row>
    <row r="17" spans="1:18" ht="24.95" customHeight="1" x14ac:dyDescent="0.15">
      <c r="A17" s="385"/>
      <c r="B17" s="63" t="s">
        <v>230</v>
      </c>
      <c r="C17" s="48" t="s">
        <v>119</v>
      </c>
      <c r="D17" s="49"/>
      <c r="E17" s="50">
        <v>10</v>
      </c>
      <c r="F17" s="51" t="s">
        <v>25</v>
      </c>
      <c r="G17" s="67"/>
      <c r="H17" s="71" t="s">
        <v>119</v>
      </c>
      <c r="I17" s="49"/>
      <c r="J17" s="51">
        <f>ROUNDUP(E17*0.75,2)</f>
        <v>7.5</v>
      </c>
      <c r="K17" s="51" t="s">
        <v>25</v>
      </c>
      <c r="L17" s="51"/>
      <c r="M17" s="75" t="e">
        <f>#REF!</f>
        <v>#REF!</v>
      </c>
      <c r="N17" s="63" t="s">
        <v>79</v>
      </c>
      <c r="O17" s="52" t="s">
        <v>57</v>
      </c>
      <c r="P17" s="49"/>
      <c r="Q17" s="53">
        <v>0.5</v>
      </c>
      <c r="R17" s="88">
        <f>ROUNDUP(Q17*0.75,2)</f>
        <v>0.38</v>
      </c>
    </row>
    <row r="18" spans="1:18" ht="24.95" customHeight="1" x14ac:dyDescent="0.15">
      <c r="A18" s="385"/>
      <c r="B18" s="63"/>
      <c r="C18" s="48"/>
      <c r="D18" s="49"/>
      <c r="E18" s="50"/>
      <c r="F18" s="51"/>
      <c r="G18" s="67"/>
      <c r="H18" s="71"/>
      <c r="I18" s="49"/>
      <c r="J18" s="51"/>
      <c r="K18" s="51"/>
      <c r="L18" s="51"/>
      <c r="M18" s="75"/>
      <c r="N18" s="63" t="s">
        <v>37</v>
      </c>
      <c r="O18" s="52" t="s">
        <v>26</v>
      </c>
      <c r="P18" s="49" t="s">
        <v>27</v>
      </c>
      <c r="Q18" s="53">
        <v>1</v>
      </c>
      <c r="R18" s="88">
        <f>ROUNDUP(Q18*0.75,2)</f>
        <v>0.75</v>
      </c>
    </row>
    <row r="19" spans="1:18" ht="24.95" customHeight="1" x14ac:dyDescent="0.15">
      <c r="A19" s="385"/>
      <c r="B19" s="63"/>
      <c r="C19" s="48"/>
      <c r="D19" s="49"/>
      <c r="E19" s="50"/>
      <c r="F19" s="51"/>
      <c r="G19" s="67"/>
      <c r="H19" s="71"/>
      <c r="I19" s="49"/>
      <c r="J19" s="51"/>
      <c r="K19" s="51"/>
      <c r="L19" s="51"/>
      <c r="M19" s="75"/>
      <c r="N19" s="63"/>
      <c r="O19" s="52" t="s">
        <v>91</v>
      </c>
      <c r="P19" s="49"/>
      <c r="Q19" s="53">
        <v>1</v>
      </c>
      <c r="R19" s="88">
        <f>ROUNDUP(Q19*0.75,2)</f>
        <v>0.75</v>
      </c>
    </row>
    <row r="20" spans="1:18" ht="24.95" customHeight="1" x14ac:dyDescent="0.15">
      <c r="A20" s="385"/>
      <c r="B20" s="63"/>
      <c r="C20" s="48"/>
      <c r="D20" s="49"/>
      <c r="E20" s="50"/>
      <c r="F20" s="51"/>
      <c r="G20" s="67"/>
      <c r="H20" s="71"/>
      <c r="I20" s="49"/>
      <c r="J20" s="51"/>
      <c r="K20" s="51"/>
      <c r="L20" s="51"/>
      <c r="M20" s="75"/>
      <c r="N20" s="63"/>
      <c r="O20" s="52" t="s">
        <v>61</v>
      </c>
      <c r="P20" s="49"/>
      <c r="Q20" s="53">
        <v>1</v>
      </c>
      <c r="R20" s="88">
        <f>ROUNDUP(Q20*0.75,2)</f>
        <v>0.75</v>
      </c>
    </row>
    <row r="21" spans="1:18" ht="24.95" customHeight="1" x14ac:dyDescent="0.15">
      <c r="A21" s="385"/>
      <c r="B21" s="62"/>
      <c r="C21" s="42"/>
      <c r="D21" s="43"/>
      <c r="E21" s="44"/>
      <c r="F21" s="45"/>
      <c r="G21" s="66"/>
      <c r="H21" s="70"/>
      <c r="I21" s="43"/>
      <c r="J21" s="45"/>
      <c r="K21" s="45"/>
      <c r="L21" s="45"/>
      <c r="M21" s="74"/>
      <c r="N21" s="62"/>
      <c r="O21" s="46"/>
      <c r="P21" s="43"/>
      <c r="Q21" s="47"/>
      <c r="R21" s="90"/>
    </row>
    <row r="22" spans="1:18" ht="24.95" customHeight="1" x14ac:dyDescent="0.15">
      <c r="A22" s="385"/>
      <c r="B22" s="63" t="s">
        <v>47</v>
      </c>
      <c r="C22" s="48" t="s">
        <v>136</v>
      </c>
      <c r="D22" s="49" t="s">
        <v>27</v>
      </c>
      <c r="E22" s="77">
        <v>0.1</v>
      </c>
      <c r="F22" s="51" t="s">
        <v>67</v>
      </c>
      <c r="G22" s="67"/>
      <c r="H22" s="71" t="s">
        <v>136</v>
      </c>
      <c r="I22" s="49" t="s">
        <v>27</v>
      </c>
      <c r="J22" s="51">
        <f>ROUNDUP(E22*0.75,2)</f>
        <v>0.08</v>
      </c>
      <c r="K22" s="51" t="s">
        <v>67</v>
      </c>
      <c r="L22" s="51"/>
      <c r="M22" s="75" t="e">
        <f>#REF!</f>
        <v>#REF!</v>
      </c>
      <c r="N22" s="63" t="s">
        <v>18</v>
      </c>
      <c r="O22" s="52" t="s">
        <v>33</v>
      </c>
      <c r="P22" s="49"/>
      <c r="Q22" s="53">
        <v>100</v>
      </c>
      <c r="R22" s="88">
        <f>ROUNDUP(Q22*0.75,2)</f>
        <v>75</v>
      </c>
    </row>
    <row r="23" spans="1:18" ht="24.95" customHeight="1" x14ac:dyDescent="0.15">
      <c r="A23" s="385"/>
      <c r="B23" s="63"/>
      <c r="C23" s="48" t="s">
        <v>204</v>
      </c>
      <c r="D23" s="49"/>
      <c r="E23" s="50">
        <v>5</v>
      </c>
      <c r="F23" s="51" t="s">
        <v>25</v>
      </c>
      <c r="G23" s="67"/>
      <c r="H23" s="71" t="s">
        <v>204</v>
      </c>
      <c r="I23" s="49"/>
      <c r="J23" s="51">
        <f>ROUNDUP(E23*0.75,2)</f>
        <v>3.75</v>
      </c>
      <c r="K23" s="51" t="s">
        <v>25</v>
      </c>
      <c r="L23" s="51"/>
      <c r="M23" s="75" t="e">
        <f>#REF!</f>
        <v>#REF!</v>
      </c>
      <c r="N23" s="63"/>
      <c r="O23" s="52" t="s">
        <v>50</v>
      </c>
      <c r="P23" s="49"/>
      <c r="Q23" s="53">
        <v>3</v>
      </c>
      <c r="R23" s="88">
        <f>ROUNDUP(Q23*0.75,2)</f>
        <v>2.25</v>
      </c>
    </row>
    <row r="24" spans="1:18" ht="24.95" customHeight="1" thickBot="1" x14ac:dyDescent="0.2">
      <c r="A24" s="386"/>
      <c r="B24" s="64"/>
      <c r="C24" s="55"/>
      <c r="D24" s="56"/>
      <c r="E24" s="57"/>
      <c r="F24" s="58"/>
      <c r="G24" s="68"/>
      <c r="H24" s="72"/>
      <c r="I24" s="56"/>
      <c r="J24" s="58"/>
      <c r="K24" s="58"/>
      <c r="L24" s="58"/>
      <c r="M24" s="76"/>
      <c r="N24" s="64"/>
      <c r="O24" s="59"/>
      <c r="P24" s="56"/>
      <c r="Q24" s="60"/>
      <c r="R24" s="91"/>
    </row>
    <row r="25" spans="1:18" ht="24.95" customHeight="1" x14ac:dyDescent="0.15"/>
  </sheetData>
  <mergeCells count="4">
    <mergeCell ref="H1:N1"/>
    <mergeCell ref="A2:R2"/>
    <mergeCell ref="A3:F3"/>
    <mergeCell ref="A5:A24"/>
  </mergeCells>
  <phoneticPr fontId="18"/>
  <printOptions horizontalCentered="1" verticalCentered="1"/>
  <pageMargins left="0.39370078740157483" right="0.39370078740157483" top="0.39370078740157483" bottom="0.39370078740157483" header="0.39370078740157483" footer="0.39370078740157483"/>
  <pageSetup paperSize="12"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58"/>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420" t="s">
        <v>346</v>
      </c>
      <c r="B4" s="421"/>
      <c r="C4" s="421"/>
      <c r="D4" s="141"/>
      <c r="E4" s="422" t="s">
        <v>323</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341</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345</v>
      </c>
      <c r="C10" s="107" t="s">
        <v>118</v>
      </c>
      <c r="D10" s="106"/>
      <c r="E10" s="49"/>
      <c r="F10" s="49"/>
      <c r="G10" s="103"/>
      <c r="H10" s="105">
        <v>20</v>
      </c>
      <c r="I10" s="104" t="s">
        <v>345</v>
      </c>
      <c r="J10" s="154" t="s">
        <v>292</v>
      </c>
      <c r="K10" s="102">
        <v>15</v>
      </c>
      <c r="L10" s="104" t="s">
        <v>344</v>
      </c>
      <c r="M10" s="103" t="s">
        <v>38</v>
      </c>
      <c r="N10" s="102">
        <v>5</v>
      </c>
      <c r="O10" s="101"/>
    </row>
    <row r="11" spans="1:21" ht="27" customHeight="1" x14ac:dyDescent="0.15">
      <c r="A11" s="400"/>
      <c r="B11" s="103"/>
      <c r="C11" s="107" t="s">
        <v>38</v>
      </c>
      <c r="D11" s="106"/>
      <c r="E11" s="49"/>
      <c r="F11" s="49"/>
      <c r="G11" s="103"/>
      <c r="H11" s="105">
        <v>10</v>
      </c>
      <c r="I11" s="104"/>
      <c r="J11" s="103" t="s">
        <v>38</v>
      </c>
      <c r="K11" s="102">
        <v>5</v>
      </c>
      <c r="L11" s="104"/>
      <c r="M11" s="103" t="s">
        <v>32</v>
      </c>
      <c r="N11" s="102">
        <v>5</v>
      </c>
      <c r="O11" s="101"/>
    </row>
    <row r="12" spans="1:21" ht="27" customHeight="1" x14ac:dyDescent="0.15">
      <c r="A12" s="400"/>
      <c r="B12" s="103"/>
      <c r="C12" s="107" t="s">
        <v>134</v>
      </c>
      <c r="D12" s="106" t="s">
        <v>135</v>
      </c>
      <c r="E12" s="49"/>
      <c r="F12" s="49"/>
      <c r="G12" s="103"/>
      <c r="H12" s="105">
        <v>10</v>
      </c>
      <c r="I12" s="104"/>
      <c r="J12" s="103" t="s">
        <v>134</v>
      </c>
      <c r="K12" s="102">
        <v>10</v>
      </c>
      <c r="L12" s="104"/>
      <c r="M12" s="103" t="s">
        <v>134</v>
      </c>
      <c r="N12" s="102">
        <v>5</v>
      </c>
      <c r="O12" s="101" t="s">
        <v>135</v>
      </c>
    </row>
    <row r="13" spans="1:21" ht="27" customHeight="1" x14ac:dyDescent="0.15">
      <c r="A13" s="400"/>
      <c r="B13" s="103"/>
      <c r="C13" s="107" t="s">
        <v>32</v>
      </c>
      <c r="D13" s="106"/>
      <c r="E13" s="49"/>
      <c r="F13" s="49"/>
      <c r="G13" s="103"/>
      <c r="H13" s="105">
        <v>5</v>
      </c>
      <c r="I13" s="104"/>
      <c r="J13" s="103" t="s">
        <v>32</v>
      </c>
      <c r="K13" s="102">
        <v>5</v>
      </c>
      <c r="L13" s="116"/>
      <c r="M13" s="109"/>
      <c r="N13" s="115"/>
      <c r="O13" s="117"/>
    </row>
    <row r="14" spans="1:21" ht="27" customHeight="1" x14ac:dyDescent="0.15">
      <c r="A14" s="400"/>
      <c r="B14" s="103"/>
      <c r="C14" s="107"/>
      <c r="D14" s="106"/>
      <c r="E14" s="49"/>
      <c r="F14" s="49"/>
      <c r="G14" s="103" t="s">
        <v>33</v>
      </c>
      <c r="H14" s="105" t="s">
        <v>262</v>
      </c>
      <c r="I14" s="104"/>
      <c r="J14" s="103"/>
      <c r="K14" s="102"/>
      <c r="L14" s="104" t="s">
        <v>343</v>
      </c>
      <c r="M14" s="103" t="s">
        <v>149</v>
      </c>
      <c r="N14" s="102">
        <v>5</v>
      </c>
      <c r="O14" s="101"/>
    </row>
    <row r="15" spans="1:21" ht="27" customHeight="1" x14ac:dyDescent="0.15">
      <c r="A15" s="400"/>
      <c r="B15" s="103"/>
      <c r="C15" s="107"/>
      <c r="D15" s="106"/>
      <c r="E15" s="49"/>
      <c r="F15" s="49"/>
      <c r="G15" s="103" t="s">
        <v>57</v>
      </c>
      <c r="H15" s="105" t="s">
        <v>261</v>
      </c>
      <c r="I15" s="104"/>
      <c r="J15" s="103"/>
      <c r="K15" s="102"/>
      <c r="L15" s="104"/>
      <c r="M15" s="103" t="s">
        <v>119</v>
      </c>
      <c r="N15" s="102">
        <v>5</v>
      </c>
      <c r="O15" s="101"/>
    </row>
    <row r="16" spans="1:21" ht="27" customHeight="1" x14ac:dyDescent="0.15">
      <c r="A16" s="400"/>
      <c r="B16" s="103"/>
      <c r="C16" s="107"/>
      <c r="D16" s="106"/>
      <c r="E16" s="49"/>
      <c r="F16" s="49" t="s">
        <v>27</v>
      </c>
      <c r="G16" s="103" t="s">
        <v>26</v>
      </c>
      <c r="H16" s="105" t="s">
        <v>261</v>
      </c>
      <c r="I16" s="104"/>
      <c r="J16" s="103"/>
      <c r="K16" s="102"/>
      <c r="L16" s="104"/>
      <c r="M16" s="103" t="s">
        <v>204</v>
      </c>
      <c r="N16" s="102">
        <v>5</v>
      </c>
      <c r="O16" s="101"/>
    </row>
    <row r="17" spans="1:15" ht="27" customHeight="1" x14ac:dyDescent="0.15">
      <c r="A17" s="400"/>
      <c r="B17" s="109"/>
      <c r="C17" s="111"/>
      <c r="D17" s="110"/>
      <c r="E17" s="43"/>
      <c r="F17" s="43"/>
      <c r="G17" s="109"/>
      <c r="H17" s="108"/>
      <c r="I17" s="116"/>
      <c r="J17" s="109"/>
      <c r="K17" s="115"/>
      <c r="L17" s="104"/>
      <c r="M17" s="103"/>
      <c r="N17" s="102"/>
      <c r="O17" s="101"/>
    </row>
    <row r="18" spans="1:15" ht="27" customHeight="1" x14ac:dyDescent="0.15">
      <c r="A18" s="400"/>
      <c r="B18" s="103" t="s">
        <v>342</v>
      </c>
      <c r="C18" s="107" t="s">
        <v>149</v>
      </c>
      <c r="D18" s="106"/>
      <c r="E18" s="49"/>
      <c r="F18" s="49"/>
      <c r="G18" s="103"/>
      <c r="H18" s="105">
        <v>20</v>
      </c>
      <c r="I18" s="104" t="s">
        <v>342</v>
      </c>
      <c r="J18" s="103" t="s">
        <v>149</v>
      </c>
      <c r="K18" s="102">
        <v>10</v>
      </c>
      <c r="L18" s="104"/>
      <c r="M18" s="103"/>
      <c r="N18" s="102"/>
      <c r="O18" s="101"/>
    </row>
    <row r="19" spans="1:15" ht="27" customHeight="1" x14ac:dyDescent="0.15">
      <c r="A19" s="400"/>
      <c r="B19" s="103"/>
      <c r="C19" s="107" t="s">
        <v>119</v>
      </c>
      <c r="D19" s="106"/>
      <c r="E19" s="49"/>
      <c r="F19" s="49"/>
      <c r="G19" s="103"/>
      <c r="H19" s="105">
        <v>10</v>
      </c>
      <c r="I19" s="104"/>
      <c r="J19" s="103" t="s">
        <v>119</v>
      </c>
      <c r="K19" s="102">
        <v>5</v>
      </c>
      <c r="L19" s="104"/>
      <c r="M19" s="103"/>
      <c r="N19" s="102"/>
      <c r="O19" s="101"/>
    </row>
    <row r="20" spans="1:15" ht="27" customHeight="1" x14ac:dyDescent="0.15">
      <c r="A20" s="400"/>
      <c r="B20" s="103"/>
      <c r="C20" s="107"/>
      <c r="D20" s="106"/>
      <c r="E20" s="49"/>
      <c r="F20" s="112"/>
      <c r="G20" s="103" t="s">
        <v>33</v>
      </c>
      <c r="H20" s="105" t="s">
        <v>262</v>
      </c>
      <c r="I20" s="104"/>
      <c r="J20" s="103"/>
      <c r="K20" s="102"/>
      <c r="L20" s="104"/>
      <c r="M20" s="103"/>
      <c r="N20" s="102"/>
      <c r="O20" s="101"/>
    </row>
    <row r="21" spans="1:15" ht="27" customHeight="1" x14ac:dyDescent="0.15">
      <c r="A21" s="400"/>
      <c r="B21" s="109"/>
      <c r="C21" s="111"/>
      <c r="D21" s="110"/>
      <c r="E21" s="43"/>
      <c r="F21" s="43"/>
      <c r="G21" s="109"/>
      <c r="H21" s="108"/>
      <c r="I21" s="116"/>
      <c r="J21" s="109"/>
      <c r="K21" s="115"/>
      <c r="L21" s="104"/>
      <c r="M21" s="103"/>
      <c r="N21" s="102"/>
      <c r="O21" s="101"/>
    </row>
    <row r="22" spans="1:15" ht="27" customHeight="1" x14ac:dyDescent="0.15">
      <c r="A22" s="400"/>
      <c r="B22" s="103" t="s">
        <v>47</v>
      </c>
      <c r="C22" s="107" t="s">
        <v>136</v>
      </c>
      <c r="D22" s="106"/>
      <c r="E22" s="49" t="s">
        <v>27</v>
      </c>
      <c r="F22" s="49"/>
      <c r="G22" s="103"/>
      <c r="H22" s="158">
        <v>0.05</v>
      </c>
      <c r="I22" s="104" t="s">
        <v>47</v>
      </c>
      <c r="J22" s="103" t="s">
        <v>136</v>
      </c>
      <c r="K22" s="157">
        <v>0.05</v>
      </c>
      <c r="L22" s="104"/>
      <c r="M22" s="103"/>
      <c r="N22" s="102"/>
      <c r="O22" s="101"/>
    </row>
    <row r="23" spans="1:15" ht="27" customHeight="1" x14ac:dyDescent="0.15">
      <c r="A23" s="400"/>
      <c r="B23" s="103"/>
      <c r="C23" s="107" t="s">
        <v>204</v>
      </c>
      <c r="D23" s="106"/>
      <c r="E23" s="49"/>
      <c r="F23" s="49"/>
      <c r="G23" s="103"/>
      <c r="H23" s="105">
        <v>5</v>
      </c>
      <c r="I23" s="104"/>
      <c r="J23" s="103" t="s">
        <v>204</v>
      </c>
      <c r="K23" s="102">
        <v>5</v>
      </c>
      <c r="L23" s="104"/>
      <c r="M23" s="103"/>
      <c r="N23" s="102"/>
      <c r="O23" s="101"/>
    </row>
    <row r="24" spans="1:15" ht="27" customHeight="1" x14ac:dyDescent="0.15">
      <c r="A24" s="400"/>
      <c r="B24" s="103"/>
      <c r="C24" s="107"/>
      <c r="D24" s="106"/>
      <c r="E24" s="49"/>
      <c r="F24" s="49"/>
      <c r="G24" s="103" t="s">
        <v>33</v>
      </c>
      <c r="H24" s="105" t="s">
        <v>262</v>
      </c>
      <c r="I24" s="104"/>
      <c r="J24" s="103"/>
      <c r="K24" s="102"/>
      <c r="L24" s="104"/>
      <c r="M24" s="103"/>
      <c r="N24" s="102"/>
      <c r="O24" s="101"/>
    </row>
    <row r="25" spans="1:15" ht="27" customHeight="1" x14ac:dyDescent="0.15">
      <c r="A25" s="400"/>
      <c r="B25" s="103"/>
      <c r="C25" s="107"/>
      <c r="D25" s="106"/>
      <c r="E25" s="49"/>
      <c r="F25" s="49"/>
      <c r="G25" s="103" t="s">
        <v>50</v>
      </c>
      <c r="H25" s="105" t="s">
        <v>261</v>
      </c>
      <c r="I25" s="104"/>
      <c r="J25" s="103"/>
      <c r="K25" s="102"/>
      <c r="L25" s="104"/>
      <c r="M25" s="103"/>
      <c r="N25" s="102"/>
      <c r="O25" s="101"/>
    </row>
    <row r="26" spans="1:15" ht="27"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25"/>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205</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v>
      </c>
      <c r="C5" s="36"/>
      <c r="D5" s="37"/>
      <c r="E5" s="38"/>
      <c r="F5" s="39"/>
      <c r="G5" s="65"/>
      <c r="H5" s="69"/>
      <c r="I5" s="37"/>
      <c r="J5" s="39"/>
      <c r="K5" s="39"/>
      <c r="L5" s="39"/>
      <c r="M5" s="73"/>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234</v>
      </c>
      <c r="C7" s="48" t="s">
        <v>19</v>
      </c>
      <c r="D7" s="49" t="s">
        <v>21</v>
      </c>
      <c r="E7" s="50">
        <v>1</v>
      </c>
      <c r="F7" s="51" t="s">
        <v>22</v>
      </c>
      <c r="G7" s="67" t="s">
        <v>20</v>
      </c>
      <c r="H7" s="71" t="s">
        <v>19</v>
      </c>
      <c r="I7" s="49" t="s">
        <v>21</v>
      </c>
      <c r="J7" s="51">
        <f>ROUNDUP(E7*0.75,2)</f>
        <v>0.75</v>
      </c>
      <c r="K7" s="51" t="s">
        <v>22</v>
      </c>
      <c r="L7" s="51" t="s">
        <v>20</v>
      </c>
      <c r="M7" s="75" t="e">
        <f>#REF!</f>
        <v>#REF!</v>
      </c>
      <c r="N7" s="81" t="s">
        <v>235</v>
      </c>
      <c r="O7" s="52" t="s">
        <v>23</v>
      </c>
      <c r="P7" s="49"/>
      <c r="Q7" s="53">
        <v>0.5</v>
      </c>
      <c r="R7" s="88">
        <f t="shared" ref="R7:R13" si="0">ROUNDUP(Q7*0.75,2)</f>
        <v>0.38</v>
      </c>
    </row>
    <row r="8" spans="1:19" ht="24.95" customHeight="1" x14ac:dyDescent="0.15">
      <c r="A8" s="385"/>
      <c r="B8" s="63" t="s">
        <v>217</v>
      </c>
      <c r="C8" s="48" t="s">
        <v>24</v>
      </c>
      <c r="D8" s="49"/>
      <c r="E8" s="50">
        <v>1</v>
      </c>
      <c r="F8" s="51" t="s">
        <v>25</v>
      </c>
      <c r="G8" s="67" t="s">
        <v>20</v>
      </c>
      <c r="H8" s="71" t="s">
        <v>24</v>
      </c>
      <c r="I8" s="49"/>
      <c r="J8" s="51">
        <f>ROUNDUP(E8*0.75,2)</f>
        <v>0.75</v>
      </c>
      <c r="K8" s="51" t="s">
        <v>25</v>
      </c>
      <c r="L8" s="51" t="s">
        <v>20</v>
      </c>
      <c r="M8" s="75" t="e">
        <f>#REF!</f>
        <v>#REF!</v>
      </c>
      <c r="N8" s="89" t="s">
        <v>216</v>
      </c>
      <c r="O8" s="52" t="s">
        <v>26</v>
      </c>
      <c r="P8" s="49" t="s">
        <v>27</v>
      </c>
      <c r="Q8" s="53">
        <v>1</v>
      </c>
      <c r="R8" s="88">
        <f t="shared" si="0"/>
        <v>0.75</v>
      </c>
    </row>
    <row r="9" spans="1:19" ht="24.95" customHeight="1" x14ac:dyDescent="0.15">
      <c r="A9" s="385"/>
      <c r="B9" s="63"/>
      <c r="C9" s="48" t="s">
        <v>31</v>
      </c>
      <c r="D9" s="49"/>
      <c r="E9" s="50">
        <v>10</v>
      </c>
      <c r="F9" s="51" t="s">
        <v>25</v>
      </c>
      <c r="G9" s="67"/>
      <c r="H9" s="71" t="s">
        <v>31</v>
      </c>
      <c r="I9" s="49"/>
      <c r="J9" s="51">
        <f>ROUNDUP(E9*0.75,2)</f>
        <v>7.5</v>
      </c>
      <c r="K9" s="51" t="s">
        <v>25</v>
      </c>
      <c r="L9" s="51"/>
      <c r="M9" s="75" t="e">
        <f>ROUND(#REF!+(#REF!*15/100),2)</f>
        <v>#REF!</v>
      </c>
      <c r="N9" s="63" t="s">
        <v>16</v>
      </c>
      <c r="O9" s="52" t="s">
        <v>28</v>
      </c>
      <c r="P9" s="49"/>
      <c r="Q9" s="53">
        <v>2</v>
      </c>
      <c r="R9" s="88">
        <f t="shared" si="0"/>
        <v>1.5</v>
      </c>
    </row>
    <row r="10" spans="1:19" ht="24.95" customHeight="1" x14ac:dyDescent="0.15">
      <c r="A10" s="385"/>
      <c r="B10" s="63"/>
      <c r="C10" s="48" t="s">
        <v>32</v>
      </c>
      <c r="D10" s="49"/>
      <c r="E10" s="50">
        <v>10</v>
      </c>
      <c r="F10" s="51" t="s">
        <v>25</v>
      </c>
      <c r="G10" s="67"/>
      <c r="H10" s="71" t="s">
        <v>32</v>
      </c>
      <c r="I10" s="49"/>
      <c r="J10" s="51">
        <f>ROUNDUP(E10*0.75,2)</f>
        <v>7.5</v>
      </c>
      <c r="K10" s="51" t="s">
        <v>25</v>
      </c>
      <c r="L10" s="51"/>
      <c r="M10" s="75" t="e">
        <f>ROUND(#REF!+(#REF!*10/100),2)</f>
        <v>#REF!</v>
      </c>
      <c r="N10" s="82" t="s">
        <v>17</v>
      </c>
      <c r="O10" s="52" t="s">
        <v>29</v>
      </c>
      <c r="P10" s="49" t="s">
        <v>27</v>
      </c>
      <c r="Q10" s="53">
        <v>2</v>
      </c>
      <c r="R10" s="88">
        <f t="shared" si="0"/>
        <v>1.5</v>
      </c>
    </row>
    <row r="11" spans="1:19" ht="24.95" customHeight="1" x14ac:dyDescent="0.15">
      <c r="A11" s="385"/>
      <c r="B11" s="63"/>
      <c r="C11" s="48"/>
      <c r="D11" s="49"/>
      <c r="E11" s="50"/>
      <c r="F11" s="51"/>
      <c r="G11" s="67"/>
      <c r="H11" s="71"/>
      <c r="I11" s="49"/>
      <c r="J11" s="51"/>
      <c r="K11" s="51"/>
      <c r="L11" s="51"/>
      <c r="M11" s="75"/>
      <c r="N11" s="63" t="s">
        <v>18</v>
      </c>
      <c r="O11" s="52" t="s">
        <v>30</v>
      </c>
      <c r="P11" s="49"/>
      <c r="Q11" s="53">
        <v>4</v>
      </c>
      <c r="R11" s="88">
        <f t="shared" si="0"/>
        <v>3</v>
      </c>
    </row>
    <row r="12" spans="1:19" ht="24.95" customHeight="1" x14ac:dyDescent="0.15">
      <c r="A12" s="385"/>
      <c r="B12" s="63"/>
      <c r="C12" s="48"/>
      <c r="D12" s="49"/>
      <c r="E12" s="50"/>
      <c r="F12" s="51"/>
      <c r="G12" s="67"/>
      <c r="H12" s="71"/>
      <c r="I12" s="49"/>
      <c r="J12" s="51"/>
      <c r="K12" s="51"/>
      <c r="L12" s="51"/>
      <c r="M12" s="75"/>
      <c r="N12" s="63"/>
      <c r="O12" s="52" t="s">
        <v>33</v>
      </c>
      <c r="P12" s="49"/>
      <c r="Q12" s="53">
        <v>1</v>
      </c>
      <c r="R12" s="88">
        <f t="shared" si="0"/>
        <v>0.75</v>
      </c>
    </row>
    <row r="13" spans="1:19" ht="24.95" customHeight="1" x14ac:dyDescent="0.15">
      <c r="A13" s="385"/>
      <c r="B13" s="63"/>
      <c r="C13" s="48"/>
      <c r="D13" s="49"/>
      <c r="E13" s="50"/>
      <c r="F13" s="51"/>
      <c r="G13" s="67"/>
      <c r="H13" s="71"/>
      <c r="I13" s="49"/>
      <c r="J13" s="51"/>
      <c r="K13" s="51"/>
      <c r="L13" s="51"/>
      <c r="M13" s="75"/>
      <c r="N13" s="63"/>
      <c r="O13" s="52" t="s">
        <v>26</v>
      </c>
      <c r="P13" s="49" t="s">
        <v>27</v>
      </c>
      <c r="Q13" s="53">
        <v>0.5</v>
      </c>
      <c r="R13" s="88">
        <f t="shared" si="0"/>
        <v>0.38</v>
      </c>
    </row>
    <row r="14" spans="1:19" ht="24.95" customHeight="1" x14ac:dyDescent="0.15">
      <c r="A14" s="385"/>
      <c r="B14" s="62"/>
      <c r="C14" s="42"/>
      <c r="D14" s="43"/>
      <c r="E14" s="44"/>
      <c r="F14" s="45"/>
      <c r="G14" s="66"/>
      <c r="H14" s="70"/>
      <c r="I14" s="43"/>
      <c r="J14" s="45"/>
      <c r="K14" s="45"/>
      <c r="L14" s="45"/>
      <c r="M14" s="74"/>
      <c r="N14" s="62"/>
      <c r="O14" s="46"/>
      <c r="P14" s="43"/>
      <c r="Q14" s="47"/>
      <c r="R14" s="90"/>
    </row>
    <row r="15" spans="1:19" ht="24.95" customHeight="1" x14ac:dyDescent="0.15">
      <c r="A15" s="385"/>
      <c r="B15" s="63" t="s">
        <v>236</v>
      </c>
      <c r="C15" s="48" t="s">
        <v>38</v>
      </c>
      <c r="D15" s="49"/>
      <c r="E15" s="50">
        <v>30</v>
      </c>
      <c r="F15" s="51" t="s">
        <v>25</v>
      </c>
      <c r="G15" s="67"/>
      <c r="H15" s="71" t="s">
        <v>38</v>
      </c>
      <c r="I15" s="49"/>
      <c r="J15" s="51">
        <f>ROUNDUP(E15*0.75,2)</f>
        <v>22.5</v>
      </c>
      <c r="K15" s="51" t="s">
        <v>25</v>
      </c>
      <c r="L15" s="51"/>
      <c r="M15" s="75" t="e">
        <f>ROUND(#REF!+(#REF!*6/100),2)</f>
        <v>#REF!</v>
      </c>
      <c r="N15" s="63" t="s">
        <v>34</v>
      </c>
      <c r="O15" s="52" t="s">
        <v>43</v>
      </c>
      <c r="P15" s="49" t="s">
        <v>44</v>
      </c>
      <c r="Q15" s="53">
        <v>1</v>
      </c>
      <c r="R15" s="88">
        <f>ROUNDUP(Q15*0.75,2)</f>
        <v>0.75</v>
      </c>
    </row>
    <row r="16" spans="1:19" ht="24.95" customHeight="1" x14ac:dyDescent="0.15">
      <c r="A16" s="385"/>
      <c r="B16" s="63" t="s">
        <v>237</v>
      </c>
      <c r="C16" s="48" t="s">
        <v>39</v>
      </c>
      <c r="D16" s="49"/>
      <c r="E16" s="50">
        <v>5</v>
      </c>
      <c r="F16" s="51" t="s">
        <v>25</v>
      </c>
      <c r="G16" s="67"/>
      <c r="H16" s="71" t="s">
        <v>39</v>
      </c>
      <c r="I16" s="49"/>
      <c r="J16" s="51">
        <f>ROUNDUP(E16*0.75,2)</f>
        <v>3.75</v>
      </c>
      <c r="K16" s="51" t="s">
        <v>25</v>
      </c>
      <c r="L16" s="51"/>
      <c r="M16" s="75" t="e">
        <f>ROUND(#REF!+(#REF!*20/100),2)</f>
        <v>#REF!</v>
      </c>
      <c r="N16" s="63" t="s">
        <v>35</v>
      </c>
      <c r="O16" s="52" t="s">
        <v>43</v>
      </c>
      <c r="P16" s="49" t="s">
        <v>44</v>
      </c>
      <c r="Q16" s="53">
        <v>1</v>
      </c>
      <c r="R16" s="88">
        <f>ROUNDUP(Q16*0.75,2)</f>
        <v>0.75</v>
      </c>
    </row>
    <row r="17" spans="1:18" ht="24.95" customHeight="1" x14ac:dyDescent="0.15">
      <c r="A17" s="385"/>
      <c r="B17" s="63"/>
      <c r="C17" s="48" t="s">
        <v>40</v>
      </c>
      <c r="D17" s="49" t="s">
        <v>41</v>
      </c>
      <c r="E17" s="54">
        <v>0.5</v>
      </c>
      <c r="F17" s="51" t="s">
        <v>42</v>
      </c>
      <c r="G17" s="67"/>
      <c r="H17" s="71" t="s">
        <v>40</v>
      </c>
      <c r="I17" s="49" t="s">
        <v>41</v>
      </c>
      <c r="J17" s="51">
        <f>ROUNDUP(E17*0.75,2)</f>
        <v>0.38</v>
      </c>
      <c r="K17" s="51" t="s">
        <v>42</v>
      </c>
      <c r="L17" s="51"/>
      <c r="M17" s="75" t="e">
        <f>#REF!</f>
        <v>#REF!</v>
      </c>
      <c r="N17" s="63" t="s">
        <v>36</v>
      </c>
      <c r="O17" s="52" t="s">
        <v>45</v>
      </c>
      <c r="P17" s="49"/>
      <c r="Q17" s="53">
        <v>0.1</v>
      </c>
      <c r="R17" s="88">
        <f>ROUNDUP(Q17*0.75,2)</f>
        <v>0.08</v>
      </c>
    </row>
    <row r="18" spans="1:18" ht="24.95" customHeight="1" x14ac:dyDescent="0.15">
      <c r="A18" s="385"/>
      <c r="B18" s="63"/>
      <c r="C18" s="48"/>
      <c r="D18" s="49"/>
      <c r="E18" s="50"/>
      <c r="F18" s="51"/>
      <c r="G18" s="67"/>
      <c r="H18" s="71"/>
      <c r="I18" s="49"/>
      <c r="J18" s="51"/>
      <c r="K18" s="51"/>
      <c r="L18" s="51"/>
      <c r="M18" s="75"/>
      <c r="N18" s="63" t="s">
        <v>37</v>
      </c>
      <c r="O18" s="52" t="s">
        <v>46</v>
      </c>
      <c r="P18" s="49"/>
      <c r="Q18" s="53">
        <v>0.01</v>
      </c>
      <c r="R18" s="88">
        <f>ROUNDUP(Q18*0.75,2)</f>
        <v>0.01</v>
      </c>
    </row>
    <row r="19" spans="1:18" ht="24.95" customHeight="1" x14ac:dyDescent="0.15">
      <c r="A19" s="385"/>
      <c r="B19" s="62"/>
      <c r="C19" s="42"/>
      <c r="D19" s="43"/>
      <c r="E19" s="44"/>
      <c r="F19" s="45"/>
      <c r="G19" s="66"/>
      <c r="H19" s="70"/>
      <c r="I19" s="43"/>
      <c r="J19" s="45"/>
      <c r="K19" s="45"/>
      <c r="L19" s="45"/>
      <c r="M19" s="74"/>
      <c r="N19" s="62"/>
      <c r="O19" s="46"/>
      <c r="P19" s="43"/>
      <c r="Q19" s="47"/>
      <c r="R19" s="90"/>
    </row>
    <row r="20" spans="1:18" ht="24.95" customHeight="1" x14ac:dyDescent="0.15">
      <c r="A20" s="385"/>
      <c r="B20" s="63" t="s">
        <v>47</v>
      </c>
      <c r="C20" s="48" t="s">
        <v>48</v>
      </c>
      <c r="D20" s="49"/>
      <c r="E20" s="50">
        <v>5</v>
      </c>
      <c r="F20" s="51" t="s">
        <v>25</v>
      </c>
      <c r="G20" s="67"/>
      <c r="H20" s="71" t="s">
        <v>48</v>
      </c>
      <c r="I20" s="49"/>
      <c r="J20" s="51">
        <f>ROUNDUP(E20*0.75,2)</f>
        <v>3.75</v>
      </c>
      <c r="K20" s="51" t="s">
        <v>25</v>
      </c>
      <c r="L20" s="51"/>
      <c r="M20" s="75" t="e">
        <f>ROUND(#REF!+(#REF!*10/100),2)</f>
        <v>#REF!</v>
      </c>
      <c r="N20" s="63" t="s">
        <v>18</v>
      </c>
      <c r="O20" s="52" t="s">
        <v>33</v>
      </c>
      <c r="P20" s="49"/>
      <c r="Q20" s="53">
        <v>100</v>
      </c>
      <c r="R20" s="88">
        <f>ROUNDUP(Q20*0.75,2)</f>
        <v>75</v>
      </c>
    </row>
    <row r="21" spans="1:18" ht="24.95" customHeight="1" x14ac:dyDescent="0.15">
      <c r="A21" s="385"/>
      <c r="B21" s="63"/>
      <c r="C21" s="48" t="s">
        <v>69</v>
      </c>
      <c r="D21" s="49"/>
      <c r="E21" s="50">
        <v>5</v>
      </c>
      <c r="F21" s="51" t="s">
        <v>25</v>
      </c>
      <c r="G21" s="67"/>
      <c r="H21" s="71" t="s">
        <v>69</v>
      </c>
      <c r="I21" s="49"/>
      <c r="J21" s="51">
        <f>ROUNDUP(E21*0.75,2)</f>
        <v>3.75</v>
      </c>
      <c r="K21" s="51" t="s">
        <v>25</v>
      </c>
      <c r="L21" s="51"/>
      <c r="M21" s="75" t="e">
        <f>ROUND(#REF!+(#REF!*15/100),2)</f>
        <v>#REF!</v>
      </c>
      <c r="N21" s="63"/>
      <c r="O21" s="52" t="s">
        <v>50</v>
      </c>
      <c r="P21" s="49"/>
      <c r="Q21" s="53">
        <v>3</v>
      </c>
      <c r="R21" s="88">
        <f>ROUNDUP(Q21*0.75,2)</f>
        <v>2.25</v>
      </c>
    </row>
    <row r="22" spans="1:18" ht="24.95" customHeight="1" x14ac:dyDescent="0.15">
      <c r="A22" s="385"/>
      <c r="B22" s="62"/>
      <c r="C22" s="42"/>
      <c r="D22" s="43"/>
      <c r="E22" s="44"/>
      <c r="F22" s="45"/>
      <c r="G22" s="66"/>
      <c r="H22" s="70"/>
      <c r="I22" s="43"/>
      <c r="J22" s="45"/>
      <c r="K22" s="45"/>
      <c r="L22" s="45"/>
      <c r="M22" s="74"/>
      <c r="N22" s="62"/>
      <c r="O22" s="46"/>
      <c r="P22" s="43"/>
      <c r="Q22" s="47"/>
      <c r="R22" s="90"/>
    </row>
    <row r="23" spans="1:18" ht="24.95" customHeight="1" x14ac:dyDescent="0.15">
      <c r="A23" s="385"/>
      <c r="B23" s="63" t="s">
        <v>51</v>
      </c>
      <c r="C23" s="48" t="s">
        <v>52</v>
      </c>
      <c r="D23" s="49"/>
      <c r="E23" s="50">
        <v>25</v>
      </c>
      <c r="F23" s="51" t="s">
        <v>25</v>
      </c>
      <c r="G23" s="67"/>
      <c r="H23" s="71" t="s">
        <v>52</v>
      </c>
      <c r="I23" s="49"/>
      <c r="J23" s="51">
        <f>ROUNDUP(E23*0.75,2)</f>
        <v>18.75</v>
      </c>
      <c r="K23" s="51" t="s">
        <v>25</v>
      </c>
      <c r="L23" s="51"/>
      <c r="M23" s="75" t="e">
        <f>#REF!</f>
        <v>#REF!</v>
      </c>
      <c r="N23" s="63"/>
      <c r="O23" s="52"/>
      <c r="P23" s="49"/>
      <c r="Q23" s="53"/>
      <c r="R23" s="88"/>
    </row>
    <row r="24" spans="1:18" ht="24.95" customHeight="1" thickBot="1" x14ac:dyDescent="0.2">
      <c r="A24" s="386"/>
      <c r="B24" s="64"/>
      <c r="C24" s="55"/>
      <c r="D24" s="56"/>
      <c r="E24" s="57"/>
      <c r="F24" s="58"/>
      <c r="G24" s="68"/>
      <c r="H24" s="72"/>
      <c r="I24" s="56"/>
      <c r="J24" s="58"/>
      <c r="K24" s="58"/>
      <c r="L24" s="58"/>
      <c r="M24" s="76"/>
      <c r="N24" s="64"/>
      <c r="O24" s="59"/>
      <c r="P24" s="56"/>
      <c r="Q24" s="60"/>
      <c r="R24" s="91"/>
    </row>
    <row r="25" spans="1:18" ht="24.95" customHeight="1" x14ac:dyDescent="0.15"/>
  </sheetData>
  <mergeCells count="4">
    <mergeCell ref="H1:N1"/>
    <mergeCell ref="A2:R2"/>
    <mergeCell ref="A3:F3"/>
    <mergeCell ref="A5:A24"/>
  </mergeCells>
  <phoneticPr fontId="20"/>
  <printOptions horizontalCentered="1" verticalCentered="1"/>
  <pageMargins left="0.39370078740157483" right="0.39370078740157483" top="0.39370078740157483" bottom="0.39370078740157483" header="0.39370078740157483" footer="0.39370078740157483"/>
  <pageSetup paperSize="12"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U66"/>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420" t="s">
        <v>347</v>
      </c>
      <c r="B4" s="421"/>
      <c r="C4" s="421"/>
      <c r="D4" s="141"/>
      <c r="E4" s="422" t="s">
        <v>323</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303</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267</v>
      </c>
      <c r="C10" s="107" t="s">
        <v>19</v>
      </c>
      <c r="D10" s="106" t="s">
        <v>20</v>
      </c>
      <c r="E10" s="49" t="s">
        <v>21</v>
      </c>
      <c r="F10" s="49"/>
      <c r="G10" s="103"/>
      <c r="H10" s="120">
        <v>0.7</v>
      </c>
      <c r="I10" s="104" t="s">
        <v>267</v>
      </c>
      <c r="J10" s="103" t="s">
        <v>19</v>
      </c>
      <c r="K10" s="119">
        <v>0.3</v>
      </c>
      <c r="L10" s="104" t="s">
        <v>266</v>
      </c>
      <c r="M10" s="103" t="s">
        <v>19</v>
      </c>
      <c r="N10" s="118">
        <v>0.2</v>
      </c>
      <c r="O10" s="101" t="s">
        <v>20</v>
      </c>
    </row>
    <row r="11" spans="1:21" ht="27" customHeight="1" x14ac:dyDescent="0.15">
      <c r="A11" s="400"/>
      <c r="B11" s="103"/>
      <c r="C11" s="107" t="s">
        <v>31</v>
      </c>
      <c r="D11" s="106"/>
      <c r="E11" s="49"/>
      <c r="F11" s="49"/>
      <c r="G11" s="103"/>
      <c r="H11" s="105">
        <v>10</v>
      </c>
      <c r="I11" s="104"/>
      <c r="J11" s="103" t="s">
        <v>31</v>
      </c>
      <c r="K11" s="102">
        <v>10</v>
      </c>
      <c r="L11" s="104"/>
      <c r="M11" s="103" t="s">
        <v>31</v>
      </c>
      <c r="N11" s="102">
        <v>10</v>
      </c>
      <c r="O11" s="101"/>
    </row>
    <row r="12" spans="1:21" ht="27" customHeight="1" x14ac:dyDescent="0.15">
      <c r="A12" s="400"/>
      <c r="B12" s="103"/>
      <c r="C12" s="107" t="s">
        <v>32</v>
      </c>
      <c r="D12" s="106"/>
      <c r="E12" s="49"/>
      <c r="F12" s="49"/>
      <c r="G12" s="103"/>
      <c r="H12" s="105">
        <v>10</v>
      </c>
      <c r="I12" s="104"/>
      <c r="J12" s="103" t="s">
        <v>32</v>
      </c>
      <c r="K12" s="102">
        <v>5</v>
      </c>
      <c r="L12" s="104"/>
      <c r="M12" s="103" t="s">
        <v>32</v>
      </c>
      <c r="N12" s="102">
        <v>5</v>
      </c>
      <c r="O12" s="101"/>
    </row>
    <row r="13" spans="1:21" ht="27" customHeight="1" x14ac:dyDescent="0.15">
      <c r="A13" s="400"/>
      <c r="B13" s="103"/>
      <c r="C13" s="107"/>
      <c r="D13" s="106"/>
      <c r="E13" s="49"/>
      <c r="F13" s="49"/>
      <c r="G13" s="103" t="s">
        <v>33</v>
      </c>
      <c r="H13" s="105" t="s">
        <v>262</v>
      </c>
      <c r="I13" s="104"/>
      <c r="J13" s="103"/>
      <c r="K13" s="102"/>
      <c r="L13" s="116"/>
      <c r="M13" s="109"/>
      <c r="N13" s="115"/>
      <c r="O13" s="117"/>
    </row>
    <row r="14" spans="1:21" ht="27" customHeight="1" x14ac:dyDescent="0.15">
      <c r="A14" s="400"/>
      <c r="B14" s="109"/>
      <c r="C14" s="111"/>
      <c r="D14" s="110"/>
      <c r="E14" s="43"/>
      <c r="F14" s="43"/>
      <c r="G14" s="109"/>
      <c r="H14" s="108"/>
      <c r="I14" s="116"/>
      <c r="J14" s="109"/>
      <c r="K14" s="115"/>
      <c r="L14" s="104" t="s">
        <v>265</v>
      </c>
      <c r="M14" s="103" t="s">
        <v>38</v>
      </c>
      <c r="N14" s="102">
        <v>15</v>
      </c>
      <c r="O14" s="101"/>
    </row>
    <row r="15" spans="1:21" ht="27" customHeight="1" x14ac:dyDescent="0.15">
      <c r="A15" s="400"/>
      <c r="B15" s="103" t="s">
        <v>264</v>
      </c>
      <c r="C15" s="107" t="s">
        <v>38</v>
      </c>
      <c r="D15" s="106"/>
      <c r="E15" s="49"/>
      <c r="F15" s="49"/>
      <c r="G15" s="103"/>
      <c r="H15" s="105">
        <v>20</v>
      </c>
      <c r="I15" s="104" t="s">
        <v>264</v>
      </c>
      <c r="J15" s="103" t="s">
        <v>38</v>
      </c>
      <c r="K15" s="102">
        <v>20</v>
      </c>
      <c r="L15" s="104"/>
      <c r="M15" s="103"/>
      <c r="N15" s="102"/>
      <c r="O15" s="101"/>
    </row>
    <row r="16" spans="1:21" ht="27" customHeight="1" x14ac:dyDescent="0.15">
      <c r="A16" s="400"/>
      <c r="B16" s="103"/>
      <c r="C16" s="107" t="s">
        <v>39</v>
      </c>
      <c r="D16" s="106"/>
      <c r="E16" s="49"/>
      <c r="F16" s="49"/>
      <c r="G16" s="103"/>
      <c r="H16" s="105">
        <v>5</v>
      </c>
      <c r="I16" s="104"/>
      <c r="J16" s="103" t="s">
        <v>39</v>
      </c>
      <c r="K16" s="102">
        <v>5</v>
      </c>
      <c r="L16" s="104"/>
      <c r="M16" s="103"/>
      <c r="N16" s="102"/>
      <c r="O16" s="101"/>
    </row>
    <row r="17" spans="1:15" ht="27" customHeight="1" x14ac:dyDescent="0.15">
      <c r="A17" s="400"/>
      <c r="B17" s="103"/>
      <c r="C17" s="107" t="s">
        <v>40</v>
      </c>
      <c r="D17" s="106"/>
      <c r="E17" s="49" t="s">
        <v>41</v>
      </c>
      <c r="F17" s="49"/>
      <c r="G17" s="103"/>
      <c r="H17" s="114">
        <v>0.13</v>
      </c>
      <c r="I17" s="104"/>
      <c r="J17" s="103" t="s">
        <v>263</v>
      </c>
      <c r="K17" s="113">
        <v>0.13</v>
      </c>
      <c r="L17" s="104"/>
      <c r="M17" s="103"/>
      <c r="N17" s="102"/>
      <c r="O17" s="101"/>
    </row>
    <row r="18" spans="1:15" ht="27" customHeight="1" x14ac:dyDescent="0.15">
      <c r="A18" s="400"/>
      <c r="B18" s="103"/>
      <c r="C18" s="107"/>
      <c r="D18" s="106"/>
      <c r="E18" s="49"/>
      <c r="F18" s="49"/>
      <c r="G18" s="103" t="s">
        <v>33</v>
      </c>
      <c r="H18" s="105" t="s">
        <v>262</v>
      </c>
      <c r="I18" s="104"/>
      <c r="J18" s="103"/>
      <c r="K18" s="102"/>
      <c r="L18" s="104"/>
      <c r="M18" s="103"/>
      <c r="N18" s="102"/>
      <c r="O18" s="101"/>
    </row>
    <row r="19" spans="1:15" ht="27" customHeight="1" x14ac:dyDescent="0.15">
      <c r="A19" s="400"/>
      <c r="B19" s="103"/>
      <c r="C19" s="107"/>
      <c r="D19" s="106"/>
      <c r="E19" s="49"/>
      <c r="F19" s="49"/>
      <c r="G19" s="103" t="s">
        <v>57</v>
      </c>
      <c r="H19" s="105" t="s">
        <v>261</v>
      </c>
      <c r="I19" s="104"/>
      <c r="J19" s="103"/>
      <c r="K19" s="102"/>
      <c r="L19" s="104"/>
      <c r="M19" s="103"/>
      <c r="N19" s="102"/>
      <c r="O19" s="101"/>
    </row>
    <row r="20" spans="1:15" ht="27" customHeight="1" x14ac:dyDescent="0.15">
      <c r="A20" s="400"/>
      <c r="B20" s="103"/>
      <c r="C20" s="107"/>
      <c r="D20" s="106"/>
      <c r="E20" s="49"/>
      <c r="F20" s="112" t="s">
        <v>27</v>
      </c>
      <c r="G20" s="103" t="s">
        <v>26</v>
      </c>
      <c r="H20" s="105" t="s">
        <v>261</v>
      </c>
      <c r="I20" s="104"/>
      <c r="J20" s="103"/>
      <c r="K20" s="102"/>
      <c r="L20" s="104"/>
      <c r="M20" s="103"/>
      <c r="N20" s="102"/>
      <c r="O20" s="101"/>
    </row>
    <row r="21" spans="1:15" ht="27" customHeight="1" x14ac:dyDescent="0.15">
      <c r="A21" s="400"/>
      <c r="B21" s="109"/>
      <c r="C21" s="111"/>
      <c r="D21" s="110"/>
      <c r="E21" s="43"/>
      <c r="F21" s="43"/>
      <c r="G21" s="109"/>
      <c r="H21" s="108"/>
      <c r="I21" s="104"/>
      <c r="J21" s="103"/>
      <c r="K21" s="102"/>
      <c r="L21" s="104"/>
      <c r="M21" s="103"/>
      <c r="N21" s="102"/>
      <c r="O21" s="101"/>
    </row>
    <row r="22" spans="1:15" ht="27" customHeight="1" x14ac:dyDescent="0.15">
      <c r="A22" s="400"/>
      <c r="B22" s="103" t="s">
        <v>47</v>
      </c>
      <c r="C22" s="107" t="s">
        <v>48</v>
      </c>
      <c r="D22" s="106"/>
      <c r="E22" s="49"/>
      <c r="F22" s="49"/>
      <c r="G22" s="103"/>
      <c r="H22" s="105">
        <v>5</v>
      </c>
      <c r="I22" s="104"/>
      <c r="J22" s="103"/>
      <c r="K22" s="102"/>
      <c r="L22" s="104"/>
      <c r="M22" s="103"/>
      <c r="N22" s="102"/>
      <c r="O22" s="101"/>
    </row>
    <row r="23" spans="1:15" ht="27" customHeight="1" x14ac:dyDescent="0.15">
      <c r="A23" s="400"/>
      <c r="B23" s="103"/>
      <c r="C23" s="107" t="s">
        <v>69</v>
      </c>
      <c r="D23" s="106"/>
      <c r="E23" s="49"/>
      <c r="F23" s="49"/>
      <c r="G23" s="103"/>
      <c r="H23" s="105">
        <v>5</v>
      </c>
      <c r="I23" s="104"/>
      <c r="J23" s="103"/>
      <c r="K23" s="102"/>
      <c r="L23" s="104"/>
      <c r="M23" s="103"/>
      <c r="N23" s="102"/>
      <c r="O23" s="101"/>
    </row>
    <row r="24" spans="1:15" ht="27" customHeight="1" x14ac:dyDescent="0.15">
      <c r="A24" s="400"/>
      <c r="B24" s="103"/>
      <c r="C24" s="107"/>
      <c r="D24" s="106"/>
      <c r="E24" s="49"/>
      <c r="F24" s="49"/>
      <c r="G24" s="103" t="s">
        <v>33</v>
      </c>
      <c r="H24" s="105" t="s">
        <v>262</v>
      </c>
      <c r="I24" s="104"/>
      <c r="J24" s="103"/>
      <c r="K24" s="102"/>
      <c r="L24" s="104"/>
      <c r="M24" s="103"/>
      <c r="N24" s="102"/>
      <c r="O24" s="101"/>
    </row>
    <row r="25" spans="1:15" ht="27" customHeight="1" x14ac:dyDescent="0.15">
      <c r="A25" s="400"/>
      <c r="B25" s="103"/>
      <c r="C25" s="107"/>
      <c r="D25" s="106"/>
      <c r="E25" s="49"/>
      <c r="F25" s="49"/>
      <c r="G25" s="103" t="s">
        <v>50</v>
      </c>
      <c r="H25" s="105" t="s">
        <v>261</v>
      </c>
      <c r="I25" s="104"/>
      <c r="J25" s="103"/>
      <c r="K25" s="102"/>
      <c r="L25" s="104"/>
      <c r="M25" s="103"/>
      <c r="N25" s="102"/>
      <c r="O25" s="101"/>
    </row>
    <row r="26" spans="1:15" ht="27"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row r="64" spans="2:14" ht="14.25" x14ac:dyDescent="0.15">
      <c r="B64" s="93"/>
      <c r="C64" s="93"/>
      <c r="D64" s="93"/>
      <c r="G64" s="93"/>
      <c r="H64" s="85"/>
      <c r="I64" s="93"/>
      <c r="J64" s="93"/>
      <c r="K64" s="85"/>
      <c r="L64" s="93"/>
      <c r="M64" s="93"/>
      <c r="N64" s="85"/>
    </row>
    <row r="65" spans="2:14" ht="14.25" x14ac:dyDescent="0.15">
      <c r="B65" s="93"/>
      <c r="C65" s="93"/>
      <c r="D65" s="93"/>
      <c r="G65" s="93"/>
      <c r="H65" s="85"/>
      <c r="I65" s="93"/>
      <c r="J65" s="93"/>
      <c r="K65" s="85"/>
      <c r="L65" s="93"/>
      <c r="M65" s="93"/>
      <c r="N65" s="85"/>
    </row>
    <row r="66" spans="2:14" ht="14.25" x14ac:dyDescent="0.15">
      <c r="B66" s="93"/>
      <c r="C66" s="93"/>
      <c r="D66" s="93"/>
      <c r="G66" s="93"/>
      <c r="H66" s="85"/>
      <c r="I66" s="93"/>
      <c r="J66" s="93"/>
      <c r="K66" s="85"/>
      <c r="L66" s="93"/>
      <c r="M66" s="93"/>
      <c r="N66"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25"/>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206</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72</v>
      </c>
      <c r="C5" s="36" t="s">
        <v>74</v>
      </c>
      <c r="D5" s="37" t="s">
        <v>27</v>
      </c>
      <c r="E5" s="38">
        <v>40</v>
      </c>
      <c r="F5" s="39" t="s">
        <v>25</v>
      </c>
      <c r="G5" s="65"/>
      <c r="H5" s="69" t="s">
        <v>74</v>
      </c>
      <c r="I5" s="37" t="s">
        <v>27</v>
      </c>
      <c r="J5" s="39">
        <f>ROUNDUP(E5*0.75,2)</f>
        <v>30</v>
      </c>
      <c r="K5" s="39" t="s">
        <v>25</v>
      </c>
      <c r="L5" s="39"/>
      <c r="M5" s="73" t="e">
        <f>#REF!</f>
        <v>#REF!</v>
      </c>
      <c r="N5" s="61" t="s">
        <v>73</v>
      </c>
      <c r="O5" s="40" t="s">
        <v>43</v>
      </c>
      <c r="P5" s="37" t="s">
        <v>44</v>
      </c>
      <c r="Q5" s="41">
        <v>2</v>
      </c>
      <c r="R5" s="87">
        <f t="shared" ref="R5:R10" si="0">ROUNDUP(Q5*0.75,2)</f>
        <v>1.5</v>
      </c>
    </row>
    <row r="6" spans="1:19" ht="24.95" customHeight="1" x14ac:dyDescent="0.15">
      <c r="A6" s="385"/>
      <c r="B6" s="63"/>
      <c r="C6" s="48" t="s">
        <v>59</v>
      </c>
      <c r="D6" s="49"/>
      <c r="E6" s="50">
        <v>20</v>
      </c>
      <c r="F6" s="51" t="s">
        <v>25</v>
      </c>
      <c r="G6" s="67"/>
      <c r="H6" s="71" t="s">
        <v>59</v>
      </c>
      <c r="I6" s="49"/>
      <c r="J6" s="51">
        <f>ROUNDUP(E6*0.75,2)</f>
        <v>15</v>
      </c>
      <c r="K6" s="51" t="s">
        <v>25</v>
      </c>
      <c r="L6" s="51"/>
      <c r="M6" s="75" t="e">
        <f>#REF!</f>
        <v>#REF!</v>
      </c>
      <c r="N6" s="81" t="s">
        <v>238</v>
      </c>
      <c r="O6" s="52" t="s">
        <v>23</v>
      </c>
      <c r="P6" s="49"/>
      <c r="Q6" s="53">
        <v>0.5</v>
      </c>
      <c r="R6" s="88">
        <f t="shared" si="0"/>
        <v>0.38</v>
      </c>
    </row>
    <row r="7" spans="1:19" ht="24.95" customHeight="1" x14ac:dyDescent="0.15">
      <c r="A7" s="385"/>
      <c r="B7" s="63"/>
      <c r="C7" s="48" t="s">
        <v>38</v>
      </c>
      <c r="D7" s="49"/>
      <c r="E7" s="50">
        <v>30</v>
      </c>
      <c r="F7" s="51" t="s">
        <v>25</v>
      </c>
      <c r="G7" s="67"/>
      <c r="H7" s="71" t="s">
        <v>38</v>
      </c>
      <c r="I7" s="49"/>
      <c r="J7" s="51">
        <f>ROUNDUP(E7*0.75,2)</f>
        <v>22.5</v>
      </c>
      <c r="K7" s="51" t="s">
        <v>25</v>
      </c>
      <c r="L7" s="51"/>
      <c r="M7" s="75" t="e">
        <f>ROUND(#REF!+(#REF!*6/100),2)</f>
        <v>#REF!</v>
      </c>
      <c r="N7" s="89" t="s">
        <v>239</v>
      </c>
      <c r="O7" s="52" t="s">
        <v>30</v>
      </c>
      <c r="P7" s="49"/>
      <c r="Q7" s="53">
        <v>2</v>
      </c>
      <c r="R7" s="88">
        <f t="shared" si="0"/>
        <v>1.5</v>
      </c>
    </row>
    <row r="8" spans="1:19" ht="24.95" customHeight="1" x14ac:dyDescent="0.15">
      <c r="A8" s="385"/>
      <c r="B8" s="63"/>
      <c r="C8" s="48" t="s">
        <v>75</v>
      </c>
      <c r="D8" s="49"/>
      <c r="E8" s="50">
        <v>10</v>
      </c>
      <c r="F8" s="51" t="s">
        <v>25</v>
      </c>
      <c r="G8" s="67"/>
      <c r="H8" s="71" t="s">
        <v>75</v>
      </c>
      <c r="I8" s="49"/>
      <c r="J8" s="51">
        <f>ROUNDUP(E8*0.75,2)</f>
        <v>7.5</v>
      </c>
      <c r="K8" s="51" t="s">
        <v>25</v>
      </c>
      <c r="L8" s="51"/>
      <c r="M8" s="75" t="e">
        <f>ROUND(#REF!+(#REF!*15/100),2)</f>
        <v>#REF!</v>
      </c>
      <c r="N8" s="63" t="s">
        <v>37</v>
      </c>
      <c r="O8" s="52" t="s">
        <v>76</v>
      </c>
      <c r="P8" s="49"/>
      <c r="Q8" s="53">
        <v>10</v>
      </c>
      <c r="R8" s="88">
        <f t="shared" si="0"/>
        <v>7.5</v>
      </c>
    </row>
    <row r="9" spans="1:19" ht="24.95" customHeight="1" x14ac:dyDescent="0.15">
      <c r="A9" s="385"/>
      <c r="B9" s="63"/>
      <c r="C9" s="48"/>
      <c r="D9" s="49"/>
      <c r="E9" s="50"/>
      <c r="F9" s="51"/>
      <c r="G9" s="67"/>
      <c r="H9" s="71"/>
      <c r="I9" s="49"/>
      <c r="J9" s="51"/>
      <c r="K9" s="51"/>
      <c r="L9" s="51"/>
      <c r="M9" s="75"/>
      <c r="N9" s="63"/>
      <c r="O9" s="52" t="s">
        <v>77</v>
      </c>
      <c r="P9" s="49"/>
      <c r="Q9" s="53">
        <v>2</v>
      </c>
      <c r="R9" s="88">
        <f t="shared" si="0"/>
        <v>1.5</v>
      </c>
    </row>
    <row r="10" spans="1:19" ht="24.95" customHeight="1" x14ac:dyDescent="0.15">
      <c r="A10" s="385"/>
      <c r="B10" s="63"/>
      <c r="C10" s="48"/>
      <c r="D10" s="49"/>
      <c r="E10" s="50"/>
      <c r="F10" s="51"/>
      <c r="G10" s="67"/>
      <c r="H10" s="71"/>
      <c r="I10" s="49"/>
      <c r="J10" s="51"/>
      <c r="K10" s="51"/>
      <c r="L10" s="51"/>
      <c r="M10" s="75"/>
      <c r="N10" s="63"/>
      <c r="O10" s="52" t="s">
        <v>57</v>
      </c>
      <c r="P10" s="49"/>
      <c r="Q10" s="53">
        <v>0.5</v>
      </c>
      <c r="R10" s="88">
        <f t="shared" si="0"/>
        <v>0.38</v>
      </c>
    </row>
    <row r="11" spans="1:19" ht="24.95" customHeight="1" x14ac:dyDescent="0.15">
      <c r="A11" s="385"/>
      <c r="B11" s="62"/>
      <c r="C11" s="42"/>
      <c r="D11" s="43"/>
      <c r="E11" s="44"/>
      <c r="F11" s="45"/>
      <c r="G11" s="66"/>
      <c r="H11" s="70"/>
      <c r="I11" s="43"/>
      <c r="J11" s="45"/>
      <c r="K11" s="45"/>
      <c r="L11" s="45"/>
      <c r="M11" s="74"/>
      <c r="N11" s="62"/>
      <c r="O11" s="46"/>
      <c r="P11" s="43"/>
      <c r="Q11" s="47"/>
      <c r="R11" s="90"/>
    </row>
    <row r="12" spans="1:19" ht="24.95" customHeight="1" x14ac:dyDescent="0.15">
      <c r="A12" s="385"/>
      <c r="B12" s="63" t="s">
        <v>78</v>
      </c>
      <c r="C12" s="48" t="s">
        <v>80</v>
      </c>
      <c r="D12" s="49"/>
      <c r="E12" s="50">
        <v>30</v>
      </c>
      <c r="F12" s="51" t="s">
        <v>25</v>
      </c>
      <c r="G12" s="67"/>
      <c r="H12" s="71" t="s">
        <v>80</v>
      </c>
      <c r="I12" s="49"/>
      <c r="J12" s="51">
        <f>ROUNDUP(E12*0.75,2)</f>
        <v>22.5</v>
      </c>
      <c r="K12" s="51" t="s">
        <v>25</v>
      </c>
      <c r="L12" s="51"/>
      <c r="M12" s="75" t="e">
        <f>ROUND(#REF!+(#REF!*10/100),2)</f>
        <v>#REF!</v>
      </c>
      <c r="N12" s="81" t="s">
        <v>240</v>
      </c>
      <c r="O12" s="52" t="s">
        <v>82</v>
      </c>
      <c r="P12" s="49" t="s">
        <v>83</v>
      </c>
      <c r="Q12" s="53">
        <v>4</v>
      </c>
      <c r="R12" s="88">
        <f>ROUNDUP(Q12*0.75,2)</f>
        <v>3</v>
      </c>
    </row>
    <row r="13" spans="1:19" ht="24.95" customHeight="1" x14ac:dyDescent="0.15">
      <c r="A13" s="385"/>
      <c r="B13" s="63"/>
      <c r="C13" s="48" t="s">
        <v>32</v>
      </c>
      <c r="D13" s="49"/>
      <c r="E13" s="50">
        <v>10</v>
      </c>
      <c r="F13" s="51" t="s">
        <v>25</v>
      </c>
      <c r="G13" s="67"/>
      <c r="H13" s="71" t="s">
        <v>32</v>
      </c>
      <c r="I13" s="49"/>
      <c r="J13" s="51">
        <f>ROUNDUP(E13*0.75,2)</f>
        <v>7.5</v>
      </c>
      <c r="K13" s="51" t="s">
        <v>25</v>
      </c>
      <c r="L13" s="51"/>
      <c r="M13" s="75" t="e">
        <f>ROUND(#REF!+(#REF!*10/100),2)</f>
        <v>#REF!</v>
      </c>
      <c r="N13" s="89" t="s">
        <v>241</v>
      </c>
      <c r="O13" s="52" t="s">
        <v>57</v>
      </c>
      <c r="P13" s="49"/>
      <c r="Q13" s="53">
        <v>0.3</v>
      </c>
      <c r="R13" s="88">
        <f>ROUNDUP(Q13*0.75,2)</f>
        <v>0.23</v>
      </c>
    </row>
    <row r="14" spans="1:19" ht="24.95" customHeight="1" x14ac:dyDescent="0.15">
      <c r="A14" s="385"/>
      <c r="B14" s="63"/>
      <c r="C14" s="48" t="s">
        <v>81</v>
      </c>
      <c r="D14" s="49"/>
      <c r="E14" s="50">
        <v>10</v>
      </c>
      <c r="F14" s="51" t="s">
        <v>25</v>
      </c>
      <c r="G14" s="67"/>
      <c r="H14" s="71" t="s">
        <v>81</v>
      </c>
      <c r="I14" s="49"/>
      <c r="J14" s="51">
        <f>ROUNDUP(E14*0.75,2)</f>
        <v>7.5</v>
      </c>
      <c r="K14" s="51" t="s">
        <v>25</v>
      </c>
      <c r="L14" s="51"/>
      <c r="M14" s="75" t="e">
        <f>#REF!</f>
        <v>#REF!</v>
      </c>
      <c r="N14" s="63" t="s">
        <v>79</v>
      </c>
      <c r="O14" s="52" t="s">
        <v>45</v>
      </c>
      <c r="P14" s="49"/>
      <c r="Q14" s="53">
        <v>0.1</v>
      </c>
      <c r="R14" s="88">
        <f>ROUNDUP(Q14*0.75,2)</f>
        <v>0.08</v>
      </c>
    </row>
    <row r="15" spans="1:19" ht="24.95" customHeight="1" x14ac:dyDescent="0.15">
      <c r="A15" s="385"/>
      <c r="B15" s="63"/>
      <c r="C15" s="48"/>
      <c r="D15" s="49"/>
      <c r="E15" s="50"/>
      <c r="F15" s="51"/>
      <c r="G15" s="67"/>
      <c r="H15" s="71"/>
      <c r="I15" s="49"/>
      <c r="J15" s="51"/>
      <c r="K15" s="51"/>
      <c r="L15" s="51"/>
      <c r="M15" s="75"/>
      <c r="N15" s="63" t="s">
        <v>37</v>
      </c>
      <c r="O15" s="52"/>
      <c r="P15" s="49"/>
      <c r="Q15" s="53"/>
      <c r="R15" s="88"/>
    </row>
    <row r="16" spans="1:19" ht="24.95" customHeight="1" x14ac:dyDescent="0.15">
      <c r="A16" s="385"/>
      <c r="B16" s="62"/>
      <c r="C16" s="42"/>
      <c r="D16" s="43"/>
      <c r="E16" s="44"/>
      <c r="F16" s="45"/>
      <c r="G16" s="66"/>
      <c r="H16" s="70"/>
      <c r="I16" s="43"/>
      <c r="J16" s="45"/>
      <c r="K16" s="45"/>
      <c r="L16" s="45"/>
      <c r="M16" s="74"/>
      <c r="N16" s="62"/>
      <c r="O16" s="46"/>
      <c r="P16" s="43"/>
      <c r="Q16" s="47"/>
      <c r="R16" s="90"/>
    </row>
    <row r="17" spans="1:18" ht="24.95" customHeight="1" x14ac:dyDescent="0.15">
      <c r="A17" s="385"/>
      <c r="B17" s="63" t="s">
        <v>84</v>
      </c>
      <c r="C17" s="48" t="s">
        <v>85</v>
      </c>
      <c r="D17" s="49"/>
      <c r="E17" s="77">
        <v>0.1</v>
      </c>
      <c r="F17" s="51" t="s">
        <v>86</v>
      </c>
      <c r="G17" s="67"/>
      <c r="H17" s="71" t="s">
        <v>85</v>
      </c>
      <c r="I17" s="49"/>
      <c r="J17" s="51">
        <f>ROUNDUP(E17*0.75,2)</f>
        <v>0.08</v>
      </c>
      <c r="K17" s="51" t="s">
        <v>86</v>
      </c>
      <c r="L17" s="51"/>
      <c r="M17" s="75" t="e">
        <f>#REF!</f>
        <v>#REF!</v>
      </c>
      <c r="N17" s="63" t="s">
        <v>37</v>
      </c>
      <c r="O17" s="52" t="s">
        <v>56</v>
      </c>
      <c r="P17" s="49"/>
      <c r="Q17" s="53">
        <v>100</v>
      </c>
      <c r="R17" s="88">
        <f>ROUNDUP(Q17*0.75,2)</f>
        <v>75</v>
      </c>
    </row>
    <row r="18" spans="1:18" ht="24.95" customHeight="1" x14ac:dyDescent="0.15">
      <c r="A18" s="385"/>
      <c r="B18" s="63"/>
      <c r="C18" s="48" t="s">
        <v>87</v>
      </c>
      <c r="D18" s="49"/>
      <c r="E18" s="50">
        <v>0.5</v>
      </c>
      <c r="F18" s="51" t="s">
        <v>25</v>
      </c>
      <c r="G18" s="67"/>
      <c r="H18" s="71" t="s">
        <v>87</v>
      </c>
      <c r="I18" s="49"/>
      <c r="J18" s="51">
        <f>ROUNDUP(E18*0.75,2)</f>
        <v>0.38</v>
      </c>
      <c r="K18" s="51" t="s">
        <v>25</v>
      </c>
      <c r="L18" s="51"/>
      <c r="M18" s="75" t="e">
        <f>#REF!</f>
        <v>#REF!</v>
      </c>
      <c r="N18" s="63"/>
      <c r="O18" s="52" t="s">
        <v>88</v>
      </c>
      <c r="P18" s="49" t="s">
        <v>89</v>
      </c>
      <c r="Q18" s="53">
        <v>0.5</v>
      </c>
      <c r="R18" s="88">
        <f>ROUNDUP(Q18*0.75,2)</f>
        <v>0.38</v>
      </c>
    </row>
    <row r="19" spans="1:18" ht="24.95" customHeight="1" x14ac:dyDescent="0.15">
      <c r="A19" s="385"/>
      <c r="B19" s="63"/>
      <c r="C19" s="48" t="s">
        <v>40</v>
      </c>
      <c r="D19" s="49" t="s">
        <v>41</v>
      </c>
      <c r="E19" s="78">
        <v>0.25</v>
      </c>
      <c r="F19" s="51" t="s">
        <v>42</v>
      </c>
      <c r="G19" s="67"/>
      <c r="H19" s="71" t="s">
        <v>40</v>
      </c>
      <c r="I19" s="49" t="s">
        <v>41</v>
      </c>
      <c r="J19" s="51">
        <f>ROUNDUP(E19*0.75,2)</f>
        <v>0.19</v>
      </c>
      <c r="K19" s="51" t="s">
        <v>42</v>
      </c>
      <c r="L19" s="51"/>
      <c r="M19" s="75" t="e">
        <f>#REF!</f>
        <v>#REF!</v>
      </c>
      <c r="N19" s="63"/>
      <c r="O19" s="52" t="s">
        <v>45</v>
      </c>
      <c r="P19" s="49"/>
      <c r="Q19" s="53">
        <v>0.1</v>
      </c>
      <c r="R19" s="88">
        <f>ROUNDUP(Q19*0.75,2)</f>
        <v>0.08</v>
      </c>
    </row>
    <row r="20" spans="1:18" ht="24.95" customHeight="1" thickBot="1" x14ac:dyDescent="0.2">
      <c r="A20" s="386"/>
      <c r="B20" s="64"/>
      <c r="C20" s="55"/>
      <c r="D20" s="56"/>
      <c r="E20" s="57"/>
      <c r="F20" s="58"/>
      <c r="G20" s="68"/>
      <c r="H20" s="72"/>
      <c r="I20" s="56"/>
      <c r="J20" s="58"/>
      <c r="K20" s="58"/>
      <c r="L20" s="58"/>
      <c r="M20" s="76"/>
      <c r="N20" s="64"/>
      <c r="O20" s="59"/>
      <c r="P20" s="56"/>
      <c r="Q20" s="60"/>
      <c r="R20" s="91"/>
    </row>
    <row r="21" spans="1:18" ht="24.95" customHeight="1" x14ac:dyDescent="0.15"/>
    <row r="22" spans="1:18" ht="24.95" customHeight="1" x14ac:dyDescent="0.15"/>
    <row r="23" spans="1:18" ht="24.95" customHeight="1" x14ac:dyDescent="0.15"/>
    <row r="24" spans="1:18" ht="24.95" customHeight="1" x14ac:dyDescent="0.15"/>
    <row r="25" spans="1:18" ht="24.95" customHeight="1" x14ac:dyDescent="0.15"/>
  </sheetData>
  <mergeCells count="4">
    <mergeCell ref="H1:N1"/>
    <mergeCell ref="A2:R2"/>
    <mergeCell ref="A3:F3"/>
    <mergeCell ref="A5:A20"/>
  </mergeCells>
  <phoneticPr fontId="18"/>
  <printOptions horizontalCentered="1" verticalCentered="1"/>
  <pageMargins left="0.39370078740157483" right="0.39370078740157483" top="0.39370078740157483" bottom="0.39370078740157483" header="0.39370078740157483" footer="0.39370078740157483"/>
  <pageSetup paperSize="12" scale="5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U62"/>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348</v>
      </c>
      <c r="B4" s="421"/>
      <c r="C4" s="421"/>
      <c r="D4" s="141"/>
      <c r="E4" s="422" t="s">
        <v>323</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294</v>
      </c>
      <c r="C10" s="107" t="s">
        <v>59</v>
      </c>
      <c r="D10" s="106"/>
      <c r="E10" s="49"/>
      <c r="F10" s="49"/>
      <c r="G10" s="103"/>
      <c r="H10" s="105">
        <v>10</v>
      </c>
      <c r="I10" s="104" t="s">
        <v>293</v>
      </c>
      <c r="J10" s="154" t="s">
        <v>292</v>
      </c>
      <c r="K10" s="102">
        <v>5</v>
      </c>
      <c r="L10" s="104" t="s">
        <v>291</v>
      </c>
      <c r="M10" s="103" t="s">
        <v>38</v>
      </c>
      <c r="N10" s="102">
        <v>10</v>
      </c>
      <c r="O10" s="101"/>
    </row>
    <row r="11" spans="1:21" ht="27" customHeight="1" x14ac:dyDescent="0.15">
      <c r="A11" s="400"/>
      <c r="B11" s="103"/>
      <c r="C11" s="107" t="s">
        <v>38</v>
      </c>
      <c r="D11" s="106"/>
      <c r="E11" s="49"/>
      <c r="F11" s="49"/>
      <c r="G11" s="103"/>
      <c r="H11" s="105">
        <v>20</v>
      </c>
      <c r="I11" s="104"/>
      <c r="J11" s="103" t="s">
        <v>38</v>
      </c>
      <c r="K11" s="102">
        <v>15</v>
      </c>
      <c r="L11" s="104"/>
      <c r="M11" s="103" t="s">
        <v>85</v>
      </c>
      <c r="N11" s="152">
        <v>0.1</v>
      </c>
      <c r="O11" s="101"/>
    </row>
    <row r="12" spans="1:21" ht="27" customHeight="1" x14ac:dyDescent="0.15">
      <c r="A12" s="400"/>
      <c r="B12" s="103"/>
      <c r="C12" s="107" t="s">
        <v>75</v>
      </c>
      <c r="D12" s="106"/>
      <c r="E12" s="49"/>
      <c r="F12" s="49"/>
      <c r="G12" s="103"/>
      <c r="H12" s="105">
        <v>5</v>
      </c>
      <c r="I12" s="104"/>
      <c r="J12" s="103" t="s">
        <v>75</v>
      </c>
      <c r="K12" s="102">
        <v>5</v>
      </c>
      <c r="L12" s="116"/>
      <c r="M12" s="109"/>
      <c r="N12" s="115"/>
      <c r="O12" s="117"/>
    </row>
    <row r="13" spans="1:21" ht="27" customHeight="1" x14ac:dyDescent="0.15">
      <c r="A13" s="400"/>
      <c r="B13" s="103"/>
      <c r="C13" s="107"/>
      <c r="D13" s="106"/>
      <c r="E13" s="49"/>
      <c r="F13" s="49"/>
      <c r="G13" s="103" t="s">
        <v>33</v>
      </c>
      <c r="H13" s="105" t="s">
        <v>262</v>
      </c>
      <c r="I13" s="104"/>
      <c r="J13" s="103"/>
      <c r="K13" s="102"/>
      <c r="L13" s="104" t="s">
        <v>290</v>
      </c>
      <c r="M13" s="103" t="s">
        <v>80</v>
      </c>
      <c r="N13" s="102">
        <v>15</v>
      </c>
      <c r="O13" s="101"/>
    </row>
    <row r="14" spans="1:21" ht="27" customHeight="1" x14ac:dyDescent="0.15">
      <c r="A14" s="400"/>
      <c r="B14" s="103"/>
      <c r="C14" s="107"/>
      <c r="D14" s="106"/>
      <c r="E14" s="49"/>
      <c r="F14" s="49"/>
      <c r="G14" s="103" t="s">
        <v>57</v>
      </c>
      <c r="H14" s="105" t="s">
        <v>261</v>
      </c>
      <c r="I14" s="104"/>
      <c r="J14" s="103"/>
      <c r="K14" s="102"/>
      <c r="L14" s="104"/>
      <c r="M14" s="103" t="s">
        <v>32</v>
      </c>
      <c r="N14" s="102">
        <v>5</v>
      </c>
      <c r="O14" s="101"/>
    </row>
    <row r="15" spans="1:21" ht="27" customHeight="1" x14ac:dyDescent="0.15">
      <c r="A15" s="400"/>
      <c r="B15" s="103"/>
      <c r="C15" s="107"/>
      <c r="D15" s="106"/>
      <c r="E15" s="49"/>
      <c r="F15" s="49" t="s">
        <v>27</v>
      </c>
      <c r="G15" s="103" t="s">
        <v>26</v>
      </c>
      <c r="H15" s="105" t="s">
        <v>261</v>
      </c>
      <c r="I15" s="104"/>
      <c r="J15" s="103"/>
      <c r="K15" s="102"/>
      <c r="L15" s="104"/>
      <c r="M15" s="103"/>
      <c r="N15" s="102"/>
      <c r="O15" s="101"/>
    </row>
    <row r="16" spans="1:21" ht="27" customHeight="1" x14ac:dyDescent="0.15">
      <c r="A16" s="400"/>
      <c r="B16" s="109"/>
      <c r="C16" s="111"/>
      <c r="D16" s="110"/>
      <c r="E16" s="43"/>
      <c r="F16" s="43"/>
      <c r="G16" s="109"/>
      <c r="H16" s="108"/>
      <c r="I16" s="116"/>
      <c r="J16" s="109"/>
      <c r="K16" s="115"/>
      <c r="L16" s="104"/>
      <c r="M16" s="103"/>
      <c r="N16" s="102"/>
      <c r="O16" s="101"/>
    </row>
    <row r="17" spans="1:15" ht="27" customHeight="1" x14ac:dyDescent="0.15">
      <c r="A17" s="400"/>
      <c r="B17" s="103" t="s">
        <v>289</v>
      </c>
      <c r="C17" s="107" t="s">
        <v>80</v>
      </c>
      <c r="D17" s="106"/>
      <c r="E17" s="49"/>
      <c r="F17" s="49"/>
      <c r="G17" s="103"/>
      <c r="H17" s="105">
        <v>20</v>
      </c>
      <c r="I17" s="104" t="s">
        <v>289</v>
      </c>
      <c r="J17" s="103" t="s">
        <v>80</v>
      </c>
      <c r="K17" s="102">
        <v>15</v>
      </c>
      <c r="L17" s="104"/>
      <c r="M17" s="103"/>
      <c r="N17" s="102"/>
      <c r="O17" s="101"/>
    </row>
    <row r="18" spans="1:15" ht="27" customHeight="1" x14ac:dyDescent="0.15">
      <c r="A18" s="400"/>
      <c r="B18" s="103"/>
      <c r="C18" s="107" t="s">
        <v>32</v>
      </c>
      <c r="D18" s="106"/>
      <c r="E18" s="49"/>
      <c r="F18" s="49"/>
      <c r="G18" s="103"/>
      <c r="H18" s="105">
        <v>5</v>
      </c>
      <c r="I18" s="104"/>
      <c r="J18" s="103" t="s">
        <v>32</v>
      </c>
      <c r="K18" s="102">
        <v>5</v>
      </c>
      <c r="L18" s="104"/>
      <c r="M18" s="103"/>
      <c r="N18" s="102"/>
      <c r="O18" s="101"/>
    </row>
    <row r="19" spans="1:15" ht="27" customHeight="1" x14ac:dyDescent="0.15">
      <c r="A19" s="400"/>
      <c r="B19" s="109"/>
      <c r="C19" s="111"/>
      <c r="D19" s="110"/>
      <c r="E19" s="43"/>
      <c r="F19" s="43"/>
      <c r="G19" s="109"/>
      <c r="H19" s="108"/>
      <c r="I19" s="116"/>
      <c r="J19" s="109"/>
      <c r="K19" s="115"/>
      <c r="L19" s="104"/>
      <c r="M19" s="103"/>
      <c r="N19" s="102"/>
      <c r="O19" s="101"/>
    </row>
    <row r="20" spans="1:15" ht="27" customHeight="1" x14ac:dyDescent="0.15">
      <c r="A20" s="400"/>
      <c r="B20" s="103" t="s">
        <v>132</v>
      </c>
      <c r="C20" s="107" t="s">
        <v>85</v>
      </c>
      <c r="D20" s="106"/>
      <c r="E20" s="49"/>
      <c r="F20" s="112"/>
      <c r="G20" s="103"/>
      <c r="H20" s="153">
        <v>0.1</v>
      </c>
      <c r="I20" s="104" t="s">
        <v>132</v>
      </c>
      <c r="J20" s="103" t="s">
        <v>85</v>
      </c>
      <c r="K20" s="152">
        <v>0.1</v>
      </c>
      <c r="L20" s="104"/>
      <c r="M20" s="103"/>
      <c r="N20" s="102"/>
      <c r="O20" s="101"/>
    </row>
    <row r="21" spans="1:15" ht="27" customHeight="1" x14ac:dyDescent="0.15">
      <c r="A21" s="400"/>
      <c r="B21" s="103"/>
      <c r="C21" s="107" t="s">
        <v>87</v>
      </c>
      <c r="D21" s="106"/>
      <c r="E21" s="49"/>
      <c r="F21" s="49"/>
      <c r="G21" s="103"/>
      <c r="H21" s="105">
        <v>0.5</v>
      </c>
      <c r="I21" s="104"/>
      <c r="J21" s="103" t="s">
        <v>87</v>
      </c>
      <c r="K21" s="102">
        <v>0.5</v>
      </c>
      <c r="L21" s="104"/>
      <c r="M21" s="103"/>
      <c r="N21" s="102"/>
      <c r="O21" s="101"/>
    </row>
    <row r="22" spans="1:15" ht="27" customHeight="1" x14ac:dyDescent="0.15">
      <c r="A22" s="400"/>
      <c r="B22" s="103"/>
      <c r="C22" s="107" t="s">
        <v>40</v>
      </c>
      <c r="D22" s="106"/>
      <c r="E22" s="49" t="s">
        <v>41</v>
      </c>
      <c r="F22" s="49"/>
      <c r="G22" s="103"/>
      <c r="H22" s="114">
        <v>0.13</v>
      </c>
      <c r="I22" s="104"/>
      <c r="J22" s="103" t="s">
        <v>263</v>
      </c>
      <c r="K22" s="113">
        <v>0.13</v>
      </c>
      <c r="L22" s="104"/>
      <c r="M22" s="103"/>
      <c r="N22" s="102"/>
      <c r="O22" s="101"/>
    </row>
    <row r="23" spans="1:15" ht="27" customHeight="1" x14ac:dyDescent="0.15">
      <c r="A23" s="400"/>
      <c r="B23" s="103"/>
      <c r="C23" s="107"/>
      <c r="D23" s="106"/>
      <c r="E23" s="49"/>
      <c r="F23" s="49"/>
      <c r="G23" s="103" t="s">
        <v>56</v>
      </c>
      <c r="H23" s="105" t="s">
        <v>262</v>
      </c>
      <c r="I23" s="104"/>
      <c r="J23" s="103"/>
      <c r="K23" s="102"/>
      <c r="L23" s="104"/>
      <c r="M23" s="103"/>
      <c r="N23" s="102"/>
      <c r="O23" s="101"/>
    </row>
    <row r="24" spans="1:15" ht="27" customHeight="1" thickBot="1" x14ac:dyDescent="0.2">
      <c r="A24" s="401"/>
      <c r="B24" s="96"/>
      <c r="C24" s="100"/>
      <c r="D24" s="99"/>
      <c r="E24" s="56"/>
      <c r="F24" s="56"/>
      <c r="G24" s="96"/>
      <c r="H24" s="98"/>
      <c r="I24" s="97"/>
      <c r="J24" s="96"/>
      <c r="K24" s="95"/>
      <c r="L24" s="97"/>
      <c r="M24" s="96"/>
      <c r="N24" s="95"/>
      <c r="O24" s="94"/>
    </row>
    <row r="25" spans="1:15" ht="14.25" x14ac:dyDescent="0.15">
      <c r="B25" s="93"/>
      <c r="C25" s="93"/>
      <c r="D25" s="93"/>
      <c r="G25" s="93"/>
      <c r="H25" s="85"/>
      <c r="I25" s="93"/>
      <c r="J25" s="93"/>
      <c r="K25" s="85"/>
      <c r="L25" s="93"/>
      <c r="M25" s="93"/>
      <c r="N25" s="85"/>
    </row>
    <row r="26" spans="1:15" ht="14.25"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sheetData>
  <mergeCells count="15">
    <mergeCell ref="E1:N1"/>
    <mergeCell ref="A2:O2"/>
    <mergeCell ref="E3:F3"/>
    <mergeCell ref="A4:C4"/>
    <mergeCell ref="E4:F4"/>
    <mergeCell ref="L5:N5"/>
    <mergeCell ref="O5:O7"/>
    <mergeCell ref="I6:K6"/>
    <mergeCell ref="L6:N6"/>
    <mergeCell ref="A8:A24"/>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26"/>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207</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v>
      </c>
      <c r="C5" s="36"/>
      <c r="D5" s="37"/>
      <c r="E5" s="38"/>
      <c r="F5" s="39"/>
      <c r="G5" s="65"/>
      <c r="H5" s="69"/>
      <c r="I5" s="37"/>
      <c r="J5" s="39"/>
      <c r="K5" s="39"/>
      <c r="L5" s="39"/>
      <c r="M5" s="73"/>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220</v>
      </c>
      <c r="C7" s="48" t="s">
        <v>104</v>
      </c>
      <c r="D7" s="49"/>
      <c r="E7" s="50">
        <v>1</v>
      </c>
      <c r="F7" s="51" t="s">
        <v>22</v>
      </c>
      <c r="G7" s="67" t="s">
        <v>20</v>
      </c>
      <c r="H7" s="71" t="s">
        <v>104</v>
      </c>
      <c r="I7" s="49"/>
      <c r="J7" s="51">
        <f>ROUNDUP(E7*0.75,2)</f>
        <v>0.75</v>
      </c>
      <c r="K7" s="51" t="s">
        <v>22</v>
      </c>
      <c r="L7" s="51" t="s">
        <v>20</v>
      </c>
      <c r="M7" s="75" t="e">
        <f>#REF!</f>
        <v>#REF!</v>
      </c>
      <c r="N7" s="63" t="s">
        <v>101</v>
      </c>
      <c r="O7" s="52" t="s">
        <v>26</v>
      </c>
      <c r="P7" s="49" t="s">
        <v>27</v>
      </c>
      <c r="Q7" s="53">
        <v>1</v>
      </c>
      <c r="R7" s="88">
        <f>ROUNDUP(Q7*0.75,2)</f>
        <v>0.75</v>
      </c>
    </row>
    <row r="8" spans="1:19" ht="24.95" customHeight="1" x14ac:dyDescent="0.15">
      <c r="A8" s="385"/>
      <c r="B8" s="63" t="s">
        <v>221</v>
      </c>
      <c r="C8" s="48" t="s">
        <v>63</v>
      </c>
      <c r="D8" s="49"/>
      <c r="E8" s="50">
        <v>2</v>
      </c>
      <c r="F8" s="51" t="s">
        <v>25</v>
      </c>
      <c r="G8" s="67"/>
      <c r="H8" s="71" t="s">
        <v>63</v>
      </c>
      <c r="I8" s="49"/>
      <c r="J8" s="51">
        <f>ROUNDUP(E8*0.75,2)</f>
        <v>1.5</v>
      </c>
      <c r="K8" s="51" t="s">
        <v>25</v>
      </c>
      <c r="L8" s="51"/>
      <c r="M8" s="75" t="e">
        <f>ROUND(#REF!+(#REF!*10/100),2)</f>
        <v>#REF!</v>
      </c>
      <c r="N8" s="63" t="s">
        <v>102</v>
      </c>
      <c r="O8" s="52" t="s">
        <v>62</v>
      </c>
      <c r="P8" s="49"/>
      <c r="Q8" s="53">
        <v>2</v>
      </c>
      <c r="R8" s="88">
        <f>ROUNDUP(Q8*0.75,2)</f>
        <v>1.5</v>
      </c>
    </row>
    <row r="9" spans="1:19" ht="24.95" customHeight="1" x14ac:dyDescent="0.15">
      <c r="A9" s="385"/>
      <c r="B9" s="63"/>
      <c r="C9" s="48" t="s">
        <v>105</v>
      </c>
      <c r="D9" s="49"/>
      <c r="E9" s="50">
        <v>2</v>
      </c>
      <c r="F9" s="51" t="s">
        <v>25</v>
      </c>
      <c r="G9" s="67"/>
      <c r="H9" s="71" t="s">
        <v>105</v>
      </c>
      <c r="I9" s="49"/>
      <c r="J9" s="51">
        <f>ROUNDUP(E9*0.75,2)</f>
        <v>1.5</v>
      </c>
      <c r="K9" s="51" t="s">
        <v>25</v>
      </c>
      <c r="L9" s="51"/>
      <c r="M9" s="75" t="e">
        <f>#REF!</f>
        <v>#REF!</v>
      </c>
      <c r="N9" s="63" t="s">
        <v>103</v>
      </c>
      <c r="O9" s="52" t="s">
        <v>30</v>
      </c>
      <c r="P9" s="49"/>
      <c r="Q9" s="53">
        <v>2</v>
      </c>
      <c r="R9" s="88">
        <f>ROUNDUP(Q9*0.75,2)</f>
        <v>1.5</v>
      </c>
    </row>
    <row r="10" spans="1:19" ht="24.95" customHeight="1" x14ac:dyDescent="0.15">
      <c r="A10" s="385"/>
      <c r="B10" s="63"/>
      <c r="C10" s="48" t="s">
        <v>32</v>
      </c>
      <c r="D10" s="49"/>
      <c r="E10" s="50">
        <v>10</v>
      </c>
      <c r="F10" s="51" t="s">
        <v>25</v>
      </c>
      <c r="G10" s="67"/>
      <c r="H10" s="71" t="s">
        <v>32</v>
      </c>
      <c r="I10" s="49"/>
      <c r="J10" s="51">
        <f>ROUNDUP(E10*0.75,2)</f>
        <v>7.5</v>
      </c>
      <c r="K10" s="51" t="s">
        <v>25</v>
      </c>
      <c r="L10" s="51"/>
      <c r="M10" s="75" t="e">
        <f>ROUND(#REF!+(#REF!*10/100),2)</f>
        <v>#REF!</v>
      </c>
      <c r="N10" s="63" t="s">
        <v>18</v>
      </c>
      <c r="O10" s="52" t="s">
        <v>56</v>
      </c>
      <c r="P10" s="49"/>
      <c r="Q10" s="53">
        <v>10</v>
      </c>
      <c r="R10" s="88">
        <f>ROUNDUP(Q10*0.75,2)</f>
        <v>7.5</v>
      </c>
    </row>
    <row r="11" spans="1:19" ht="24.95" customHeight="1" x14ac:dyDescent="0.15">
      <c r="A11" s="385"/>
      <c r="B11" s="63"/>
      <c r="C11" s="48"/>
      <c r="D11" s="49"/>
      <c r="E11" s="50"/>
      <c r="F11" s="51"/>
      <c r="G11" s="67"/>
      <c r="H11" s="71"/>
      <c r="I11" s="49"/>
      <c r="J11" s="51"/>
      <c r="K11" s="51"/>
      <c r="L11" s="51"/>
      <c r="M11" s="75"/>
      <c r="N11" s="63"/>
      <c r="O11" s="52" t="s">
        <v>57</v>
      </c>
      <c r="P11" s="49"/>
      <c r="Q11" s="53">
        <v>0.5</v>
      </c>
      <c r="R11" s="88">
        <f>ROUNDUP(Q11*0.75,2)</f>
        <v>0.38</v>
      </c>
    </row>
    <row r="12" spans="1:19" ht="24.95" customHeight="1" x14ac:dyDescent="0.15">
      <c r="A12" s="385"/>
      <c r="B12" s="62"/>
      <c r="C12" s="42"/>
      <c r="D12" s="43"/>
      <c r="E12" s="44"/>
      <c r="F12" s="45"/>
      <c r="G12" s="66"/>
      <c r="H12" s="70"/>
      <c r="I12" s="43"/>
      <c r="J12" s="45"/>
      <c r="K12" s="45"/>
      <c r="L12" s="45"/>
      <c r="M12" s="74"/>
      <c r="N12" s="62"/>
      <c r="O12" s="46"/>
      <c r="P12" s="43"/>
      <c r="Q12" s="47"/>
      <c r="R12" s="90"/>
    </row>
    <row r="13" spans="1:19" ht="24.95" customHeight="1" x14ac:dyDescent="0.15">
      <c r="A13" s="385"/>
      <c r="B13" s="63" t="s">
        <v>106</v>
      </c>
      <c r="C13" s="48" t="s">
        <v>109</v>
      </c>
      <c r="D13" s="49"/>
      <c r="E13" s="50">
        <v>40</v>
      </c>
      <c r="F13" s="51" t="s">
        <v>25</v>
      </c>
      <c r="G13" s="67"/>
      <c r="H13" s="71" t="s">
        <v>109</v>
      </c>
      <c r="I13" s="49"/>
      <c r="J13" s="51">
        <f>ROUNDUP(E13*0.75,2)</f>
        <v>30</v>
      </c>
      <c r="K13" s="51" t="s">
        <v>25</v>
      </c>
      <c r="L13" s="51"/>
      <c r="M13" s="75" t="e">
        <f>ROUND(#REF!+(#REF!*15/100),2)</f>
        <v>#REF!</v>
      </c>
      <c r="N13" s="63" t="s">
        <v>107</v>
      </c>
      <c r="O13" s="52" t="s">
        <v>33</v>
      </c>
      <c r="P13" s="49"/>
      <c r="Q13" s="53">
        <v>30</v>
      </c>
      <c r="R13" s="88">
        <f t="shared" ref="R13:R19" si="0">ROUNDUP(Q13*0.75,2)</f>
        <v>22.5</v>
      </c>
    </row>
    <row r="14" spans="1:19" ht="24.95" customHeight="1" x14ac:dyDescent="0.15">
      <c r="A14" s="385"/>
      <c r="B14" s="63"/>
      <c r="C14" s="48" t="s">
        <v>110</v>
      </c>
      <c r="D14" s="49"/>
      <c r="E14" s="50">
        <v>10</v>
      </c>
      <c r="F14" s="51" t="s">
        <v>25</v>
      </c>
      <c r="G14" s="67"/>
      <c r="H14" s="71" t="s">
        <v>110</v>
      </c>
      <c r="I14" s="49"/>
      <c r="J14" s="51">
        <f>ROUNDUP(E14*0.75,2)</f>
        <v>7.5</v>
      </c>
      <c r="K14" s="51" t="s">
        <v>25</v>
      </c>
      <c r="L14" s="51"/>
      <c r="M14" s="75" t="e">
        <f>#REF!</f>
        <v>#REF!</v>
      </c>
      <c r="N14" s="81" t="s">
        <v>218</v>
      </c>
      <c r="O14" s="52" t="s">
        <v>30</v>
      </c>
      <c r="P14" s="49"/>
      <c r="Q14" s="53">
        <v>1</v>
      </c>
      <c r="R14" s="88">
        <f t="shared" si="0"/>
        <v>0.75</v>
      </c>
    </row>
    <row r="15" spans="1:19" ht="24.95" customHeight="1" x14ac:dyDescent="0.15">
      <c r="A15" s="385"/>
      <c r="B15" s="63"/>
      <c r="C15" s="48" t="s">
        <v>111</v>
      </c>
      <c r="D15" s="49"/>
      <c r="E15" s="50">
        <v>5</v>
      </c>
      <c r="F15" s="51" t="s">
        <v>25</v>
      </c>
      <c r="G15" s="67"/>
      <c r="H15" s="71" t="s">
        <v>111</v>
      </c>
      <c r="I15" s="49"/>
      <c r="J15" s="51">
        <f>ROUNDUP(E15*0.75,2)</f>
        <v>3.75</v>
      </c>
      <c r="K15" s="51" t="s">
        <v>25</v>
      </c>
      <c r="L15" s="51"/>
      <c r="M15" s="75" t="e">
        <f>#REF!</f>
        <v>#REF!</v>
      </c>
      <c r="N15" s="89" t="s">
        <v>219</v>
      </c>
      <c r="O15" s="52" t="s">
        <v>33</v>
      </c>
      <c r="P15" s="49"/>
      <c r="Q15" s="53">
        <v>20</v>
      </c>
      <c r="R15" s="88">
        <f t="shared" si="0"/>
        <v>15</v>
      </c>
    </row>
    <row r="16" spans="1:19" ht="24.95" customHeight="1" x14ac:dyDescent="0.15">
      <c r="A16" s="385"/>
      <c r="B16" s="63"/>
      <c r="C16" s="48"/>
      <c r="D16" s="49"/>
      <c r="E16" s="50"/>
      <c r="F16" s="51"/>
      <c r="G16" s="67"/>
      <c r="H16" s="71"/>
      <c r="I16" s="49"/>
      <c r="J16" s="51"/>
      <c r="K16" s="51"/>
      <c r="L16" s="51"/>
      <c r="M16" s="75"/>
      <c r="N16" s="63" t="s">
        <v>108</v>
      </c>
      <c r="O16" s="52" t="s">
        <v>57</v>
      </c>
      <c r="P16" s="49"/>
      <c r="Q16" s="53">
        <v>1</v>
      </c>
      <c r="R16" s="88">
        <f t="shared" si="0"/>
        <v>0.75</v>
      </c>
    </row>
    <row r="17" spans="1:18" ht="24.95" customHeight="1" x14ac:dyDescent="0.15">
      <c r="A17" s="385"/>
      <c r="B17" s="63"/>
      <c r="C17" s="48"/>
      <c r="D17" s="49"/>
      <c r="E17" s="50"/>
      <c r="F17" s="51"/>
      <c r="G17" s="67"/>
      <c r="H17" s="71"/>
      <c r="I17" s="49"/>
      <c r="J17" s="51"/>
      <c r="K17" s="51"/>
      <c r="L17" s="51"/>
      <c r="M17" s="75"/>
      <c r="N17" s="63" t="s">
        <v>37</v>
      </c>
      <c r="O17" s="52" t="s">
        <v>26</v>
      </c>
      <c r="P17" s="49" t="s">
        <v>27</v>
      </c>
      <c r="Q17" s="53">
        <v>1.5</v>
      </c>
      <c r="R17" s="88">
        <f t="shared" si="0"/>
        <v>1.1300000000000001</v>
      </c>
    </row>
    <row r="18" spans="1:18" ht="24.95" customHeight="1" x14ac:dyDescent="0.15">
      <c r="A18" s="385"/>
      <c r="B18" s="63"/>
      <c r="C18" s="48"/>
      <c r="D18" s="49"/>
      <c r="E18" s="50"/>
      <c r="F18" s="51"/>
      <c r="G18" s="67"/>
      <c r="H18" s="71"/>
      <c r="I18" s="49"/>
      <c r="J18" s="51"/>
      <c r="K18" s="51"/>
      <c r="L18" s="51"/>
      <c r="M18" s="75"/>
      <c r="N18" s="63"/>
      <c r="O18" s="52" t="s">
        <v>23</v>
      </c>
      <c r="P18" s="49"/>
      <c r="Q18" s="53">
        <v>0.5</v>
      </c>
      <c r="R18" s="88">
        <f t="shared" si="0"/>
        <v>0.38</v>
      </c>
    </row>
    <row r="19" spans="1:18" ht="24.95" customHeight="1" x14ac:dyDescent="0.15">
      <c r="A19" s="385"/>
      <c r="B19" s="63"/>
      <c r="C19" s="48"/>
      <c r="D19" s="49"/>
      <c r="E19" s="50"/>
      <c r="F19" s="51"/>
      <c r="G19" s="67"/>
      <c r="H19" s="71"/>
      <c r="I19" s="49"/>
      <c r="J19" s="51"/>
      <c r="K19" s="51"/>
      <c r="L19" s="51"/>
      <c r="M19" s="75"/>
      <c r="N19" s="63"/>
      <c r="O19" s="52" t="s">
        <v>28</v>
      </c>
      <c r="P19" s="49"/>
      <c r="Q19" s="53">
        <v>1</v>
      </c>
      <c r="R19" s="88">
        <f t="shared" si="0"/>
        <v>0.75</v>
      </c>
    </row>
    <row r="20" spans="1:18" ht="24.95" customHeight="1" x14ac:dyDescent="0.15">
      <c r="A20" s="385"/>
      <c r="B20" s="62"/>
      <c r="C20" s="42"/>
      <c r="D20" s="43"/>
      <c r="E20" s="44"/>
      <c r="F20" s="45"/>
      <c r="G20" s="66"/>
      <c r="H20" s="70"/>
      <c r="I20" s="43"/>
      <c r="J20" s="45"/>
      <c r="K20" s="45"/>
      <c r="L20" s="45"/>
      <c r="M20" s="74"/>
      <c r="N20" s="62"/>
      <c r="O20" s="46"/>
      <c r="P20" s="43"/>
      <c r="Q20" s="47"/>
      <c r="R20" s="90"/>
    </row>
    <row r="21" spans="1:18" ht="24.95" customHeight="1" x14ac:dyDescent="0.15">
      <c r="A21" s="385"/>
      <c r="B21" s="63" t="s">
        <v>68</v>
      </c>
      <c r="C21" s="48" t="s">
        <v>112</v>
      </c>
      <c r="D21" s="49"/>
      <c r="E21" s="50">
        <v>20</v>
      </c>
      <c r="F21" s="51" t="s">
        <v>25</v>
      </c>
      <c r="G21" s="67"/>
      <c r="H21" s="71" t="s">
        <v>112</v>
      </c>
      <c r="I21" s="49"/>
      <c r="J21" s="51">
        <f>ROUNDUP(E21*0.75,2)</f>
        <v>15</v>
      </c>
      <c r="K21" s="51" t="s">
        <v>25</v>
      </c>
      <c r="L21" s="51"/>
      <c r="M21" s="75" t="e">
        <f>ROUND(#REF!+(#REF!*6/100),2)</f>
        <v>#REF!</v>
      </c>
      <c r="N21" s="63" t="s">
        <v>18</v>
      </c>
      <c r="O21" s="52" t="s">
        <v>33</v>
      </c>
      <c r="P21" s="49"/>
      <c r="Q21" s="53">
        <v>100</v>
      </c>
      <c r="R21" s="88">
        <f>ROUNDUP(Q21*0.75,2)</f>
        <v>75</v>
      </c>
    </row>
    <row r="22" spans="1:18" ht="24.95" customHeight="1" x14ac:dyDescent="0.15">
      <c r="A22" s="385"/>
      <c r="B22" s="63"/>
      <c r="C22" s="48" t="s">
        <v>65</v>
      </c>
      <c r="D22" s="49"/>
      <c r="E22" s="50">
        <v>5</v>
      </c>
      <c r="F22" s="51" t="s">
        <v>25</v>
      </c>
      <c r="G22" s="67"/>
      <c r="H22" s="71" t="s">
        <v>65</v>
      </c>
      <c r="I22" s="49"/>
      <c r="J22" s="51">
        <f>ROUNDUP(E22*0.75,2)</f>
        <v>3.75</v>
      </c>
      <c r="K22" s="51" t="s">
        <v>25</v>
      </c>
      <c r="L22" s="51"/>
      <c r="M22" s="75" t="e">
        <f>#REF!</f>
        <v>#REF!</v>
      </c>
      <c r="N22" s="63"/>
      <c r="O22" s="52" t="s">
        <v>45</v>
      </c>
      <c r="P22" s="49"/>
      <c r="Q22" s="53">
        <v>0.1</v>
      </c>
      <c r="R22" s="88">
        <f>ROUNDUP(Q22*0.75,2)</f>
        <v>0.08</v>
      </c>
    </row>
    <row r="23" spans="1:18" ht="24.95" customHeight="1" x14ac:dyDescent="0.15">
      <c r="A23" s="385"/>
      <c r="B23" s="63"/>
      <c r="C23" s="48"/>
      <c r="D23" s="49"/>
      <c r="E23" s="50"/>
      <c r="F23" s="51"/>
      <c r="G23" s="67"/>
      <c r="H23" s="71"/>
      <c r="I23" s="49"/>
      <c r="J23" s="51"/>
      <c r="K23" s="51"/>
      <c r="L23" s="51"/>
      <c r="M23" s="75"/>
      <c r="N23" s="63"/>
      <c r="O23" s="52" t="s">
        <v>26</v>
      </c>
      <c r="P23" s="49" t="s">
        <v>27</v>
      </c>
      <c r="Q23" s="53">
        <v>0.5</v>
      </c>
      <c r="R23" s="88">
        <f>ROUNDUP(Q23*0.75,2)</f>
        <v>0.38</v>
      </c>
    </row>
    <row r="24" spans="1:18" ht="24.95" customHeight="1" x14ac:dyDescent="0.15">
      <c r="A24" s="385"/>
      <c r="B24" s="62"/>
      <c r="C24" s="42"/>
      <c r="D24" s="43"/>
      <c r="E24" s="44"/>
      <c r="F24" s="45"/>
      <c r="G24" s="66"/>
      <c r="H24" s="70"/>
      <c r="I24" s="43"/>
      <c r="J24" s="45"/>
      <c r="K24" s="45"/>
      <c r="L24" s="45"/>
      <c r="M24" s="74"/>
      <c r="N24" s="62"/>
      <c r="O24" s="46"/>
      <c r="P24" s="43"/>
      <c r="Q24" s="47"/>
      <c r="R24" s="90"/>
    </row>
    <row r="25" spans="1:18" ht="24.95" customHeight="1" x14ac:dyDescent="0.15">
      <c r="A25" s="385"/>
      <c r="B25" s="63" t="s">
        <v>113</v>
      </c>
      <c r="C25" s="48" t="s">
        <v>114</v>
      </c>
      <c r="D25" s="49"/>
      <c r="E25" s="79">
        <v>0.16666666666666666</v>
      </c>
      <c r="F25" s="51" t="s">
        <v>42</v>
      </c>
      <c r="G25" s="67"/>
      <c r="H25" s="71" t="s">
        <v>114</v>
      </c>
      <c r="I25" s="49"/>
      <c r="J25" s="51">
        <f>ROUNDUP(E25*0.75,2)</f>
        <v>0.13</v>
      </c>
      <c r="K25" s="51" t="s">
        <v>42</v>
      </c>
      <c r="L25" s="51"/>
      <c r="M25" s="75" t="e">
        <f>#REF!</f>
        <v>#REF!</v>
      </c>
      <c r="N25" s="63" t="s">
        <v>97</v>
      </c>
      <c r="O25" s="52"/>
      <c r="P25" s="49"/>
      <c r="Q25" s="53"/>
      <c r="R25" s="88"/>
    </row>
    <row r="26" spans="1:18" ht="18.75" customHeight="1" thickBot="1" x14ac:dyDescent="0.2">
      <c r="A26" s="386"/>
      <c r="B26" s="64"/>
      <c r="C26" s="55"/>
      <c r="D26" s="56"/>
      <c r="E26" s="57"/>
      <c r="F26" s="58"/>
      <c r="G26" s="68"/>
      <c r="H26" s="72"/>
      <c r="I26" s="56"/>
      <c r="J26" s="58"/>
      <c r="K26" s="58"/>
      <c r="L26" s="58"/>
      <c r="M26" s="76"/>
      <c r="N26" s="64"/>
      <c r="O26" s="59"/>
      <c r="P26" s="56"/>
      <c r="Q26" s="60"/>
      <c r="R26" s="91"/>
    </row>
  </sheetData>
  <mergeCells count="4">
    <mergeCell ref="H1:N1"/>
    <mergeCell ref="A2:R2"/>
    <mergeCell ref="A3:F3"/>
    <mergeCell ref="A5:A26"/>
  </mergeCells>
  <phoneticPr fontId="17"/>
  <printOptions horizontalCentered="1" verticalCentered="1"/>
  <pageMargins left="0.39370078740157483" right="0.39370078740157483" top="0.39370078740157483" bottom="0.39370078740157483" header="0.39370078740157483" footer="0.39370078740157483"/>
  <pageSetup paperSize="12" scale="5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U63"/>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350</v>
      </c>
      <c r="B4" s="421"/>
      <c r="C4" s="421"/>
      <c r="D4" s="141"/>
      <c r="E4" s="422" t="s">
        <v>295</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349</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302</v>
      </c>
      <c r="C10" s="107" t="s">
        <v>104</v>
      </c>
      <c r="D10" s="106" t="s">
        <v>20</v>
      </c>
      <c r="E10" s="49"/>
      <c r="F10" s="49"/>
      <c r="G10" s="103"/>
      <c r="H10" s="120">
        <v>0.7</v>
      </c>
      <c r="I10" s="104" t="s">
        <v>302</v>
      </c>
      <c r="J10" s="103" t="s">
        <v>104</v>
      </c>
      <c r="K10" s="119">
        <v>0.3</v>
      </c>
      <c r="L10" s="104" t="s">
        <v>301</v>
      </c>
      <c r="M10" s="103" t="s">
        <v>104</v>
      </c>
      <c r="N10" s="118">
        <v>0.2</v>
      </c>
      <c r="O10" s="101" t="s">
        <v>20</v>
      </c>
    </row>
    <row r="11" spans="1:21" ht="27" customHeight="1" x14ac:dyDescent="0.15">
      <c r="A11" s="400"/>
      <c r="B11" s="103"/>
      <c r="C11" s="107" t="s">
        <v>32</v>
      </c>
      <c r="D11" s="106"/>
      <c r="E11" s="49"/>
      <c r="F11" s="49"/>
      <c r="G11" s="103"/>
      <c r="H11" s="105">
        <v>10</v>
      </c>
      <c r="I11" s="104"/>
      <c r="J11" s="103" t="s">
        <v>32</v>
      </c>
      <c r="K11" s="102">
        <v>10</v>
      </c>
      <c r="L11" s="104"/>
      <c r="M11" s="103" t="s">
        <v>32</v>
      </c>
      <c r="N11" s="102">
        <v>10</v>
      </c>
      <c r="O11" s="101"/>
    </row>
    <row r="12" spans="1:21" ht="27" customHeight="1" x14ac:dyDescent="0.15">
      <c r="A12" s="400"/>
      <c r="B12" s="103"/>
      <c r="C12" s="107"/>
      <c r="D12" s="106"/>
      <c r="E12" s="49"/>
      <c r="F12" s="49"/>
      <c r="G12" s="103" t="s">
        <v>33</v>
      </c>
      <c r="H12" s="105" t="s">
        <v>262</v>
      </c>
      <c r="I12" s="104"/>
      <c r="J12" s="103"/>
      <c r="K12" s="102"/>
      <c r="L12" s="116"/>
      <c r="M12" s="109"/>
      <c r="N12" s="115"/>
      <c r="O12" s="117"/>
    </row>
    <row r="13" spans="1:21" ht="27" customHeight="1" x14ac:dyDescent="0.15">
      <c r="A13" s="400"/>
      <c r="B13" s="109"/>
      <c r="C13" s="111"/>
      <c r="D13" s="110"/>
      <c r="E13" s="43"/>
      <c r="F13" s="43"/>
      <c r="G13" s="109"/>
      <c r="H13" s="108"/>
      <c r="I13" s="116"/>
      <c r="J13" s="109"/>
      <c r="K13" s="115"/>
      <c r="L13" s="104" t="s">
        <v>300</v>
      </c>
      <c r="M13" s="103" t="s">
        <v>109</v>
      </c>
      <c r="N13" s="102">
        <v>10</v>
      </c>
      <c r="O13" s="101"/>
    </row>
    <row r="14" spans="1:21" ht="27" customHeight="1" x14ac:dyDescent="0.15">
      <c r="A14" s="400"/>
      <c r="B14" s="103" t="s">
        <v>299</v>
      </c>
      <c r="C14" s="107" t="s">
        <v>110</v>
      </c>
      <c r="D14" s="106"/>
      <c r="E14" s="49"/>
      <c r="F14" s="49"/>
      <c r="G14" s="103"/>
      <c r="H14" s="105">
        <v>5</v>
      </c>
      <c r="I14" s="104" t="s">
        <v>298</v>
      </c>
      <c r="J14" s="154" t="s">
        <v>297</v>
      </c>
      <c r="K14" s="102">
        <v>5</v>
      </c>
      <c r="L14" s="104"/>
      <c r="M14" s="103" t="s">
        <v>112</v>
      </c>
      <c r="N14" s="102">
        <v>10</v>
      </c>
      <c r="O14" s="101"/>
    </row>
    <row r="15" spans="1:21" ht="27" customHeight="1" x14ac:dyDescent="0.15">
      <c r="A15" s="400"/>
      <c r="B15" s="103"/>
      <c r="C15" s="107" t="s">
        <v>109</v>
      </c>
      <c r="D15" s="106"/>
      <c r="E15" s="49"/>
      <c r="F15" s="49"/>
      <c r="G15" s="103"/>
      <c r="H15" s="105">
        <v>30</v>
      </c>
      <c r="I15" s="104"/>
      <c r="J15" s="103" t="s">
        <v>109</v>
      </c>
      <c r="K15" s="102">
        <v>20</v>
      </c>
      <c r="L15" s="116"/>
      <c r="M15" s="109"/>
      <c r="N15" s="115"/>
      <c r="O15" s="117"/>
    </row>
    <row r="16" spans="1:21" ht="27" customHeight="1" x14ac:dyDescent="0.15">
      <c r="A16" s="400"/>
      <c r="B16" s="103"/>
      <c r="C16" s="107"/>
      <c r="D16" s="106"/>
      <c r="E16" s="49"/>
      <c r="F16" s="49"/>
      <c r="G16" s="103" t="s">
        <v>33</v>
      </c>
      <c r="H16" s="105" t="s">
        <v>262</v>
      </c>
      <c r="I16" s="104"/>
      <c r="J16" s="103"/>
      <c r="K16" s="102"/>
      <c r="L16" s="104" t="s">
        <v>113</v>
      </c>
      <c r="M16" s="103" t="s">
        <v>114</v>
      </c>
      <c r="N16" s="152">
        <v>0.1</v>
      </c>
      <c r="O16" s="101"/>
    </row>
    <row r="17" spans="1:15" ht="27" customHeight="1" x14ac:dyDescent="0.15">
      <c r="A17" s="400"/>
      <c r="B17" s="103"/>
      <c r="C17" s="107"/>
      <c r="D17" s="106"/>
      <c r="E17" s="49"/>
      <c r="F17" s="49"/>
      <c r="G17" s="103" t="s">
        <v>57</v>
      </c>
      <c r="H17" s="105" t="s">
        <v>261</v>
      </c>
      <c r="I17" s="104"/>
      <c r="J17" s="103"/>
      <c r="K17" s="102"/>
      <c r="L17" s="104"/>
      <c r="M17" s="103"/>
      <c r="N17" s="102"/>
      <c r="O17" s="101"/>
    </row>
    <row r="18" spans="1:15" ht="27" customHeight="1" x14ac:dyDescent="0.15">
      <c r="A18" s="400"/>
      <c r="B18" s="103"/>
      <c r="C18" s="107"/>
      <c r="D18" s="106"/>
      <c r="E18" s="49"/>
      <c r="F18" s="49" t="s">
        <v>27</v>
      </c>
      <c r="G18" s="103" t="s">
        <v>26</v>
      </c>
      <c r="H18" s="105" t="s">
        <v>261</v>
      </c>
      <c r="I18" s="104"/>
      <c r="J18" s="103"/>
      <c r="K18" s="102"/>
      <c r="L18" s="104"/>
      <c r="M18" s="103"/>
      <c r="N18" s="102"/>
      <c r="O18" s="101"/>
    </row>
    <row r="19" spans="1:15" ht="27" customHeight="1" x14ac:dyDescent="0.15">
      <c r="A19" s="400"/>
      <c r="B19" s="103"/>
      <c r="C19" s="107"/>
      <c r="D19" s="106"/>
      <c r="E19" s="49"/>
      <c r="F19" s="49"/>
      <c r="G19" s="103" t="s">
        <v>28</v>
      </c>
      <c r="H19" s="105" t="s">
        <v>261</v>
      </c>
      <c r="I19" s="116"/>
      <c r="J19" s="109"/>
      <c r="K19" s="115"/>
      <c r="L19" s="104"/>
      <c r="M19" s="103"/>
      <c r="N19" s="102"/>
      <c r="O19" s="101"/>
    </row>
    <row r="20" spans="1:15" ht="27" customHeight="1" x14ac:dyDescent="0.15">
      <c r="A20" s="400"/>
      <c r="B20" s="109"/>
      <c r="C20" s="111"/>
      <c r="D20" s="110"/>
      <c r="E20" s="43"/>
      <c r="F20" s="155"/>
      <c r="G20" s="109"/>
      <c r="H20" s="108"/>
      <c r="I20" s="104" t="s">
        <v>68</v>
      </c>
      <c r="J20" s="103" t="s">
        <v>112</v>
      </c>
      <c r="K20" s="102">
        <v>10</v>
      </c>
      <c r="L20" s="104"/>
      <c r="M20" s="103"/>
      <c r="N20" s="102"/>
      <c r="O20" s="101"/>
    </row>
    <row r="21" spans="1:15" ht="27" customHeight="1" x14ac:dyDescent="0.15">
      <c r="A21" s="400"/>
      <c r="B21" s="103" t="s">
        <v>68</v>
      </c>
      <c r="C21" s="107" t="s">
        <v>112</v>
      </c>
      <c r="D21" s="106"/>
      <c r="E21" s="49"/>
      <c r="F21" s="49"/>
      <c r="G21" s="103"/>
      <c r="H21" s="105">
        <v>10</v>
      </c>
      <c r="I21" s="104"/>
      <c r="J21" s="103"/>
      <c r="K21" s="102"/>
      <c r="L21" s="104"/>
      <c r="M21" s="103"/>
      <c r="N21" s="102"/>
      <c r="O21" s="101"/>
    </row>
    <row r="22" spans="1:15" ht="27" customHeight="1" x14ac:dyDescent="0.15">
      <c r="A22" s="400"/>
      <c r="B22" s="103"/>
      <c r="C22" s="107"/>
      <c r="D22" s="106"/>
      <c r="E22" s="49"/>
      <c r="F22" s="49"/>
      <c r="G22" s="103" t="s">
        <v>33</v>
      </c>
      <c r="H22" s="105" t="s">
        <v>262</v>
      </c>
      <c r="I22" s="104"/>
      <c r="J22" s="103"/>
      <c r="K22" s="102"/>
      <c r="L22" s="104"/>
      <c r="M22" s="103"/>
      <c r="N22" s="102"/>
      <c r="O22" s="101"/>
    </row>
    <row r="23" spans="1:15" ht="27" customHeight="1" x14ac:dyDescent="0.15">
      <c r="A23" s="400"/>
      <c r="B23" s="103"/>
      <c r="C23" s="107"/>
      <c r="D23" s="106"/>
      <c r="E23" s="49"/>
      <c r="F23" s="49" t="s">
        <v>27</v>
      </c>
      <c r="G23" s="103" t="s">
        <v>26</v>
      </c>
      <c r="H23" s="105" t="s">
        <v>261</v>
      </c>
      <c r="I23" s="116"/>
      <c r="J23" s="109"/>
      <c r="K23" s="115"/>
      <c r="L23" s="104"/>
      <c r="M23" s="103"/>
      <c r="N23" s="102"/>
      <c r="O23" s="101"/>
    </row>
    <row r="24" spans="1:15" ht="27" customHeight="1" x14ac:dyDescent="0.15">
      <c r="A24" s="400"/>
      <c r="B24" s="109"/>
      <c r="C24" s="111"/>
      <c r="D24" s="110"/>
      <c r="E24" s="43"/>
      <c r="F24" s="43"/>
      <c r="G24" s="109"/>
      <c r="H24" s="108"/>
      <c r="I24" s="104" t="s">
        <v>113</v>
      </c>
      <c r="J24" s="103" t="s">
        <v>114</v>
      </c>
      <c r="K24" s="113">
        <v>0.13</v>
      </c>
      <c r="L24" s="104"/>
      <c r="M24" s="103"/>
      <c r="N24" s="102"/>
      <c r="O24" s="101"/>
    </row>
    <row r="25" spans="1:15" ht="27" customHeight="1" x14ac:dyDescent="0.15">
      <c r="A25" s="400"/>
      <c r="B25" s="103" t="s">
        <v>113</v>
      </c>
      <c r="C25" s="107" t="s">
        <v>114</v>
      </c>
      <c r="D25" s="106"/>
      <c r="E25" s="49"/>
      <c r="F25" s="49"/>
      <c r="G25" s="103"/>
      <c r="H25" s="114">
        <v>0.13</v>
      </c>
      <c r="I25" s="104"/>
      <c r="J25" s="103"/>
      <c r="K25" s="102"/>
      <c r="L25" s="104"/>
      <c r="M25" s="103"/>
      <c r="N25" s="102"/>
      <c r="O25" s="101"/>
    </row>
    <row r="26" spans="1:15" ht="27"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Z25"/>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208</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121</v>
      </c>
      <c r="C5" s="36" t="s">
        <v>122</v>
      </c>
      <c r="D5" s="37" t="s">
        <v>90</v>
      </c>
      <c r="E5" s="80">
        <v>0.5</v>
      </c>
      <c r="F5" s="39" t="s">
        <v>67</v>
      </c>
      <c r="G5" s="65"/>
      <c r="H5" s="69" t="s">
        <v>122</v>
      </c>
      <c r="I5" s="37" t="s">
        <v>90</v>
      </c>
      <c r="J5" s="39">
        <f>ROUNDUP(E5*0.75,2)</f>
        <v>0.38</v>
      </c>
      <c r="K5" s="39" t="s">
        <v>67</v>
      </c>
      <c r="L5" s="39"/>
      <c r="M5" s="73" t="e">
        <f>#REF!</f>
        <v>#REF!</v>
      </c>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123</v>
      </c>
      <c r="C7" s="48" t="s">
        <v>118</v>
      </c>
      <c r="D7" s="49"/>
      <c r="E7" s="50">
        <v>20</v>
      </c>
      <c r="F7" s="51" t="s">
        <v>25</v>
      </c>
      <c r="G7" s="67"/>
      <c r="H7" s="71" t="s">
        <v>118</v>
      </c>
      <c r="I7" s="49"/>
      <c r="J7" s="51">
        <f>ROUNDUP(E7*0.75,2)</f>
        <v>15</v>
      </c>
      <c r="K7" s="51" t="s">
        <v>25</v>
      </c>
      <c r="L7" s="51"/>
      <c r="M7" s="75" t="e">
        <f>#REF!</f>
        <v>#REF!</v>
      </c>
      <c r="N7" s="63" t="s">
        <v>124</v>
      </c>
      <c r="O7" s="52" t="s">
        <v>43</v>
      </c>
      <c r="P7" s="49" t="s">
        <v>44</v>
      </c>
      <c r="Q7" s="53">
        <v>3</v>
      </c>
      <c r="R7" s="88">
        <f t="shared" ref="R7:R12" si="0">ROUNDUP(Q7*0.75,2)</f>
        <v>2.25</v>
      </c>
    </row>
    <row r="8" spans="1:19" ht="24.95" customHeight="1" x14ac:dyDescent="0.15">
      <c r="A8" s="385"/>
      <c r="B8" s="63"/>
      <c r="C8" s="48" t="s">
        <v>80</v>
      </c>
      <c r="D8" s="49"/>
      <c r="E8" s="50">
        <v>40</v>
      </c>
      <c r="F8" s="51" t="s">
        <v>25</v>
      </c>
      <c r="G8" s="67"/>
      <c r="H8" s="71" t="s">
        <v>80</v>
      </c>
      <c r="I8" s="49"/>
      <c r="J8" s="51">
        <f>ROUNDUP(E8*0.75,2)</f>
        <v>30</v>
      </c>
      <c r="K8" s="51" t="s">
        <v>25</v>
      </c>
      <c r="L8" s="51"/>
      <c r="M8" s="75" t="e">
        <f>ROUND(#REF!+(#REF!*10/100),2)</f>
        <v>#REF!</v>
      </c>
      <c r="N8" s="63" t="s">
        <v>125</v>
      </c>
      <c r="O8" s="52" t="s">
        <v>29</v>
      </c>
      <c r="P8" s="49" t="s">
        <v>27</v>
      </c>
      <c r="Q8" s="53">
        <v>5</v>
      </c>
      <c r="R8" s="88">
        <f t="shared" si="0"/>
        <v>3.75</v>
      </c>
    </row>
    <row r="9" spans="1:19" ht="24.95" customHeight="1" x14ac:dyDescent="0.15">
      <c r="A9" s="385"/>
      <c r="B9" s="63"/>
      <c r="C9" s="48" t="s">
        <v>38</v>
      </c>
      <c r="D9" s="49"/>
      <c r="E9" s="50">
        <v>10</v>
      </c>
      <c r="F9" s="51" t="s">
        <v>25</v>
      </c>
      <c r="G9" s="67"/>
      <c r="H9" s="71" t="s">
        <v>38</v>
      </c>
      <c r="I9" s="49"/>
      <c r="J9" s="51">
        <f>ROUNDUP(E9*0.75,2)</f>
        <v>7.5</v>
      </c>
      <c r="K9" s="51" t="s">
        <v>25</v>
      </c>
      <c r="L9" s="51"/>
      <c r="M9" s="75" t="e">
        <f>ROUND(#REF!+(#REF!*6/100),2)</f>
        <v>#REF!</v>
      </c>
      <c r="N9" s="63" t="s">
        <v>126</v>
      </c>
      <c r="O9" s="52" t="s">
        <v>30</v>
      </c>
      <c r="P9" s="49"/>
      <c r="Q9" s="53">
        <v>2</v>
      </c>
      <c r="R9" s="88">
        <f t="shared" si="0"/>
        <v>1.5</v>
      </c>
    </row>
    <row r="10" spans="1:19" ht="24.95" customHeight="1" x14ac:dyDescent="0.15">
      <c r="A10" s="385"/>
      <c r="B10" s="63"/>
      <c r="C10" s="48" t="s">
        <v>54</v>
      </c>
      <c r="D10" s="49" t="s">
        <v>44</v>
      </c>
      <c r="E10" s="50">
        <v>50</v>
      </c>
      <c r="F10" s="51" t="s">
        <v>55</v>
      </c>
      <c r="G10" s="67"/>
      <c r="H10" s="71" t="s">
        <v>54</v>
      </c>
      <c r="I10" s="49" t="s">
        <v>44</v>
      </c>
      <c r="J10" s="51">
        <f>ROUNDUP(E10*0.75,2)</f>
        <v>37.5</v>
      </c>
      <c r="K10" s="51" t="s">
        <v>55</v>
      </c>
      <c r="L10" s="51"/>
      <c r="M10" s="75" t="e">
        <f>#REF!</f>
        <v>#REF!</v>
      </c>
      <c r="N10" s="63" t="s">
        <v>127</v>
      </c>
      <c r="O10" s="52" t="s">
        <v>45</v>
      </c>
      <c r="P10" s="49"/>
      <c r="Q10" s="53">
        <v>0.3</v>
      </c>
      <c r="R10" s="88">
        <f t="shared" si="0"/>
        <v>0.23</v>
      </c>
    </row>
    <row r="11" spans="1:19" ht="24.95" customHeight="1" x14ac:dyDescent="0.15">
      <c r="A11" s="385"/>
      <c r="B11" s="63"/>
      <c r="C11" s="48" t="s">
        <v>129</v>
      </c>
      <c r="D11" s="49"/>
      <c r="E11" s="50">
        <v>0.5</v>
      </c>
      <c r="F11" s="51" t="s">
        <v>25</v>
      </c>
      <c r="G11" s="67"/>
      <c r="H11" s="71" t="s">
        <v>129</v>
      </c>
      <c r="I11" s="49"/>
      <c r="J11" s="51">
        <f>ROUNDUP(E11*0.75,2)</f>
        <v>0.38</v>
      </c>
      <c r="K11" s="51" t="s">
        <v>25</v>
      </c>
      <c r="L11" s="51"/>
      <c r="M11" s="75" t="e">
        <f>ROUND(#REF!+(#REF!*10/100),2)</f>
        <v>#REF!</v>
      </c>
      <c r="N11" s="81" t="s">
        <v>224</v>
      </c>
      <c r="O11" s="52" t="s">
        <v>46</v>
      </c>
      <c r="P11" s="49"/>
      <c r="Q11" s="53">
        <v>0.01</v>
      </c>
      <c r="R11" s="88">
        <f t="shared" si="0"/>
        <v>0.01</v>
      </c>
    </row>
    <row r="12" spans="1:19" ht="24.95" customHeight="1" x14ac:dyDescent="0.15">
      <c r="A12" s="385"/>
      <c r="B12" s="63"/>
      <c r="C12" s="48"/>
      <c r="D12" s="49"/>
      <c r="E12" s="50"/>
      <c r="F12" s="51"/>
      <c r="G12" s="67"/>
      <c r="H12" s="71"/>
      <c r="I12" s="49"/>
      <c r="J12" s="51"/>
      <c r="K12" s="51"/>
      <c r="L12" s="51"/>
      <c r="M12" s="75"/>
      <c r="N12" s="89" t="s">
        <v>233</v>
      </c>
      <c r="O12" s="52" t="s">
        <v>128</v>
      </c>
      <c r="P12" s="49" t="s">
        <v>27</v>
      </c>
      <c r="Q12" s="53">
        <v>2</v>
      </c>
      <c r="R12" s="88">
        <f t="shared" si="0"/>
        <v>1.5</v>
      </c>
    </row>
    <row r="13" spans="1:19" ht="24.95" customHeight="1" x14ac:dyDescent="0.15">
      <c r="A13" s="385"/>
      <c r="B13" s="63"/>
      <c r="C13" s="48"/>
      <c r="D13" s="49"/>
      <c r="E13" s="50"/>
      <c r="F13" s="51"/>
      <c r="G13" s="67"/>
      <c r="H13" s="71"/>
      <c r="I13" s="49"/>
      <c r="J13" s="51"/>
      <c r="K13" s="51"/>
      <c r="L13" s="51"/>
      <c r="M13" s="75"/>
      <c r="N13" s="81" t="s">
        <v>222</v>
      </c>
      <c r="O13" s="52"/>
      <c r="P13" s="49"/>
      <c r="Q13" s="53"/>
      <c r="R13" s="88"/>
    </row>
    <row r="14" spans="1:19" ht="24.95" customHeight="1" x14ac:dyDescent="0.15">
      <c r="A14" s="385"/>
      <c r="B14" s="63"/>
      <c r="C14" s="48"/>
      <c r="D14" s="49"/>
      <c r="E14" s="50"/>
      <c r="F14" s="51"/>
      <c r="G14" s="67"/>
      <c r="H14" s="71"/>
      <c r="I14" s="49"/>
      <c r="J14" s="51"/>
      <c r="K14" s="51"/>
      <c r="L14" s="51"/>
      <c r="M14" s="75"/>
      <c r="N14" s="63" t="s">
        <v>223</v>
      </c>
      <c r="O14" s="52"/>
      <c r="P14" s="49"/>
      <c r="Q14" s="53"/>
      <c r="R14" s="88"/>
    </row>
    <row r="15" spans="1:19" ht="24.95" customHeight="1" x14ac:dyDescent="0.15">
      <c r="A15" s="385"/>
      <c r="B15" s="63"/>
      <c r="C15" s="48"/>
      <c r="D15" s="49"/>
      <c r="E15" s="50"/>
      <c r="F15" s="51"/>
      <c r="G15" s="67"/>
      <c r="H15" s="71"/>
      <c r="I15" s="49"/>
      <c r="J15" s="51"/>
      <c r="K15" s="51"/>
      <c r="L15" s="51"/>
      <c r="M15" s="75"/>
      <c r="N15" s="63" t="s">
        <v>18</v>
      </c>
      <c r="O15" s="52"/>
      <c r="P15" s="49"/>
      <c r="Q15" s="53"/>
      <c r="R15" s="88"/>
    </row>
    <row r="16" spans="1:19" ht="24.95" customHeight="1" x14ac:dyDescent="0.15">
      <c r="A16" s="385"/>
      <c r="B16" s="62"/>
      <c r="C16" s="42"/>
      <c r="D16" s="43"/>
      <c r="E16" s="44"/>
      <c r="F16" s="45"/>
      <c r="G16" s="66"/>
      <c r="H16" s="70"/>
      <c r="I16" s="43"/>
      <c r="J16" s="45"/>
      <c r="K16" s="45"/>
      <c r="L16" s="45"/>
      <c r="M16" s="74"/>
      <c r="N16" s="62"/>
      <c r="O16" s="46"/>
      <c r="P16" s="43"/>
      <c r="Q16" s="47"/>
      <c r="R16" s="90"/>
    </row>
    <row r="17" spans="1:18" ht="24.95" customHeight="1" x14ac:dyDescent="0.15">
      <c r="A17" s="385"/>
      <c r="B17" s="63" t="s">
        <v>130</v>
      </c>
      <c r="C17" s="48" t="s">
        <v>48</v>
      </c>
      <c r="D17" s="49"/>
      <c r="E17" s="50">
        <v>20</v>
      </c>
      <c r="F17" s="51" t="s">
        <v>25</v>
      </c>
      <c r="G17" s="67"/>
      <c r="H17" s="71" t="s">
        <v>48</v>
      </c>
      <c r="I17" s="49"/>
      <c r="J17" s="51">
        <f>ROUNDUP(E17*0.75,2)</f>
        <v>15</v>
      </c>
      <c r="K17" s="51" t="s">
        <v>25</v>
      </c>
      <c r="L17" s="51"/>
      <c r="M17" s="75" t="e">
        <f>ROUND(#REF!+(#REF!*10/100),2)</f>
        <v>#REF!</v>
      </c>
      <c r="N17" s="63" t="s">
        <v>131</v>
      </c>
      <c r="O17" s="52" t="s">
        <v>57</v>
      </c>
      <c r="P17" s="49"/>
      <c r="Q17" s="53">
        <v>0.3</v>
      </c>
      <c r="R17" s="88">
        <f>ROUNDUP(Q17*0.75,2)</f>
        <v>0.23</v>
      </c>
    </row>
    <row r="18" spans="1:18" ht="24.95" customHeight="1" x14ac:dyDescent="0.15">
      <c r="A18" s="385"/>
      <c r="B18" s="63"/>
      <c r="C18" s="48" t="s">
        <v>32</v>
      </c>
      <c r="D18" s="49"/>
      <c r="E18" s="50">
        <v>10</v>
      </c>
      <c r="F18" s="51" t="s">
        <v>25</v>
      </c>
      <c r="G18" s="67"/>
      <c r="H18" s="71" t="s">
        <v>32</v>
      </c>
      <c r="I18" s="49"/>
      <c r="J18" s="51">
        <f>ROUNDUP(E18*0.75,2)</f>
        <v>7.5</v>
      </c>
      <c r="K18" s="51" t="s">
        <v>25</v>
      </c>
      <c r="L18" s="51"/>
      <c r="M18" s="75" t="e">
        <f>ROUND(#REF!+(#REF!*10/100),2)</f>
        <v>#REF!</v>
      </c>
      <c r="N18" s="63" t="s">
        <v>79</v>
      </c>
      <c r="O18" s="52" t="s">
        <v>26</v>
      </c>
      <c r="P18" s="49" t="s">
        <v>27</v>
      </c>
      <c r="Q18" s="53">
        <v>0.3</v>
      </c>
      <c r="R18" s="88">
        <f>ROUNDUP(Q18*0.75,2)</f>
        <v>0.23</v>
      </c>
    </row>
    <row r="19" spans="1:18" ht="24.95" customHeight="1" x14ac:dyDescent="0.15">
      <c r="A19" s="385"/>
      <c r="B19" s="63"/>
      <c r="C19" s="48"/>
      <c r="D19" s="49"/>
      <c r="E19" s="50"/>
      <c r="F19" s="51"/>
      <c r="G19" s="67"/>
      <c r="H19" s="71"/>
      <c r="I19" s="49"/>
      <c r="J19" s="51"/>
      <c r="K19" s="51"/>
      <c r="L19" s="51"/>
      <c r="M19" s="75"/>
      <c r="N19" s="63" t="s">
        <v>18</v>
      </c>
      <c r="O19" s="52" t="s">
        <v>82</v>
      </c>
      <c r="P19" s="49" t="s">
        <v>83</v>
      </c>
      <c r="Q19" s="53">
        <v>4</v>
      </c>
      <c r="R19" s="88">
        <f>ROUNDUP(Q19*0.75,2)</f>
        <v>3</v>
      </c>
    </row>
    <row r="20" spans="1:18" ht="24.95" customHeight="1" x14ac:dyDescent="0.15">
      <c r="A20" s="385"/>
      <c r="B20" s="63"/>
      <c r="C20" s="48"/>
      <c r="D20" s="49"/>
      <c r="E20" s="50"/>
      <c r="F20" s="51"/>
      <c r="G20" s="67"/>
      <c r="H20" s="71"/>
      <c r="I20" s="49"/>
      <c r="J20" s="51"/>
      <c r="K20" s="51"/>
      <c r="L20" s="51"/>
      <c r="M20" s="75"/>
      <c r="N20" s="63"/>
      <c r="O20" s="52"/>
      <c r="P20" s="49"/>
      <c r="Q20" s="53"/>
      <c r="R20" s="88"/>
    </row>
    <row r="21" spans="1:18" ht="24.95" customHeight="1" x14ac:dyDescent="0.15">
      <c r="A21" s="385"/>
      <c r="B21" s="62"/>
      <c r="C21" s="42"/>
      <c r="D21" s="43"/>
      <c r="E21" s="44"/>
      <c r="F21" s="45"/>
      <c r="G21" s="66"/>
      <c r="H21" s="70"/>
      <c r="I21" s="43"/>
      <c r="J21" s="45"/>
      <c r="K21" s="45"/>
      <c r="L21" s="45"/>
      <c r="M21" s="74"/>
      <c r="N21" s="62"/>
      <c r="O21" s="46"/>
      <c r="P21" s="43"/>
      <c r="Q21" s="47"/>
      <c r="R21" s="90"/>
    </row>
    <row r="22" spans="1:18" ht="24.95" customHeight="1" x14ac:dyDescent="0.15">
      <c r="A22" s="385"/>
      <c r="B22" s="63" t="s">
        <v>132</v>
      </c>
      <c r="C22" s="48" t="s">
        <v>69</v>
      </c>
      <c r="D22" s="49"/>
      <c r="E22" s="50">
        <v>5</v>
      </c>
      <c r="F22" s="51" t="s">
        <v>25</v>
      </c>
      <c r="G22" s="67"/>
      <c r="H22" s="71" t="s">
        <v>69</v>
      </c>
      <c r="I22" s="49"/>
      <c r="J22" s="51">
        <f>ROUNDUP(E22*0.75,2)</f>
        <v>3.75</v>
      </c>
      <c r="K22" s="51" t="s">
        <v>25</v>
      </c>
      <c r="L22" s="51"/>
      <c r="M22" s="75" t="e">
        <f>ROUND(#REF!+(#REF!*15/100),2)</f>
        <v>#REF!</v>
      </c>
      <c r="N22" s="63" t="s">
        <v>37</v>
      </c>
      <c r="O22" s="52" t="s">
        <v>56</v>
      </c>
      <c r="P22" s="49"/>
      <c r="Q22" s="53">
        <v>100</v>
      </c>
      <c r="R22" s="88">
        <f>ROUNDUP(Q22*0.75,2)</f>
        <v>75</v>
      </c>
    </row>
    <row r="23" spans="1:18" ht="24.95" customHeight="1" x14ac:dyDescent="0.15">
      <c r="A23" s="385"/>
      <c r="B23" s="63"/>
      <c r="C23" s="48" t="s">
        <v>87</v>
      </c>
      <c r="D23" s="49"/>
      <c r="E23" s="50">
        <v>0.5</v>
      </c>
      <c r="F23" s="51" t="s">
        <v>25</v>
      </c>
      <c r="G23" s="67"/>
      <c r="H23" s="71" t="s">
        <v>87</v>
      </c>
      <c r="I23" s="49"/>
      <c r="J23" s="51">
        <f>ROUNDUP(E23*0.75,2)</f>
        <v>0.38</v>
      </c>
      <c r="K23" s="51" t="s">
        <v>25</v>
      </c>
      <c r="L23" s="51"/>
      <c r="M23" s="75" t="e">
        <f>#REF!</f>
        <v>#REF!</v>
      </c>
      <c r="N23" s="63"/>
      <c r="O23" s="52" t="s">
        <v>88</v>
      </c>
      <c r="P23" s="49" t="s">
        <v>89</v>
      </c>
      <c r="Q23" s="53">
        <v>0.5</v>
      </c>
      <c r="R23" s="88">
        <f>ROUNDUP(Q23*0.75,2)</f>
        <v>0.38</v>
      </c>
    </row>
    <row r="24" spans="1:18" ht="24.95" customHeight="1" x14ac:dyDescent="0.15">
      <c r="A24" s="385"/>
      <c r="B24" s="63"/>
      <c r="C24" s="48"/>
      <c r="D24" s="49"/>
      <c r="E24" s="50"/>
      <c r="F24" s="51"/>
      <c r="G24" s="67"/>
      <c r="H24" s="71"/>
      <c r="I24" s="49"/>
      <c r="J24" s="51"/>
      <c r="K24" s="51"/>
      <c r="L24" s="51"/>
      <c r="M24" s="75"/>
      <c r="N24" s="63"/>
      <c r="O24" s="52" t="s">
        <v>45</v>
      </c>
      <c r="P24" s="49"/>
      <c r="Q24" s="53">
        <v>0.1</v>
      </c>
      <c r="R24" s="88">
        <f>ROUNDUP(Q24*0.75,2)</f>
        <v>0.08</v>
      </c>
    </row>
    <row r="25" spans="1:18" ht="24.95" customHeight="1" thickBot="1" x14ac:dyDescent="0.2">
      <c r="A25" s="386"/>
      <c r="B25" s="64"/>
      <c r="C25" s="55"/>
      <c r="D25" s="56"/>
      <c r="E25" s="57"/>
      <c r="F25" s="58"/>
      <c r="G25" s="68"/>
      <c r="H25" s="72"/>
      <c r="I25" s="56"/>
      <c r="J25" s="58"/>
      <c r="K25" s="58"/>
      <c r="L25" s="58"/>
      <c r="M25" s="76"/>
      <c r="N25" s="64"/>
      <c r="O25" s="59"/>
      <c r="P25" s="56"/>
      <c r="Q25" s="60"/>
      <c r="R25" s="91"/>
    </row>
  </sheetData>
  <mergeCells count="4">
    <mergeCell ref="H1:N1"/>
    <mergeCell ref="A2:R2"/>
    <mergeCell ref="A3:F3"/>
    <mergeCell ref="A5:A25"/>
  </mergeCells>
  <phoneticPr fontId="17"/>
  <printOptions horizontalCentered="1" verticalCentered="1"/>
  <pageMargins left="0.39370078740157483" right="0.39370078740157483" top="0.39370078740157483" bottom="0.39370078740157483" header="0.39370078740157483" footer="0.39370078740157483"/>
  <pageSetup paperSize="12" scale="5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4"/>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14</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v>
      </c>
      <c r="C5" s="36"/>
      <c r="D5" s="37"/>
      <c r="E5" s="38"/>
      <c r="F5" s="39"/>
      <c r="G5" s="65"/>
      <c r="H5" s="69"/>
      <c r="I5" s="37"/>
      <c r="J5" s="39"/>
      <c r="K5" s="39"/>
      <c r="L5" s="39"/>
      <c r="M5" s="73"/>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234</v>
      </c>
      <c r="C7" s="48" t="s">
        <v>19</v>
      </c>
      <c r="D7" s="49" t="s">
        <v>21</v>
      </c>
      <c r="E7" s="50">
        <v>1</v>
      </c>
      <c r="F7" s="51" t="s">
        <v>22</v>
      </c>
      <c r="G7" s="67" t="s">
        <v>20</v>
      </c>
      <c r="H7" s="71" t="s">
        <v>19</v>
      </c>
      <c r="I7" s="49" t="s">
        <v>21</v>
      </c>
      <c r="J7" s="51">
        <f>ROUNDUP(E7*0.75,2)</f>
        <v>0.75</v>
      </c>
      <c r="K7" s="51" t="s">
        <v>22</v>
      </c>
      <c r="L7" s="51" t="s">
        <v>20</v>
      </c>
      <c r="M7" s="75" t="e">
        <f>#REF!</f>
        <v>#REF!</v>
      </c>
      <c r="N7" s="81" t="s">
        <v>235</v>
      </c>
      <c r="O7" s="52" t="s">
        <v>23</v>
      </c>
      <c r="P7" s="49"/>
      <c r="Q7" s="53">
        <v>0.5</v>
      </c>
      <c r="R7" s="88">
        <f t="shared" ref="R7:R13" si="0">ROUNDUP(Q7*0.75,2)</f>
        <v>0.38</v>
      </c>
    </row>
    <row r="8" spans="1:19" ht="24.95" customHeight="1" x14ac:dyDescent="0.15">
      <c r="A8" s="385"/>
      <c r="B8" s="63" t="s">
        <v>217</v>
      </c>
      <c r="C8" s="48" t="s">
        <v>24</v>
      </c>
      <c r="D8" s="49"/>
      <c r="E8" s="50">
        <v>1</v>
      </c>
      <c r="F8" s="51" t="s">
        <v>25</v>
      </c>
      <c r="G8" s="67" t="s">
        <v>20</v>
      </c>
      <c r="H8" s="71" t="s">
        <v>24</v>
      </c>
      <c r="I8" s="49"/>
      <c r="J8" s="51">
        <f>ROUNDUP(E8*0.75,2)</f>
        <v>0.75</v>
      </c>
      <c r="K8" s="51" t="s">
        <v>25</v>
      </c>
      <c r="L8" s="51" t="s">
        <v>20</v>
      </c>
      <c r="M8" s="75" t="e">
        <f>#REF!</f>
        <v>#REF!</v>
      </c>
      <c r="N8" s="89" t="s">
        <v>216</v>
      </c>
      <c r="O8" s="52" t="s">
        <v>26</v>
      </c>
      <c r="P8" s="49" t="s">
        <v>27</v>
      </c>
      <c r="Q8" s="53">
        <v>1</v>
      </c>
      <c r="R8" s="88">
        <f t="shared" si="0"/>
        <v>0.75</v>
      </c>
    </row>
    <row r="9" spans="1:19" ht="24.95" customHeight="1" x14ac:dyDescent="0.15">
      <c r="A9" s="385"/>
      <c r="B9" s="63"/>
      <c r="C9" s="48" t="s">
        <v>31</v>
      </c>
      <c r="D9" s="49"/>
      <c r="E9" s="50">
        <v>10</v>
      </c>
      <c r="F9" s="51" t="s">
        <v>25</v>
      </c>
      <c r="G9" s="67"/>
      <c r="H9" s="71" t="s">
        <v>31</v>
      </c>
      <c r="I9" s="49"/>
      <c r="J9" s="51">
        <f>ROUNDUP(E9*0.75,2)</f>
        <v>7.5</v>
      </c>
      <c r="K9" s="51" t="s">
        <v>25</v>
      </c>
      <c r="L9" s="51"/>
      <c r="M9" s="75" t="e">
        <f>ROUND(#REF!+(#REF!*15/100),2)</f>
        <v>#REF!</v>
      </c>
      <c r="N9" s="63" t="s">
        <v>16</v>
      </c>
      <c r="O9" s="52" t="s">
        <v>28</v>
      </c>
      <c r="P9" s="49"/>
      <c r="Q9" s="53">
        <v>2</v>
      </c>
      <c r="R9" s="88">
        <f t="shared" si="0"/>
        <v>1.5</v>
      </c>
    </row>
    <row r="10" spans="1:19" ht="24.95" customHeight="1" x14ac:dyDescent="0.15">
      <c r="A10" s="385"/>
      <c r="B10" s="63"/>
      <c r="C10" s="48" t="s">
        <v>32</v>
      </c>
      <c r="D10" s="49"/>
      <c r="E10" s="50">
        <v>10</v>
      </c>
      <c r="F10" s="51" t="s">
        <v>25</v>
      </c>
      <c r="G10" s="67"/>
      <c r="H10" s="71" t="s">
        <v>32</v>
      </c>
      <c r="I10" s="49"/>
      <c r="J10" s="51">
        <f>ROUNDUP(E10*0.75,2)</f>
        <v>7.5</v>
      </c>
      <c r="K10" s="51" t="s">
        <v>25</v>
      </c>
      <c r="L10" s="51"/>
      <c r="M10" s="75" t="e">
        <f>ROUND(#REF!+(#REF!*10/100),2)</f>
        <v>#REF!</v>
      </c>
      <c r="N10" s="82" t="s">
        <v>17</v>
      </c>
      <c r="O10" s="52" t="s">
        <v>29</v>
      </c>
      <c r="P10" s="49" t="s">
        <v>27</v>
      </c>
      <c r="Q10" s="53">
        <v>2</v>
      </c>
      <c r="R10" s="88">
        <f t="shared" si="0"/>
        <v>1.5</v>
      </c>
    </row>
    <row r="11" spans="1:19" ht="24.95" customHeight="1" x14ac:dyDescent="0.15">
      <c r="A11" s="385"/>
      <c r="B11" s="63"/>
      <c r="C11" s="48"/>
      <c r="D11" s="49"/>
      <c r="E11" s="50"/>
      <c r="F11" s="51"/>
      <c r="G11" s="67"/>
      <c r="H11" s="71"/>
      <c r="I11" s="49"/>
      <c r="J11" s="51"/>
      <c r="K11" s="51"/>
      <c r="L11" s="51"/>
      <c r="M11" s="75"/>
      <c r="N11" s="63" t="s">
        <v>18</v>
      </c>
      <c r="O11" s="52" t="s">
        <v>30</v>
      </c>
      <c r="P11" s="49"/>
      <c r="Q11" s="53">
        <v>4</v>
      </c>
      <c r="R11" s="88">
        <f t="shared" si="0"/>
        <v>3</v>
      </c>
    </row>
    <row r="12" spans="1:19" ht="24.95" customHeight="1" x14ac:dyDescent="0.15">
      <c r="A12" s="385"/>
      <c r="B12" s="63"/>
      <c r="C12" s="48"/>
      <c r="D12" s="49"/>
      <c r="E12" s="50"/>
      <c r="F12" s="51"/>
      <c r="G12" s="67"/>
      <c r="H12" s="71"/>
      <c r="I12" s="49"/>
      <c r="J12" s="51"/>
      <c r="K12" s="51"/>
      <c r="L12" s="51"/>
      <c r="M12" s="75"/>
      <c r="N12" s="63"/>
      <c r="O12" s="52" t="s">
        <v>33</v>
      </c>
      <c r="P12" s="49"/>
      <c r="Q12" s="53">
        <v>1</v>
      </c>
      <c r="R12" s="88">
        <f t="shared" si="0"/>
        <v>0.75</v>
      </c>
    </row>
    <row r="13" spans="1:19" ht="24.95" customHeight="1" x14ac:dyDescent="0.15">
      <c r="A13" s="385"/>
      <c r="B13" s="63"/>
      <c r="C13" s="48"/>
      <c r="D13" s="49"/>
      <c r="E13" s="50"/>
      <c r="F13" s="51"/>
      <c r="G13" s="67"/>
      <c r="H13" s="71"/>
      <c r="I13" s="49"/>
      <c r="J13" s="51"/>
      <c r="K13" s="51"/>
      <c r="L13" s="51"/>
      <c r="M13" s="75"/>
      <c r="N13" s="63"/>
      <c r="O13" s="52" t="s">
        <v>26</v>
      </c>
      <c r="P13" s="49" t="s">
        <v>27</v>
      </c>
      <c r="Q13" s="53">
        <v>0.5</v>
      </c>
      <c r="R13" s="88">
        <f t="shared" si="0"/>
        <v>0.38</v>
      </c>
    </row>
    <row r="14" spans="1:19" ht="24.95" customHeight="1" x14ac:dyDescent="0.15">
      <c r="A14" s="385"/>
      <c r="B14" s="62"/>
      <c r="C14" s="42"/>
      <c r="D14" s="43"/>
      <c r="E14" s="44"/>
      <c r="F14" s="45"/>
      <c r="G14" s="66"/>
      <c r="H14" s="70"/>
      <c r="I14" s="43"/>
      <c r="J14" s="45"/>
      <c r="K14" s="45"/>
      <c r="L14" s="45"/>
      <c r="M14" s="74"/>
      <c r="N14" s="62"/>
      <c r="O14" s="46"/>
      <c r="P14" s="43"/>
      <c r="Q14" s="47"/>
      <c r="R14" s="90"/>
    </row>
    <row r="15" spans="1:19" ht="24.95" customHeight="1" x14ac:dyDescent="0.15">
      <c r="A15" s="385"/>
      <c r="B15" s="63" t="s">
        <v>236</v>
      </c>
      <c r="C15" s="48" t="s">
        <v>38</v>
      </c>
      <c r="D15" s="49"/>
      <c r="E15" s="50">
        <v>30</v>
      </c>
      <c r="F15" s="51" t="s">
        <v>25</v>
      </c>
      <c r="G15" s="67"/>
      <c r="H15" s="71" t="s">
        <v>38</v>
      </c>
      <c r="I15" s="49"/>
      <c r="J15" s="51">
        <f>ROUNDUP(E15*0.75,2)</f>
        <v>22.5</v>
      </c>
      <c r="K15" s="51" t="s">
        <v>25</v>
      </c>
      <c r="L15" s="51"/>
      <c r="M15" s="75" t="e">
        <f>ROUND(#REF!+(#REF!*6/100),2)</f>
        <v>#REF!</v>
      </c>
      <c r="N15" s="63" t="s">
        <v>34</v>
      </c>
      <c r="O15" s="52" t="s">
        <v>43</v>
      </c>
      <c r="P15" s="49" t="s">
        <v>44</v>
      </c>
      <c r="Q15" s="53">
        <v>1</v>
      </c>
      <c r="R15" s="88">
        <f>ROUNDUP(Q15*0.75,2)</f>
        <v>0.75</v>
      </c>
    </row>
    <row r="16" spans="1:19" ht="24.95" customHeight="1" x14ac:dyDescent="0.15">
      <c r="A16" s="385"/>
      <c r="B16" s="63" t="s">
        <v>237</v>
      </c>
      <c r="C16" s="48" t="s">
        <v>39</v>
      </c>
      <c r="D16" s="49"/>
      <c r="E16" s="50">
        <v>5</v>
      </c>
      <c r="F16" s="51" t="s">
        <v>25</v>
      </c>
      <c r="G16" s="67"/>
      <c r="H16" s="71" t="s">
        <v>39</v>
      </c>
      <c r="I16" s="49"/>
      <c r="J16" s="51">
        <f>ROUNDUP(E16*0.75,2)</f>
        <v>3.75</v>
      </c>
      <c r="K16" s="51" t="s">
        <v>25</v>
      </c>
      <c r="L16" s="51"/>
      <c r="M16" s="75" t="e">
        <f>ROUND(#REF!+(#REF!*20/100),2)</f>
        <v>#REF!</v>
      </c>
      <c r="N16" s="63" t="s">
        <v>35</v>
      </c>
      <c r="O16" s="52" t="s">
        <v>43</v>
      </c>
      <c r="P16" s="49" t="s">
        <v>44</v>
      </c>
      <c r="Q16" s="53">
        <v>1</v>
      </c>
      <c r="R16" s="88">
        <f>ROUNDUP(Q16*0.75,2)</f>
        <v>0.75</v>
      </c>
    </row>
    <row r="17" spans="1:18" ht="24.95" customHeight="1" x14ac:dyDescent="0.15">
      <c r="A17" s="385"/>
      <c r="B17" s="63"/>
      <c r="C17" s="48" t="s">
        <v>40</v>
      </c>
      <c r="D17" s="49" t="s">
        <v>41</v>
      </c>
      <c r="E17" s="54">
        <v>0.5</v>
      </c>
      <c r="F17" s="51" t="s">
        <v>42</v>
      </c>
      <c r="G17" s="67"/>
      <c r="H17" s="71" t="s">
        <v>40</v>
      </c>
      <c r="I17" s="49" t="s">
        <v>41</v>
      </c>
      <c r="J17" s="51">
        <f>ROUNDUP(E17*0.75,2)</f>
        <v>0.38</v>
      </c>
      <c r="K17" s="51" t="s">
        <v>42</v>
      </c>
      <c r="L17" s="51"/>
      <c r="M17" s="75" t="e">
        <f>#REF!</f>
        <v>#REF!</v>
      </c>
      <c r="N17" s="63" t="s">
        <v>36</v>
      </c>
      <c r="O17" s="52" t="s">
        <v>45</v>
      </c>
      <c r="P17" s="49"/>
      <c r="Q17" s="53">
        <v>0.1</v>
      </c>
      <c r="R17" s="88">
        <f>ROUNDUP(Q17*0.75,2)</f>
        <v>0.08</v>
      </c>
    </row>
    <row r="18" spans="1:18" ht="24.95" customHeight="1" x14ac:dyDescent="0.15">
      <c r="A18" s="385"/>
      <c r="B18" s="63"/>
      <c r="C18" s="48"/>
      <c r="D18" s="49"/>
      <c r="E18" s="50"/>
      <c r="F18" s="51"/>
      <c r="G18" s="67"/>
      <c r="H18" s="71"/>
      <c r="I18" s="49"/>
      <c r="J18" s="51"/>
      <c r="K18" s="51"/>
      <c r="L18" s="51"/>
      <c r="M18" s="75"/>
      <c r="N18" s="63" t="s">
        <v>37</v>
      </c>
      <c r="O18" s="52" t="s">
        <v>46</v>
      </c>
      <c r="P18" s="49"/>
      <c r="Q18" s="53">
        <v>0.01</v>
      </c>
      <c r="R18" s="88">
        <f>ROUNDUP(Q18*0.75,2)</f>
        <v>0.01</v>
      </c>
    </row>
    <row r="19" spans="1:18" ht="24.95" customHeight="1" x14ac:dyDescent="0.15">
      <c r="A19" s="385"/>
      <c r="B19" s="62"/>
      <c r="C19" s="42"/>
      <c r="D19" s="43"/>
      <c r="E19" s="44"/>
      <c r="F19" s="45"/>
      <c r="G19" s="66"/>
      <c r="H19" s="70"/>
      <c r="I19" s="43"/>
      <c r="J19" s="45"/>
      <c r="K19" s="45"/>
      <c r="L19" s="45"/>
      <c r="M19" s="74"/>
      <c r="N19" s="62"/>
      <c r="O19" s="46"/>
      <c r="P19" s="43"/>
      <c r="Q19" s="47"/>
      <c r="R19" s="90"/>
    </row>
    <row r="20" spans="1:18" ht="24.95" customHeight="1" x14ac:dyDescent="0.15">
      <c r="A20" s="385"/>
      <c r="B20" s="63" t="s">
        <v>47</v>
      </c>
      <c r="C20" s="48" t="s">
        <v>48</v>
      </c>
      <c r="D20" s="49"/>
      <c r="E20" s="50">
        <v>5</v>
      </c>
      <c r="F20" s="51" t="s">
        <v>25</v>
      </c>
      <c r="G20" s="67"/>
      <c r="H20" s="71" t="s">
        <v>48</v>
      </c>
      <c r="I20" s="49"/>
      <c r="J20" s="51">
        <f>ROUNDUP(E20*0.75,2)</f>
        <v>3.75</v>
      </c>
      <c r="K20" s="51" t="s">
        <v>25</v>
      </c>
      <c r="L20" s="51"/>
      <c r="M20" s="75" t="e">
        <f>ROUND(#REF!+(#REF!*10/100),2)</f>
        <v>#REF!</v>
      </c>
      <c r="N20" s="63" t="s">
        <v>18</v>
      </c>
      <c r="O20" s="52" t="s">
        <v>33</v>
      </c>
      <c r="P20" s="49"/>
      <c r="Q20" s="53">
        <v>100</v>
      </c>
      <c r="R20" s="88">
        <f>ROUNDUP(Q20*0.75,2)</f>
        <v>75</v>
      </c>
    </row>
    <row r="21" spans="1:18" ht="24.95" customHeight="1" x14ac:dyDescent="0.15">
      <c r="A21" s="385"/>
      <c r="B21" s="63"/>
      <c r="C21" s="48" t="s">
        <v>69</v>
      </c>
      <c r="D21" s="49"/>
      <c r="E21" s="50">
        <v>5</v>
      </c>
      <c r="F21" s="51" t="s">
        <v>25</v>
      </c>
      <c r="G21" s="67"/>
      <c r="H21" s="71" t="s">
        <v>69</v>
      </c>
      <c r="I21" s="49"/>
      <c r="J21" s="51">
        <f>ROUNDUP(E21*0.75,2)</f>
        <v>3.75</v>
      </c>
      <c r="K21" s="51" t="s">
        <v>25</v>
      </c>
      <c r="L21" s="51"/>
      <c r="M21" s="75" t="e">
        <f>ROUND(#REF!+(#REF!*15/100),2)</f>
        <v>#REF!</v>
      </c>
      <c r="N21" s="63"/>
      <c r="O21" s="52" t="s">
        <v>50</v>
      </c>
      <c r="P21" s="49"/>
      <c r="Q21" s="53">
        <v>3</v>
      </c>
      <c r="R21" s="88">
        <f>ROUNDUP(Q21*0.75,2)</f>
        <v>2.25</v>
      </c>
    </row>
    <row r="22" spans="1:18" ht="24.95" customHeight="1" x14ac:dyDescent="0.15">
      <c r="A22" s="385"/>
      <c r="B22" s="62"/>
      <c r="C22" s="42"/>
      <c r="D22" s="43"/>
      <c r="E22" s="44"/>
      <c r="F22" s="45"/>
      <c r="G22" s="66"/>
      <c r="H22" s="70"/>
      <c r="I22" s="43"/>
      <c r="J22" s="45"/>
      <c r="K22" s="45"/>
      <c r="L22" s="45"/>
      <c r="M22" s="74"/>
      <c r="N22" s="62"/>
      <c r="O22" s="46"/>
      <c r="P22" s="43"/>
      <c r="Q22" s="47"/>
      <c r="R22" s="90"/>
    </row>
    <row r="23" spans="1:18" ht="24.95" customHeight="1" x14ac:dyDescent="0.15">
      <c r="A23" s="385"/>
      <c r="B23" s="63" t="s">
        <v>51</v>
      </c>
      <c r="C23" s="48" t="s">
        <v>52</v>
      </c>
      <c r="D23" s="49"/>
      <c r="E23" s="50">
        <v>25</v>
      </c>
      <c r="F23" s="51" t="s">
        <v>25</v>
      </c>
      <c r="G23" s="67"/>
      <c r="H23" s="71" t="s">
        <v>52</v>
      </c>
      <c r="I23" s="49"/>
      <c r="J23" s="51">
        <f>ROUNDUP(E23*0.75,2)</f>
        <v>18.75</v>
      </c>
      <c r="K23" s="51" t="s">
        <v>25</v>
      </c>
      <c r="L23" s="51"/>
      <c r="M23" s="75" t="e">
        <f>#REF!</f>
        <v>#REF!</v>
      </c>
      <c r="N23" s="63"/>
      <c r="O23" s="52"/>
      <c r="P23" s="49"/>
      <c r="Q23" s="53"/>
      <c r="R23" s="88"/>
    </row>
    <row r="24" spans="1:18" ht="24.95" customHeight="1" thickBot="1" x14ac:dyDescent="0.2">
      <c r="A24" s="386"/>
      <c r="B24" s="64"/>
      <c r="C24" s="55"/>
      <c r="D24" s="56"/>
      <c r="E24" s="57"/>
      <c r="F24" s="58"/>
      <c r="G24" s="68"/>
      <c r="H24" s="72"/>
      <c r="I24" s="56"/>
      <c r="J24" s="58"/>
      <c r="K24" s="58"/>
      <c r="L24" s="58"/>
      <c r="M24" s="76"/>
      <c r="N24" s="64"/>
      <c r="O24" s="59"/>
      <c r="P24" s="56"/>
      <c r="Q24" s="60"/>
      <c r="R24" s="91"/>
    </row>
  </sheetData>
  <mergeCells count="4">
    <mergeCell ref="H1:N1"/>
    <mergeCell ref="A2:R2"/>
    <mergeCell ref="A3:F3"/>
    <mergeCell ref="A5:A24"/>
  </mergeCells>
  <phoneticPr fontId="20"/>
  <printOptions horizontalCentered="1" verticalCentered="1"/>
  <pageMargins left="0.39370078740157483" right="0.39370078740157483" top="0.39370078740157483" bottom="0.39370078740157483" header="0.39370078740157483" footer="0.39370078740157483"/>
  <pageSetup paperSize="12" scale="5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U63"/>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353</v>
      </c>
      <c r="B4" s="421"/>
      <c r="C4" s="421"/>
      <c r="D4" s="141"/>
      <c r="E4" s="422" t="s">
        <v>352</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279</v>
      </c>
      <c r="I6" s="393" t="s">
        <v>277</v>
      </c>
      <c r="J6" s="394"/>
      <c r="K6" s="395"/>
      <c r="L6" s="396" t="s">
        <v>351</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309</v>
      </c>
      <c r="C10" s="107" t="s">
        <v>118</v>
      </c>
      <c r="D10" s="106"/>
      <c r="E10" s="49"/>
      <c r="F10" s="49"/>
      <c r="G10" s="103"/>
      <c r="H10" s="105">
        <v>10</v>
      </c>
      <c r="I10" s="104" t="s">
        <v>309</v>
      </c>
      <c r="J10" s="154" t="s">
        <v>292</v>
      </c>
      <c r="K10" s="102">
        <v>5</v>
      </c>
      <c r="L10" s="104" t="s">
        <v>308</v>
      </c>
      <c r="M10" s="103" t="s">
        <v>80</v>
      </c>
      <c r="N10" s="102">
        <v>10</v>
      </c>
      <c r="O10" s="101"/>
    </row>
    <row r="11" spans="1:21" ht="27" customHeight="1" x14ac:dyDescent="0.15">
      <c r="A11" s="400"/>
      <c r="B11" s="103"/>
      <c r="C11" s="107" t="s">
        <v>80</v>
      </c>
      <c r="D11" s="106"/>
      <c r="E11" s="49"/>
      <c r="F11" s="49"/>
      <c r="G11" s="103"/>
      <c r="H11" s="105">
        <v>20</v>
      </c>
      <c r="I11" s="104"/>
      <c r="J11" s="103" t="s">
        <v>80</v>
      </c>
      <c r="K11" s="102">
        <v>20</v>
      </c>
      <c r="L11" s="104"/>
      <c r="M11" s="103" t="s">
        <v>38</v>
      </c>
      <c r="N11" s="102">
        <v>5</v>
      </c>
      <c r="O11" s="101"/>
    </row>
    <row r="12" spans="1:21" ht="27" customHeight="1" x14ac:dyDescent="0.15">
      <c r="A12" s="400"/>
      <c r="B12" s="103"/>
      <c r="C12" s="107" t="s">
        <v>38</v>
      </c>
      <c r="D12" s="106"/>
      <c r="E12" s="49"/>
      <c r="F12" s="49"/>
      <c r="G12" s="103"/>
      <c r="H12" s="105">
        <v>10</v>
      </c>
      <c r="I12" s="104"/>
      <c r="J12" s="103" t="s">
        <v>38</v>
      </c>
      <c r="K12" s="102">
        <v>5</v>
      </c>
      <c r="L12" s="116"/>
      <c r="M12" s="109"/>
      <c r="N12" s="115"/>
      <c r="O12" s="117"/>
    </row>
    <row r="13" spans="1:21" ht="27" customHeight="1" x14ac:dyDescent="0.15">
      <c r="A13" s="400"/>
      <c r="B13" s="103"/>
      <c r="C13" s="107" t="s">
        <v>54</v>
      </c>
      <c r="D13" s="106"/>
      <c r="E13" s="49" t="s">
        <v>44</v>
      </c>
      <c r="F13" s="49"/>
      <c r="G13" s="103"/>
      <c r="H13" s="105">
        <v>20</v>
      </c>
      <c r="I13" s="104"/>
      <c r="J13" s="103" t="s">
        <v>54</v>
      </c>
      <c r="K13" s="102">
        <v>15</v>
      </c>
      <c r="L13" s="104" t="s">
        <v>307</v>
      </c>
      <c r="M13" s="103" t="s">
        <v>32</v>
      </c>
      <c r="N13" s="102">
        <v>10</v>
      </c>
      <c r="O13" s="101"/>
    </row>
    <row r="14" spans="1:21" ht="27" customHeight="1" x14ac:dyDescent="0.15">
      <c r="A14" s="400"/>
      <c r="B14" s="103"/>
      <c r="C14" s="107"/>
      <c r="D14" s="106"/>
      <c r="E14" s="49"/>
      <c r="F14" s="49"/>
      <c r="G14" s="103" t="s">
        <v>56</v>
      </c>
      <c r="H14" s="105" t="s">
        <v>262</v>
      </c>
      <c r="I14" s="104"/>
      <c r="J14" s="103"/>
      <c r="K14" s="102"/>
      <c r="L14" s="104"/>
      <c r="M14" s="103"/>
      <c r="N14" s="102"/>
      <c r="O14" s="101"/>
    </row>
    <row r="15" spans="1:21" ht="27" customHeight="1" x14ac:dyDescent="0.15">
      <c r="A15" s="400"/>
      <c r="B15" s="103"/>
      <c r="C15" s="107"/>
      <c r="D15" s="106"/>
      <c r="E15" s="49"/>
      <c r="F15" s="49"/>
      <c r="G15" s="103" t="s">
        <v>45</v>
      </c>
      <c r="H15" s="105" t="s">
        <v>261</v>
      </c>
      <c r="I15" s="104"/>
      <c r="J15" s="103"/>
      <c r="K15" s="102"/>
      <c r="L15" s="104"/>
      <c r="M15" s="103"/>
      <c r="N15" s="102"/>
      <c r="O15" s="101"/>
    </row>
    <row r="16" spans="1:21" ht="27" customHeight="1" x14ac:dyDescent="0.15">
      <c r="A16" s="400"/>
      <c r="B16" s="109"/>
      <c r="C16" s="111"/>
      <c r="D16" s="110"/>
      <c r="E16" s="43"/>
      <c r="F16" s="43"/>
      <c r="G16" s="109"/>
      <c r="H16" s="108"/>
      <c r="I16" s="116"/>
      <c r="J16" s="109"/>
      <c r="K16" s="115"/>
      <c r="L16" s="104"/>
      <c r="M16" s="103"/>
      <c r="N16" s="102"/>
      <c r="O16" s="101"/>
    </row>
    <row r="17" spans="1:15" ht="27" customHeight="1" x14ac:dyDescent="0.15">
      <c r="A17" s="400"/>
      <c r="B17" s="103" t="s">
        <v>306</v>
      </c>
      <c r="C17" s="107" t="s">
        <v>32</v>
      </c>
      <c r="D17" s="106"/>
      <c r="E17" s="49"/>
      <c r="F17" s="49"/>
      <c r="G17" s="103"/>
      <c r="H17" s="105">
        <v>10</v>
      </c>
      <c r="I17" s="104" t="s">
        <v>306</v>
      </c>
      <c r="J17" s="103" t="s">
        <v>32</v>
      </c>
      <c r="K17" s="102">
        <v>10</v>
      </c>
      <c r="L17" s="104"/>
      <c r="M17" s="103"/>
      <c r="N17" s="102"/>
      <c r="O17" s="101"/>
    </row>
    <row r="18" spans="1:15" ht="27" customHeight="1" x14ac:dyDescent="0.15">
      <c r="A18" s="400"/>
      <c r="B18" s="109"/>
      <c r="C18" s="111"/>
      <c r="D18" s="110"/>
      <c r="E18" s="43"/>
      <c r="F18" s="43"/>
      <c r="G18" s="109"/>
      <c r="H18" s="108"/>
      <c r="I18" s="116"/>
      <c r="J18" s="109"/>
      <c r="K18" s="115"/>
      <c r="L18" s="104"/>
      <c r="M18" s="103"/>
      <c r="N18" s="102"/>
      <c r="O18" s="101"/>
    </row>
    <row r="19" spans="1:15" ht="27" customHeight="1" x14ac:dyDescent="0.15">
      <c r="A19" s="400"/>
      <c r="B19" s="103" t="s">
        <v>132</v>
      </c>
      <c r="C19" s="107" t="s">
        <v>87</v>
      </c>
      <c r="D19" s="106"/>
      <c r="E19" s="49"/>
      <c r="F19" s="49"/>
      <c r="G19" s="103"/>
      <c r="H19" s="105">
        <v>0.5</v>
      </c>
      <c r="I19" s="104" t="s">
        <v>132</v>
      </c>
      <c r="J19" s="103" t="s">
        <v>87</v>
      </c>
      <c r="K19" s="102">
        <v>0.5</v>
      </c>
      <c r="L19" s="104"/>
      <c r="M19" s="103"/>
      <c r="N19" s="102"/>
      <c r="O19" s="101"/>
    </row>
    <row r="20" spans="1:15" ht="27" customHeight="1" x14ac:dyDescent="0.15">
      <c r="A20" s="400"/>
      <c r="B20" s="103"/>
      <c r="C20" s="107" t="s">
        <v>69</v>
      </c>
      <c r="D20" s="106"/>
      <c r="E20" s="49"/>
      <c r="F20" s="112"/>
      <c r="G20" s="103"/>
      <c r="H20" s="105">
        <v>5</v>
      </c>
      <c r="I20" s="104"/>
      <c r="J20" s="103"/>
      <c r="K20" s="102"/>
      <c r="L20" s="104"/>
      <c r="M20" s="103"/>
      <c r="N20" s="102"/>
      <c r="O20" s="101"/>
    </row>
    <row r="21" spans="1:15" ht="27" customHeight="1" x14ac:dyDescent="0.15">
      <c r="A21" s="400"/>
      <c r="B21" s="103"/>
      <c r="C21" s="107"/>
      <c r="D21" s="106"/>
      <c r="E21" s="49"/>
      <c r="F21" s="49"/>
      <c r="G21" s="103" t="s">
        <v>56</v>
      </c>
      <c r="H21" s="105" t="s">
        <v>262</v>
      </c>
      <c r="I21" s="104"/>
      <c r="J21" s="103"/>
      <c r="K21" s="102"/>
      <c r="L21" s="104"/>
      <c r="M21" s="103"/>
      <c r="N21" s="102"/>
      <c r="O21" s="101"/>
    </row>
    <row r="22" spans="1:15" ht="27" customHeight="1" thickBot="1" x14ac:dyDescent="0.2">
      <c r="A22" s="401"/>
      <c r="B22" s="96"/>
      <c r="C22" s="100"/>
      <c r="D22" s="99"/>
      <c r="E22" s="56"/>
      <c r="F22" s="56"/>
      <c r="G22" s="96"/>
      <c r="H22" s="98"/>
      <c r="I22" s="97"/>
      <c r="J22" s="96"/>
      <c r="K22" s="95"/>
      <c r="L22" s="97"/>
      <c r="M22" s="96"/>
      <c r="N22" s="95"/>
      <c r="O22" s="94"/>
    </row>
    <row r="23" spans="1:15" ht="27" customHeight="1" x14ac:dyDescent="0.15">
      <c r="B23" s="93"/>
      <c r="C23" s="93"/>
      <c r="D23" s="93"/>
      <c r="G23" s="93"/>
      <c r="H23" s="85"/>
      <c r="I23" s="93"/>
      <c r="J23" s="93"/>
      <c r="K23" s="85"/>
      <c r="L23" s="93"/>
      <c r="M23" s="93"/>
      <c r="N23" s="85"/>
    </row>
    <row r="24" spans="1:15" ht="27" customHeight="1" x14ac:dyDescent="0.15">
      <c r="B24" s="93"/>
      <c r="C24" s="93"/>
      <c r="D24" s="93"/>
      <c r="G24" s="93"/>
      <c r="H24" s="85"/>
      <c r="I24" s="93"/>
      <c r="J24" s="93"/>
      <c r="K24" s="85"/>
      <c r="L24" s="93"/>
      <c r="M24" s="93"/>
      <c r="N24" s="85"/>
    </row>
    <row r="25" spans="1:15" ht="27" customHeight="1" x14ac:dyDescent="0.15">
      <c r="B25" s="93"/>
      <c r="C25" s="93"/>
      <c r="D25" s="93"/>
      <c r="G25" s="93"/>
      <c r="H25" s="85"/>
      <c r="I25" s="93"/>
      <c r="J25" s="93"/>
      <c r="K25" s="85"/>
      <c r="L25" s="93"/>
      <c r="M25" s="93"/>
      <c r="N25" s="85"/>
    </row>
    <row r="26" spans="1:15" ht="27" customHeight="1"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sheetData>
  <mergeCells count="15">
    <mergeCell ref="E1:N1"/>
    <mergeCell ref="A2:O2"/>
    <mergeCell ref="E3:F3"/>
    <mergeCell ref="A4:C4"/>
    <mergeCell ref="E4:F4"/>
    <mergeCell ref="L5:N5"/>
    <mergeCell ref="O5:O7"/>
    <mergeCell ref="I6:K6"/>
    <mergeCell ref="L6:N6"/>
    <mergeCell ref="A8:A22"/>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25"/>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209</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139</v>
      </c>
      <c r="C5" s="36" t="s">
        <v>142</v>
      </c>
      <c r="D5" s="37" t="s">
        <v>27</v>
      </c>
      <c r="E5" s="38">
        <v>40</v>
      </c>
      <c r="F5" s="39" t="s">
        <v>25</v>
      </c>
      <c r="G5" s="65"/>
      <c r="H5" s="69" t="s">
        <v>142</v>
      </c>
      <c r="I5" s="37" t="s">
        <v>27</v>
      </c>
      <c r="J5" s="39">
        <f t="shared" ref="J5:J10" si="0">ROUNDUP(E5*0.75,2)</f>
        <v>30</v>
      </c>
      <c r="K5" s="39" t="s">
        <v>25</v>
      </c>
      <c r="L5" s="39"/>
      <c r="M5" s="73" t="e">
        <f>#REF!</f>
        <v>#REF!</v>
      </c>
      <c r="N5" s="61" t="s">
        <v>140</v>
      </c>
      <c r="O5" s="40" t="s">
        <v>23</v>
      </c>
      <c r="P5" s="37"/>
      <c r="Q5" s="41">
        <v>0.5</v>
      </c>
      <c r="R5" s="87">
        <f t="shared" ref="R5:R11" si="1">ROUNDUP(Q5*0.75,2)</f>
        <v>0.38</v>
      </c>
    </row>
    <row r="6" spans="1:19" ht="24.95" customHeight="1" x14ac:dyDescent="0.15">
      <c r="A6" s="385"/>
      <c r="B6" s="63"/>
      <c r="C6" s="48" t="s">
        <v>118</v>
      </c>
      <c r="D6" s="49"/>
      <c r="E6" s="50">
        <v>20</v>
      </c>
      <c r="F6" s="51" t="s">
        <v>25</v>
      </c>
      <c r="G6" s="67"/>
      <c r="H6" s="71" t="s">
        <v>118</v>
      </c>
      <c r="I6" s="49"/>
      <c r="J6" s="51">
        <f t="shared" si="0"/>
        <v>15</v>
      </c>
      <c r="K6" s="51" t="s">
        <v>25</v>
      </c>
      <c r="L6" s="51"/>
      <c r="M6" s="75" t="e">
        <f>#REF!</f>
        <v>#REF!</v>
      </c>
      <c r="N6" s="81" t="s">
        <v>242</v>
      </c>
      <c r="O6" s="52" t="s">
        <v>26</v>
      </c>
      <c r="P6" s="49" t="s">
        <v>27</v>
      </c>
      <c r="Q6" s="53">
        <v>3.5</v>
      </c>
      <c r="R6" s="88">
        <f t="shared" si="1"/>
        <v>2.63</v>
      </c>
    </row>
    <row r="7" spans="1:19" ht="24.95" customHeight="1" x14ac:dyDescent="0.15">
      <c r="A7" s="385"/>
      <c r="B7" s="63"/>
      <c r="C7" s="48" t="s">
        <v>40</v>
      </c>
      <c r="D7" s="49" t="s">
        <v>41</v>
      </c>
      <c r="E7" s="54">
        <v>0.5</v>
      </c>
      <c r="F7" s="51" t="s">
        <v>42</v>
      </c>
      <c r="G7" s="67"/>
      <c r="H7" s="71" t="s">
        <v>40</v>
      </c>
      <c r="I7" s="49" t="s">
        <v>41</v>
      </c>
      <c r="J7" s="51">
        <f t="shared" si="0"/>
        <v>0.38</v>
      </c>
      <c r="K7" s="51" t="s">
        <v>42</v>
      </c>
      <c r="L7" s="51"/>
      <c r="M7" s="75" t="e">
        <f>#REF!</f>
        <v>#REF!</v>
      </c>
      <c r="N7" s="89" t="s">
        <v>225</v>
      </c>
      <c r="O7" s="52" t="s">
        <v>91</v>
      </c>
      <c r="P7" s="49"/>
      <c r="Q7" s="53">
        <v>3</v>
      </c>
      <c r="R7" s="88">
        <f t="shared" si="1"/>
        <v>2.25</v>
      </c>
    </row>
    <row r="8" spans="1:19" ht="24.95" customHeight="1" x14ac:dyDescent="0.15">
      <c r="A8" s="385"/>
      <c r="B8" s="63"/>
      <c r="C8" s="48" t="s">
        <v>93</v>
      </c>
      <c r="D8" s="49"/>
      <c r="E8" s="50">
        <v>20</v>
      </c>
      <c r="F8" s="51" t="s">
        <v>25</v>
      </c>
      <c r="G8" s="67"/>
      <c r="H8" s="71" t="s">
        <v>93</v>
      </c>
      <c r="I8" s="49"/>
      <c r="J8" s="51">
        <f t="shared" si="0"/>
        <v>15</v>
      </c>
      <c r="K8" s="51" t="s">
        <v>25</v>
      </c>
      <c r="L8" s="51"/>
      <c r="M8" s="75" t="e">
        <f>ROUND(#REF!+(#REF!*3/100),2)</f>
        <v>#REF!</v>
      </c>
      <c r="N8" s="63" t="s">
        <v>141</v>
      </c>
      <c r="O8" s="52" t="s">
        <v>61</v>
      </c>
      <c r="P8" s="49"/>
      <c r="Q8" s="53">
        <v>2</v>
      </c>
      <c r="R8" s="88">
        <f t="shared" si="1"/>
        <v>1.5</v>
      </c>
    </row>
    <row r="9" spans="1:19" ht="24.95" customHeight="1" x14ac:dyDescent="0.15">
      <c r="A9" s="385"/>
      <c r="B9" s="63"/>
      <c r="C9" s="48" t="s">
        <v>143</v>
      </c>
      <c r="D9" s="49"/>
      <c r="E9" s="50">
        <v>20</v>
      </c>
      <c r="F9" s="51" t="s">
        <v>25</v>
      </c>
      <c r="G9" s="67"/>
      <c r="H9" s="71" t="s">
        <v>143</v>
      </c>
      <c r="I9" s="49"/>
      <c r="J9" s="51">
        <f t="shared" si="0"/>
        <v>15</v>
      </c>
      <c r="K9" s="51" t="s">
        <v>25</v>
      </c>
      <c r="L9" s="51"/>
      <c r="M9" s="75" t="e">
        <f>#REF!</f>
        <v>#REF!</v>
      </c>
      <c r="N9" s="63" t="s">
        <v>37</v>
      </c>
      <c r="O9" s="52" t="s">
        <v>57</v>
      </c>
      <c r="P9" s="49"/>
      <c r="Q9" s="53">
        <v>2</v>
      </c>
      <c r="R9" s="88">
        <f t="shared" si="1"/>
        <v>1.5</v>
      </c>
    </row>
    <row r="10" spans="1:19" ht="24.95" customHeight="1" x14ac:dyDescent="0.15">
      <c r="A10" s="385"/>
      <c r="B10" s="63"/>
      <c r="C10" s="48" t="s">
        <v>92</v>
      </c>
      <c r="D10" s="49"/>
      <c r="E10" s="50">
        <v>10</v>
      </c>
      <c r="F10" s="51" t="s">
        <v>25</v>
      </c>
      <c r="G10" s="67"/>
      <c r="H10" s="71" t="s">
        <v>92</v>
      </c>
      <c r="I10" s="49"/>
      <c r="J10" s="51">
        <f t="shared" si="0"/>
        <v>7.5</v>
      </c>
      <c r="K10" s="51" t="s">
        <v>25</v>
      </c>
      <c r="L10" s="51"/>
      <c r="M10" s="75" t="e">
        <f>ROUND(#REF!+(#REF!*2/100),2)</f>
        <v>#REF!</v>
      </c>
      <c r="N10" s="63"/>
      <c r="O10" s="52" t="s">
        <v>62</v>
      </c>
      <c r="P10" s="49"/>
      <c r="Q10" s="53">
        <v>1</v>
      </c>
      <c r="R10" s="88">
        <f t="shared" si="1"/>
        <v>0.75</v>
      </c>
    </row>
    <row r="11" spans="1:19" ht="24.95" customHeight="1" x14ac:dyDescent="0.15">
      <c r="A11" s="385"/>
      <c r="B11" s="63"/>
      <c r="C11" s="48"/>
      <c r="D11" s="49"/>
      <c r="E11" s="50"/>
      <c r="F11" s="51"/>
      <c r="G11" s="67"/>
      <c r="H11" s="71"/>
      <c r="I11" s="49"/>
      <c r="J11" s="51"/>
      <c r="K11" s="51"/>
      <c r="L11" s="51"/>
      <c r="M11" s="75"/>
      <c r="N11" s="63"/>
      <c r="O11" s="52" t="s">
        <v>33</v>
      </c>
      <c r="P11" s="49"/>
      <c r="Q11" s="53">
        <v>2.5</v>
      </c>
      <c r="R11" s="88">
        <f t="shared" si="1"/>
        <v>1.8800000000000001</v>
      </c>
    </row>
    <row r="12" spans="1:19" ht="24.95" customHeight="1" x14ac:dyDescent="0.15">
      <c r="A12" s="385"/>
      <c r="B12" s="62"/>
      <c r="C12" s="42"/>
      <c r="D12" s="43"/>
      <c r="E12" s="44"/>
      <c r="F12" s="45"/>
      <c r="G12" s="66"/>
      <c r="H12" s="70"/>
      <c r="I12" s="43"/>
      <c r="J12" s="45"/>
      <c r="K12" s="45"/>
      <c r="L12" s="45"/>
      <c r="M12" s="74"/>
      <c r="N12" s="62"/>
      <c r="O12" s="46"/>
      <c r="P12" s="43"/>
      <c r="Q12" s="47"/>
      <c r="R12" s="90"/>
    </row>
    <row r="13" spans="1:19" ht="24.95" customHeight="1" x14ac:dyDescent="0.15">
      <c r="A13" s="385"/>
      <c r="B13" s="63" t="s">
        <v>144</v>
      </c>
      <c r="C13" s="48" t="s">
        <v>64</v>
      </c>
      <c r="D13" s="49"/>
      <c r="E13" s="50">
        <v>30</v>
      </c>
      <c r="F13" s="51" t="s">
        <v>25</v>
      </c>
      <c r="G13" s="67"/>
      <c r="H13" s="71" t="s">
        <v>64</v>
      </c>
      <c r="I13" s="49"/>
      <c r="J13" s="51">
        <f>ROUNDUP(E13*0.75,2)</f>
        <v>22.5</v>
      </c>
      <c r="K13" s="51" t="s">
        <v>25</v>
      </c>
      <c r="L13" s="51"/>
      <c r="M13" s="75" t="e">
        <f>ROUND(#REF!+(#REF!*10/100),2)</f>
        <v>#REF!</v>
      </c>
      <c r="N13" s="63" t="s">
        <v>243</v>
      </c>
      <c r="O13" s="52" t="s">
        <v>29</v>
      </c>
      <c r="P13" s="49" t="s">
        <v>27</v>
      </c>
      <c r="Q13" s="53">
        <v>3</v>
      </c>
      <c r="R13" s="88">
        <f>ROUNDUP(Q13*0.75,2)</f>
        <v>2.25</v>
      </c>
    </row>
    <row r="14" spans="1:19" ht="24.95" customHeight="1" x14ac:dyDescent="0.15">
      <c r="A14" s="385"/>
      <c r="B14" s="63"/>
      <c r="C14" s="48" t="s">
        <v>32</v>
      </c>
      <c r="D14" s="49"/>
      <c r="E14" s="50">
        <v>10</v>
      </c>
      <c r="F14" s="51" t="s">
        <v>25</v>
      </c>
      <c r="G14" s="67"/>
      <c r="H14" s="71" t="s">
        <v>32</v>
      </c>
      <c r="I14" s="49"/>
      <c r="J14" s="51">
        <f>ROUNDUP(E14*0.75,2)</f>
        <v>7.5</v>
      </c>
      <c r="K14" s="51" t="s">
        <v>25</v>
      </c>
      <c r="L14" s="51"/>
      <c r="M14" s="75" t="e">
        <f>ROUND(#REF!+(#REF!*10/100),2)</f>
        <v>#REF!</v>
      </c>
      <c r="N14" s="63" t="s">
        <v>145</v>
      </c>
      <c r="O14" s="52" t="s">
        <v>30</v>
      </c>
      <c r="P14" s="49"/>
      <c r="Q14" s="53">
        <v>4</v>
      </c>
      <c r="R14" s="88">
        <f>ROUNDUP(Q14*0.75,2)</f>
        <v>3</v>
      </c>
    </row>
    <row r="15" spans="1:19" ht="24.95" customHeight="1" x14ac:dyDescent="0.15">
      <c r="A15" s="385"/>
      <c r="B15" s="63"/>
      <c r="C15" s="48" t="s">
        <v>116</v>
      </c>
      <c r="D15" s="49"/>
      <c r="E15" s="50">
        <v>0.1</v>
      </c>
      <c r="F15" s="51" t="s">
        <v>25</v>
      </c>
      <c r="G15" s="67" t="s">
        <v>117</v>
      </c>
      <c r="H15" s="71" t="s">
        <v>116</v>
      </c>
      <c r="I15" s="49"/>
      <c r="J15" s="51">
        <f>ROUNDUP(E15*0.75,2)</f>
        <v>0.08</v>
      </c>
      <c r="K15" s="51" t="s">
        <v>25</v>
      </c>
      <c r="L15" s="51" t="s">
        <v>117</v>
      </c>
      <c r="M15" s="75" t="e">
        <f>#REF!</f>
        <v>#REF!</v>
      </c>
      <c r="N15" s="63" t="s">
        <v>146</v>
      </c>
      <c r="O15" s="52" t="s">
        <v>26</v>
      </c>
      <c r="P15" s="49" t="s">
        <v>27</v>
      </c>
      <c r="Q15" s="53">
        <v>1</v>
      </c>
      <c r="R15" s="88">
        <f>ROUNDUP(Q15*0.75,2)</f>
        <v>0.75</v>
      </c>
    </row>
    <row r="16" spans="1:19" ht="24.95" customHeight="1" x14ac:dyDescent="0.15">
      <c r="A16" s="385"/>
      <c r="B16" s="63"/>
      <c r="C16" s="48"/>
      <c r="D16" s="49"/>
      <c r="E16" s="50"/>
      <c r="F16" s="51"/>
      <c r="G16" s="67"/>
      <c r="H16" s="71"/>
      <c r="I16" s="49"/>
      <c r="J16" s="51"/>
      <c r="K16" s="51"/>
      <c r="L16" s="51"/>
      <c r="M16" s="75"/>
      <c r="N16" s="63" t="s">
        <v>147</v>
      </c>
      <c r="O16" s="52" t="s">
        <v>57</v>
      </c>
      <c r="P16" s="49"/>
      <c r="Q16" s="53">
        <v>2</v>
      </c>
      <c r="R16" s="88">
        <f>ROUNDUP(Q16*0.75,2)</f>
        <v>1.5</v>
      </c>
    </row>
    <row r="17" spans="1:18" ht="24.95" customHeight="1" x14ac:dyDescent="0.15">
      <c r="A17" s="385"/>
      <c r="B17" s="63"/>
      <c r="C17" s="48"/>
      <c r="D17" s="49"/>
      <c r="E17" s="50"/>
      <c r="F17" s="51"/>
      <c r="G17" s="67"/>
      <c r="H17" s="71"/>
      <c r="I17" s="49"/>
      <c r="J17" s="51"/>
      <c r="K17" s="51"/>
      <c r="L17" s="51"/>
      <c r="M17" s="75"/>
      <c r="N17" s="63" t="s">
        <v>18</v>
      </c>
      <c r="O17" s="52" t="s">
        <v>56</v>
      </c>
      <c r="P17" s="49"/>
      <c r="Q17" s="53">
        <v>3</v>
      </c>
      <c r="R17" s="88">
        <f>ROUNDUP(Q17*0.75,2)</f>
        <v>2.25</v>
      </c>
    </row>
    <row r="18" spans="1:18" ht="24.95" customHeight="1" x14ac:dyDescent="0.15">
      <c r="A18" s="385"/>
      <c r="B18" s="63"/>
      <c r="C18" s="48"/>
      <c r="D18" s="49"/>
      <c r="E18" s="50"/>
      <c r="F18" s="51"/>
      <c r="G18" s="67"/>
      <c r="H18" s="71"/>
      <c r="I18" s="49"/>
      <c r="J18" s="51"/>
      <c r="K18" s="51"/>
      <c r="L18" s="51"/>
      <c r="M18" s="75"/>
      <c r="N18" s="63"/>
      <c r="O18" s="52"/>
      <c r="P18" s="49"/>
      <c r="Q18" s="53"/>
      <c r="R18" s="88"/>
    </row>
    <row r="19" spans="1:18" ht="24.95" customHeight="1" x14ac:dyDescent="0.15">
      <c r="A19" s="385"/>
      <c r="B19" s="62"/>
      <c r="C19" s="42"/>
      <c r="D19" s="43"/>
      <c r="E19" s="44"/>
      <c r="F19" s="45"/>
      <c r="G19" s="66"/>
      <c r="H19" s="70"/>
      <c r="I19" s="43"/>
      <c r="J19" s="45"/>
      <c r="K19" s="45"/>
      <c r="L19" s="45"/>
      <c r="M19" s="74"/>
      <c r="N19" s="62"/>
      <c r="O19" s="46"/>
      <c r="P19" s="43"/>
      <c r="Q19" s="47"/>
      <c r="R19" s="90"/>
    </row>
    <row r="20" spans="1:18" ht="24.95" customHeight="1" x14ac:dyDescent="0.15">
      <c r="A20" s="385"/>
      <c r="B20" s="63" t="s">
        <v>113</v>
      </c>
      <c r="C20" s="48" t="s">
        <v>114</v>
      </c>
      <c r="D20" s="49"/>
      <c r="E20" s="79">
        <v>0.16666666666666666</v>
      </c>
      <c r="F20" s="51" t="s">
        <v>42</v>
      </c>
      <c r="G20" s="67"/>
      <c r="H20" s="71" t="s">
        <v>114</v>
      </c>
      <c r="I20" s="49"/>
      <c r="J20" s="51">
        <f>ROUNDUP(E20*0.75,2)</f>
        <v>0.13</v>
      </c>
      <c r="K20" s="51" t="s">
        <v>42</v>
      </c>
      <c r="L20" s="51"/>
      <c r="M20" s="75" t="e">
        <f>#REF!</f>
        <v>#REF!</v>
      </c>
      <c r="N20" s="63" t="s">
        <v>97</v>
      </c>
      <c r="O20" s="52"/>
      <c r="P20" s="49"/>
      <c r="Q20" s="53"/>
      <c r="R20" s="88"/>
    </row>
    <row r="21" spans="1:18" ht="24.95" customHeight="1" thickBot="1" x14ac:dyDescent="0.2">
      <c r="A21" s="386"/>
      <c r="B21" s="64"/>
      <c r="C21" s="55"/>
      <c r="D21" s="56"/>
      <c r="E21" s="57"/>
      <c r="F21" s="58"/>
      <c r="G21" s="68"/>
      <c r="H21" s="72"/>
      <c r="I21" s="56"/>
      <c r="J21" s="58"/>
      <c r="K21" s="58"/>
      <c r="L21" s="58"/>
      <c r="M21" s="76"/>
      <c r="N21" s="64"/>
      <c r="O21" s="59"/>
      <c r="P21" s="56"/>
      <c r="Q21" s="60"/>
      <c r="R21" s="91"/>
    </row>
    <row r="22" spans="1:18" ht="24.95" customHeight="1" x14ac:dyDescent="0.15"/>
    <row r="23" spans="1:18" ht="24.95" customHeight="1" x14ac:dyDescent="0.15"/>
    <row r="24" spans="1:18" ht="24.95" customHeight="1" x14ac:dyDescent="0.15"/>
    <row r="25" spans="1:18" ht="24.95" customHeight="1" x14ac:dyDescent="0.15"/>
  </sheetData>
  <mergeCells count="4">
    <mergeCell ref="H1:N1"/>
    <mergeCell ref="A2:R2"/>
    <mergeCell ref="A3:F3"/>
    <mergeCell ref="A5:A21"/>
  </mergeCells>
  <phoneticPr fontId="18"/>
  <printOptions horizontalCentered="1" verticalCentered="1"/>
  <pageMargins left="0.39370078740157483" right="0.39370078740157483" top="0.39370078740157483" bottom="0.39370078740157483" header="0.39370078740157483" footer="0.39370078740157483"/>
  <pageSetup paperSize="12" scale="5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U63"/>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355</v>
      </c>
      <c r="B4" s="421"/>
      <c r="C4" s="421"/>
      <c r="D4" s="141"/>
      <c r="E4" s="422" t="s">
        <v>295</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354</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317</v>
      </c>
      <c r="C8" s="127" t="s">
        <v>142</v>
      </c>
      <c r="D8" s="126"/>
      <c r="E8" s="37" t="s">
        <v>27</v>
      </c>
      <c r="F8" s="37"/>
      <c r="G8" s="123"/>
      <c r="H8" s="125">
        <v>20</v>
      </c>
      <c r="I8" s="124" t="s">
        <v>317</v>
      </c>
      <c r="J8" s="123" t="s">
        <v>142</v>
      </c>
      <c r="K8" s="122">
        <v>10</v>
      </c>
      <c r="L8" s="124" t="s">
        <v>316</v>
      </c>
      <c r="M8" s="123" t="s">
        <v>142</v>
      </c>
      <c r="N8" s="122">
        <v>10</v>
      </c>
      <c r="O8" s="121"/>
    </row>
    <row r="9" spans="1:21" ht="27" customHeight="1" x14ac:dyDescent="0.15">
      <c r="A9" s="400"/>
      <c r="B9" s="103"/>
      <c r="C9" s="107" t="s">
        <v>118</v>
      </c>
      <c r="D9" s="106"/>
      <c r="E9" s="49"/>
      <c r="F9" s="49"/>
      <c r="G9" s="103"/>
      <c r="H9" s="105">
        <v>15</v>
      </c>
      <c r="I9" s="104"/>
      <c r="J9" s="154" t="s">
        <v>292</v>
      </c>
      <c r="K9" s="102">
        <v>10</v>
      </c>
      <c r="L9" s="116"/>
      <c r="M9" s="109"/>
      <c r="N9" s="115"/>
      <c r="O9" s="117"/>
    </row>
    <row r="10" spans="1:21" ht="27" customHeight="1" x14ac:dyDescent="0.15">
      <c r="A10" s="400"/>
      <c r="B10" s="103"/>
      <c r="C10" s="107" t="s">
        <v>143</v>
      </c>
      <c r="D10" s="106"/>
      <c r="E10" s="49"/>
      <c r="F10" s="49"/>
      <c r="G10" s="103"/>
      <c r="H10" s="105">
        <v>10</v>
      </c>
      <c r="I10" s="104"/>
      <c r="J10" s="103" t="s">
        <v>143</v>
      </c>
      <c r="K10" s="102">
        <v>10</v>
      </c>
      <c r="L10" s="104" t="s">
        <v>315</v>
      </c>
      <c r="M10" s="103" t="s">
        <v>143</v>
      </c>
      <c r="N10" s="102">
        <v>10</v>
      </c>
      <c r="O10" s="101"/>
    </row>
    <row r="11" spans="1:21" ht="27" customHeight="1" x14ac:dyDescent="0.15">
      <c r="A11" s="400"/>
      <c r="B11" s="103"/>
      <c r="C11" s="107" t="s">
        <v>93</v>
      </c>
      <c r="D11" s="106"/>
      <c r="E11" s="49"/>
      <c r="F11" s="49"/>
      <c r="G11" s="103"/>
      <c r="H11" s="105">
        <v>10</v>
      </c>
      <c r="I11" s="104"/>
      <c r="J11" s="103" t="s">
        <v>93</v>
      </c>
      <c r="K11" s="102">
        <v>10</v>
      </c>
      <c r="L11" s="104"/>
      <c r="M11" s="103" t="s">
        <v>93</v>
      </c>
      <c r="N11" s="102">
        <v>10</v>
      </c>
      <c r="O11" s="101"/>
    </row>
    <row r="12" spans="1:21" ht="27" customHeight="1" x14ac:dyDescent="0.15">
      <c r="A12" s="400"/>
      <c r="B12" s="103"/>
      <c r="C12" s="107" t="s">
        <v>40</v>
      </c>
      <c r="D12" s="106"/>
      <c r="E12" s="49" t="s">
        <v>41</v>
      </c>
      <c r="F12" s="49"/>
      <c r="G12" s="103"/>
      <c r="H12" s="114">
        <v>0.13</v>
      </c>
      <c r="I12" s="104"/>
      <c r="J12" s="103" t="s">
        <v>263</v>
      </c>
      <c r="K12" s="113">
        <v>0.13</v>
      </c>
      <c r="L12" s="116"/>
      <c r="M12" s="109"/>
      <c r="N12" s="115"/>
      <c r="O12" s="117"/>
    </row>
    <row r="13" spans="1:21" ht="27" customHeight="1" x14ac:dyDescent="0.15">
      <c r="A13" s="400"/>
      <c r="B13" s="103"/>
      <c r="C13" s="107"/>
      <c r="D13" s="106"/>
      <c r="E13" s="49"/>
      <c r="F13" s="49"/>
      <c r="G13" s="103" t="s">
        <v>33</v>
      </c>
      <c r="H13" s="105" t="s">
        <v>262</v>
      </c>
      <c r="I13" s="104"/>
      <c r="J13" s="103"/>
      <c r="K13" s="102"/>
      <c r="L13" s="104" t="s">
        <v>314</v>
      </c>
      <c r="M13" s="103" t="s">
        <v>64</v>
      </c>
      <c r="N13" s="102">
        <v>5</v>
      </c>
      <c r="O13" s="101"/>
    </row>
    <row r="14" spans="1:21" ht="27" customHeight="1" x14ac:dyDescent="0.15">
      <c r="A14" s="400"/>
      <c r="B14" s="103"/>
      <c r="C14" s="107"/>
      <c r="D14" s="106"/>
      <c r="E14" s="49"/>
      <c r="F14" s="49" t="s">
        <v>27</v>
      </c>
      <c r="G14" s="103" t="s">
        <v>26</v>
      </c>
      <c r="H14" s="105" t="s">
        <v>261</v>
      </c>
      <c r="I14" s="104"/>
      <c r="J14" s="103"/>
      <c r="K14" s="102"/>
      <c r="L14" s="104"/>
      <c r="M14" s="103" t="s">
        <v>32</v>
      </c>
      <c r="N14" s="102">
        <v>5</v>
      </c>
      <c r="O14" s="101"/>
    </row>
    <row r="15" spans="1:21" ht="27" customHeight="1" x14ac:dyDescent="0.15">
      <c r="A15" s="400"/>
      <c r="B15" s="103"/>
      <c r="C15" s="107"/>
      <c r="D15" s="106"/>
      <c r="E15" s="49"/>
      <c r="F15" s="49"/>
      <c r="G15" s="103" t="s">
        <v>57</v>
      </c>
      <c r="H15" s="105" t="s">
        <v>261</v>
      </c>
      <c r="I15" s="104"/>
      <c r="J15" s="103"/>
      <c r="K15" s="102"/>
      <c r="L15" s="116"/>
      <c r="M15" s="109"/>
      <c r="N15" s="115"/>
      <c r="O15" s="117"/>
    </row>
    <row r="16" spans="1:21" ht="27" customHeight="1" x14ac:dyDescent="0.15">
      <c r="A16" s="400"/>
      <c r="B16" s="109"/>
      <c r="C16" s="111"/>
      <c r="D16" s="110"/>
      <c r="E16" s="43"/>
      <c r="F16" s="43"/>
      <c r="G16" s="109"/>
      <c r="H16" s="108"/>
      <c r="I16" s="116"/>
      <c r="J16" s="109"/>
      <c r="K16" s="115"/>
      <c r="L16" s="104" t="s">
        <v>113</v>
      </c>
      <c r="M16" s="103" t="s">
        <v>114</v>
      </c>
      <c r="N16" s="152">
        <v>0.1</v>
      </c>
      <c r="O16" s="101"/>
    </row>
    <row r="17" spans="1:15" ht="27" customHeight="1" x14ac:dyDescent="0.15">
      <c r="A17" s="400"/>
      <c r="B17" s="103" t="s">
        <v>313</v>
      </c>
      <c r="C17" s="107" t="s">
        <v>64</v>
      </c>
      <c r="D17" s="106"/>
      <c r="E17" s="49"/>
      <c r="F17" s="49"/>
      <c r="G17" s="103"/>
      <c r="H17" s="105">
        <v>20</v>
      </c>
      <c r="I17" s="104" t="s">
        <v>313</v>
      </c>
      <c r="J17" s="103" t="s">
        <v>64</v>
      </c>
      <c r="K17" s="102">
        <v>10</v>
      </c>
      <c r="L17" s="104"/>
      <c r="M17" s="103"/>
      <c r="N17" s="102"/>
      <c r="O17" s="101"/>
    </row>
    <row r="18" spans="1:15" ht="27" customHeight="1" x14ac:dyDescent="0.15">
      <c r="A18" s="400"/>
      <c r="B18" s="103"/>
      <c r="C18" s="107" t="s">
        <v>92</v>
      </c>
      <c r="D18" s="106"/>
      <c r="E18" s="49"/>
      <c r="F18" s="49"/>
      <c r="G18" s="103"/>
      <c r="H18" s="105">
        <v>10</v>
      </c>
      <c r="I18" s="104"/>
      <c r="J18" s="103" t="s">
        <v>92</v>
      </c>
      <c r="K18" s="102">
        <v>5</v>
      </c>
      <c r="L18" s="104"/>
      <c r="M18" s="103"/>
      <c r="N18" s="102"/>
      <c r="O18" s="101"/>
    </row>
    <row r="19" spans="1:15" ht="27" customHeight="1" x14ac:dyDescent="0.15">
      <c r="A19" s="400"/>
      <c r="B19" s="103"/>
      <c r="C19" s="107" t="s">
        <v>32</v>
      </c>
      <c r="D19" s="106"/>
      <c r="E19" s="49"/>
      <c r="F19" s="49"/>
      <c r="G19" s="103"/>
      <c r="H19" s="105">
        <v>5</v>
      </c>
      <c r="I19" s="104"/>
      <c r="J19" s="103" t="s">
        <v>32</v>
      </c>
      <c r="K19" s="102">
        <v>5</v>
      </c>
      <c r="L19" s="104"/>
      <c r="M19" s="103"/>
      <c r="N19" s="102"/>
      <c r="O19" s="101"/>
    </row>
    <row r="20" spans="1:15" ht="27" customHeight="1" x14ac:dyDescent="0.15">
      <c r="A20" s="400"/>
      <c r="B20" s="109"/>
      <c r="C20" s="111"/>
      <c r="D20" s="110"/>
      <c r="E20" s="43"/>
      <c r="F20" s="155"/>
      <c r="G20" s="109"/>
      <c r="H20" s="108"/>
      <c r="I20" s="116"/>
      <c r="J20" s="109"/>
      <c r="K20" s="115"/>
      <c r="L20" s="104"/>
      <c r="M20" s="103"/>
      <c r="N20" s="102"/>
      <c r="O20" s="101"/>
    </row>
    <row r="21" spans="1:15" ht="27" customHeight="1" x14ac:dyDescent="0.15">
      <c r="A21" s="400"/>
      <c r="B21" s="103" t="s">
        <v>113</v>
      </c>
      <c r="C21" s="107" t="s">
        <v>114</v>
      </c>
      <c r="D21" s="106"/>
      <c r="E21" s="49"/>
      <c r="F21" s="49"/>
      <c r="G21" s="103"/>
      <c r="H21" s="114">
        <v>0.13</v>
      </c>
      <c r="I21" s="104" t="s">
        <v>113</v>
      </c>
      <c r="J21" s="103" t="s">
        <v>114</v>
      </c>
      <c r="K21" s="113">
        <v>0.13</v>
      </c>
      <c r="L21" s="104"/>
      <c r="M21" s="103"/>
      <c r="N21" s="102"/>
      <c r="O21" s="101"/>
    </row>
    <row r="22" spans="1:15" ht="27" customHeight="1" thickBot="1" x14ac:dyDescent="0.2">
      <c r="A22" s="401"/>
      <c r="B22" s="96"/>
      <c r="C22" s="100"/>
      <c r="D22" s="99"/>
      <c r="E22" s="56"/>
      <c r="F22" s="56"/>
      <c r="G22" s="96"/>
      <c r="H22" s="98"/>
      <c r="I22" s="97"/>
      <c r="J22" s="96"/>
      <c r="K22" s="95"/>
      <c r="L22" s="97"/>
      <c r="M22" s="96"/>
      <c r="N22" s="95"/>
      <c r="O22" s="94"/>
    </row>
    <row r="23" spans="1:15" ht="27" customHeight="1" x14ac:dyDescent="0.15">
      <c r="B23" s="93"/>
      <c r="C23" s="93"/>
      <c r="D23" s="93"/>
      <c r="G23" s="93"/>
      <c r="H23" s="85"/>
      <c r="I23" s="93"/>
      <c r="J23" s="93"/>
      <c r="K23" s="85"/>
      <c r="L23" s="93"/>
      <c r="M23" s="93"/>
      <c r="N23" s="85"/>
    </row>
    <row r="24" spans="1:15" ht="27" customHeight="1" x14ac:dyDescent="0.15">
      <c r="B24" s="93"/>
      <c r="C24" s="93"/>
      <c r="D24" s="93"/>
      <c r="G24" s="93"/>
      <c r="H24" s="85"/>
      <c r="I24" s="93"/>
      <c r="J24" s="93"/>
      <c r="K24" s="85"/>
      <c r="L24" s="93"/>
      <c r="M24" s="93"/>
      <c r="N24" s="85"/>
    </row>
    <row r="25" spans="1:15" ht="27" customHeight="1" x14ac:dyDescent="0.15">
      <c r="B25" s="93"/>
      <c r="C25" s="93"/>
      <c r="D25" s="93"/>
      <c r="G25" s="93"/>
      <c r="H25" s="85"/>
      <c r="I25" s="93"/>
      <c r="J25" s="93"/>
      <c r="K25" s="85"/>
      <c r="L25" s="93"/>
      <c r="M25" s="93"/>
      <c r="N25" s="85"/>
    </row>
    <row r="26" spans="1:15" ht="27" customHeight="1"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sheetData>
  <mergeCells count="15">
    <mergeCell ref="E1:N1"/>
    <mergeCell ref="A2:O2"/>
    <mergeCell ref="E3:F3"/>
    <mergeCell ref="A4:C4"/>
    <mergeCell ref="E4:F4"/>
    <mergeCell ref="L5:N5"/>
    <mergeCell ref="O5:O7"/>
    <mergeCell ref="I6:K6"/>
    <mergeCell ref="L6:N6"/>
    <mergeCell ref="A8:A22"/>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Z25"/>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210</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151</v>
      </c>
      <c r="C5" s="36" t="s">
        <v>59</v>
      </c>
      <c r="D5" s="37"/>
      <c r="E5" s="38">
        <v>30</v>
      </c>
      <c r="F5" s="39" t="s">
        <v>25</v>
      </c>
      <c r="G5" s="65"/>
      <c r="H5" s="69" t="s">
        <v>59</v>
      </c>
      <c r="I5" s="37"/>
      <c r="J5" s="39">
        <f t="shared" ref="J5:J10" si="0">ROUNDUP(E5*0.75,2)</f>
        <v>22.5</v>
      </c>
      <c r="K5" s="39" t="s">
        <v>25</v>
      </c>
      <c r="L5" s="39"/>
      <c r="M5" s="73" t="e">
        <f>#REF!</f>
        <v>#REF!</v>
      </c>
      <c r="N5" s="61" t="s">
        <v>152</v>
      </c>
      <c r="O5" s="40" t="s">
        <v>15</v>
      </c>
      <c r="P5" s="37"/>
      <c r="Q5" s="41">
        <v>110</v>
      </c>
      <c r="R5" s="87">
        <f t="shared" ref="R5:R10" si="1">ROUNDUP(Q5*0.75,2)</f>
        <v>82.5</v>
      </c>
    </row>
    <row r="6" spans="1:19" ht="24.95" customHeight="1" x14ac:dyDescent="0.15">
      <c r="A6" s="385"/>
      <c r="B6" s="63"/>
      <c r="C6" s="48" t="s">
        <v>38</v>
      </c>
      <c r="D6" s="49"/>
      <c r="E6" s="50">
        <v>30</v>
      </c>
      <c r="F6" s="51" t="s">
        <v>25</v>
      </c>
      <c r="G6" s="67"/>
      <c r="H6" s="71" t="s">
        <v>38</v>
      </c>
      <c r="I6" s="49"/>
      <c r="J6" s="51">
        <f t="shared" si="0"/>
        <v>22.5</v>
      </c>
      <c r="K6" s="51" t="s">
        <v>25</v>
      </c>
      <c r="L6" s="51"/>
      <c r="M6" s="75" t="e">
        <f>ROUND(#REF!+(#REF!*6/100),2)</f>
        <v>#REF!</v>
      </c>
      <c r="N6" s="63" t="s">
        <v>153</v>
      </c>
      <c r="O6" s="52" t="s">
        <v>23</v>
      </c>
      <c r="P6" s="49"/>
      <c r="Q6" s="53">
        <v>0.5</v>
      </c>
      <c r="R6" s="88">
        <f t="shared" si="1"/>
        <v>0.38</v>
      </c>
    </row>
    <row r="7" spans="1:19" ht="24.95" customHeight="1" x14ac:dyDescent="0.15">
      <c r="A7" s="385"/>
      <c r="B7" s="63"/>
      <c r="C7" s="48" t="s">
        <v>94</v>
      </c>
      <c r="D7" s="49"/>
      <c r="E7" s="50">
        <v>40</v>
      </c>
      <c r="F7" s="51" t="s">
        <v>25</v>
      </c>
      <c r="G7" s="67"/>
      <c r="H7" s="71" t="s">
        <v>94</v>
      </c>
      <c r="I7" s="49"/>
      <c r="J7" s="51">
        <f t="shared" si="0"/>
        <v>30</v>
      </c>
      <c r="K7" s="51" t="s">
        <v>25</v>
      </c>
      <c r="L7" s="51"/>
      <c r="M7" s="75" t="e">
        <f>ROUND(#REF!+(#REF!*10/100),2)</f>
        <v>#REF!</v>
      </c>
      <c r="N7" s="63" t="s">
        <v>154</v>
      </c>
      <c r="O7" s="52" t="s">
        <v>30</v>
      </c>
      <c r="P7" s="49"/>
      <c r="Q7" s="53">
        <v>2</v>
      </c>
      <c r="R7" s="88">
        <f t="shared" si="1"/>
        <v>1.5</v>
      </c>
    </row>
    <row r="8" spans="1:19" ht="24.95" customHeight="1" x14ac:dyDescent="0.15">
      <c r="A8" s="385"/>
      <c r="B8" s="63"/>
      <c r="C8" s="48" t="s">
        <v>32</v>
      </c>
      <c r="D8" s="49"/>
      <c r="E8" s="50">
        <v>10</v>
      </c>
      <c r="F8" s="51" t="s">
        <v>25</v>
      </c>
      <c r="G8" s="67"/>
      <c r="H8" s="71" t="s">
        <v>32</v>
      </c>
      <c r="I8" s="49"/>
      <c r="J8" s="51">
        <f t="shared" si="0"/>
        <v>7.5</v>
      </c>
      <c r="K8" s="51" t="s">
        <v>25</v>
      </c>
      <c r="L8" s="51"/>
      <c r="M8" s="75" t="e">
        <f>ROUND(#REF!+(#REF!*10/100),2)</f>
        <v>#REF!</v>
      </c>
      <c r="N8" s="63" t="s">
        <v>115</v>
      </c>
      <c r="O8" s="52" t="s">
        <v>56</v>
      </c>
      <c r="P8" s="49"/>
      <c r="Q8" s="53">
        <v>40</v>
      </c>
      <c r="R8" s="88">
        <f t="shared" si="1"/>
        <v>30</v>
      </c>
    </row>
    <row r="9" spans="1:19" ht="24.95" customHeight="1" x14ac:dyDescent="0.15">
      <c r="A9" s="385"/>
      <c r="B9" s="63"/>
      <c r="C9" s="48" t="s">
        <v>155</v>
      </c>
      <c r="D9" s="49" t="s">
        <v>27</v>
      </c>
      <c r="E9" s="50">
        <v>9</v>
      </c>
      <c r="F9" s="51" t="s">
        <v>25</v>
      </c>
      <c r="G9" s="67"/>
      <c r="H9" s="71" t="s">
        <v>155</v>
      </c>
      <c r="I9" s="49" t="s">
        <v>27</v>
      </c>
      <c r="J9" s="51">
        <f t="shared" si="0"/>
        <v>6.75</v>
      </c>
      <c r="K9" s="51" t="s">
        <v>25</v>
      </c>
      <c r="L9" s="51"/>
      <c r="M9" s="75" t="e">
        <f>#REF!</f>
        <v>#REF!</v>
      </c>
      <c r="N9" s="81" t="s">
        <v>226</v>
      </c>
      <c r="O9" s="52" t="s">
        <v>57</v>
      </c>
      <c r="P9" s="49"/>
      <c r="Q9" s="53">
        <v>0.5</v>
      </c>
      <c r="R9" s="88">
        <f t="shared" si="1"/>
        <v>0.38</v>
      </c>
    </row>
    <row r="10" spans="1:19" ht="24.95" customHeight="1" x14ac:dyDescent="0.15">
      <c r="A10" s="385"/>
      <c r="B10" s="63"/>
      <c r="C10" s="48" t="s">
        <v>54</v>
      </c>
      <c r="D10" s="49" t="s">
        <v>44</v>
      </c>
      <c r="E10" s="50">
        <v>30</v>
      </c>
      <c r="F10" s="51" t="s">
        <v>55</v>
      </c>
      <c r="G10" s="67"/>
      <c r="H10" s="71" t="s">
        <v>54</v>
      </c>
      <c r="I10" s="49" t="s">
        <v>44</v>
      </c>
      <c r="J10" s="51">
        <f t="shared" si="0"/>
        <v>22.5</v>
      </c>
      <c r="K10" s="51" t="s">
        <v>55</v>
      </c>
      <c r="L10" s="51"/>
      <c r="M10" s="75" t="e">
        <f>#REF!</f>
        <v>#REF!</v>
      </c>
      <c r="N10" s="92" t="s">
        <v>227</v>
      </c>
      <c r="O10" s="52" t="s">
        <v>76</v>
      </c>
      <c r="P10" s="49"/>
      <c r="Q10" s="53">
        <v>2</v>
      </c>
      <c r="R10" s="88">
        <f t="shared" si="1"/>
        <v>1.5</v>
      </c>
    </row>
    <row r="11" spans="1:19" ht="24.95" customHeight="1" x14ac:dyDescent="0.15">
      <c r="A11" s="385"/>
      <c r="B11" s="63"/>
      <c r="C11" s="48"/>
      <c r="D11" s="49"/>
      <c r="E11" s="50"/>
      <c r="F11" s="51"/>
      <c r="G11" s="67"/>
      <c r="H11" s="71"/>
      <c r="I11" s="49"/>
      <c r="J11" s="51"/>
      <c r="K11" s="51"/>
      <c r="L11" s="51"/>
      <c r="M11" s="75"/>
      <c r="N11" s="63" t="s">
        <v>37</v>
      </c>
      <c r="O11" s="52"/>
      <c r="P11" s="49"/>
      <c r="Q11" s="53"/>
      <c r="R11" s="88"/>
    </row>
    <row r="12" spans="1:19" ht="24.95" customHeight="1" x14ac:dyDescent="0.15">
      <c r="A12" s="385"/>
      <c r="B12" s="62"/>
      <c r="C12" s="42"/>
      <c r="D12" s="43"/>
      <c r="E12" s="44"/>
      <c r="F12" s="45"/>
      <c r="G12" s="66"/>
      <c r="H12" s="70"/>
      <c r="I12" s="43"/>
      <c r="J12" s="45"/>
      <c r="K12" s="45"/>
      <c r="L12" s="45"/>
      <c r="M12" s="74"/>
      <c r="N12" s="62"/>
      <c r="O12" s="46"/>
      <c r="P12" s="43"/>
      <c r="Q12" s="47"/>
      <c r="R12" s="90"/>
    </row>
    <row r="13" spans="1:19" ht="24.95" customHeight="1" x14ac:dyDescent="0.15">
      <c r="A13" s="385"/>
      <c r="B13" s="63" t="s">
        <v>156</v>
      </c>
      <c r="C13" s="48" t="s">
        <v>66</v>
      </c>
      <c r="D13" s="49"/>
      <c r="E13" s="77">
        <v>0.1</v>
      </c>
      <c r="F13" s="51" t="s">
        <v>67</v>
      </c>
      <c r="G13" s="67" t="s">
        <v>20</v>
      </c>
      <c r="H13" s="71" t="s">
        <v>66</v>
      </c>
      <c r="I13" s="49"/>
      <c r="J13" s="51">
        <f>ROUNDUP(E13*0.75,2)</f>
        <v>0.08</v>
      </c>
      <c r="K13" s="51" t="s">
        <v>67</v>
      </c>
      <c r="L13" s="51" t="s">
        <v>20</v>
      </c>
      <c r="M13" s="75" t="e">
        <f>#REF!</f>
        <v>#REF!</v>
      </c>
      <c r="N13" s="63" t="s">
        <v>157</v>
      </c>
      <c r="O13" s="52" t="s">
        <v>82</v>
      </c>
      <c r="P13" s="49" t="s">
        <v>83</v>
      </c>
      <c r="Q13" s="53">
        <v>4</v>
      </c>
      <c r="R13" s="88">
        <f>ROUNDUP(Q13*0.75,2)</f>
        <v>3</v>
      </c>
    </row>
    <row r="14" spans="1:19" ht="24.95" customHeight="1" x14ac:dyDescent="0.15">
      <c r="A14" s="385"/>
      <c r="B14" s="63"/>
      <c r="C14" s="48" t="s">
        <v>70</v>
      </c>
      <c r="D14" s="49"/>
      <c r="E14" s="50">
        <v>5</v>
      </c>
      <c r="F14" s="51" t="s">
        <v>25</v>
      </c>
      <c r="G14" s="67"/>
      <c r="H14" s="71" t="s">
        <v>70</v>
      </c>
      <c r="I14" s="49"/>
      <c r="J14" s="51">
        <f>ROUNDUP(E14*0.75,2)</f>
        <v>3.75</v>
      </c>
      <c r="K14" s="51" t="s">
        <v>25</v>
      </c>
      <c r="L14" s="51"/>
      <c r="M14" s="75" t="e">
        <f>ROUND(#REF!+(#REF!*15/100),2)</f>
        <v>#REF!</v>
      </c>
      <c r="N14" s="63" t="s">
        <v>158</v>
      </c>
      <c r="O14" s="52" t="s">
        <v>57</v>
      </c>
      <c r="P14" s="49"/>
      <c r="Q14" s="53">
        <v>0.3</v>
      </c>
      <c r="R14" s="88">
        <f>ROUNDUP(Q14*0.75,2)</f>
        <v>0.23</v>
      </c>
    </row>
    <row r="15" spans="1:19" ht="24.95" customHeight="1" x14ac:dyDescent="0.15">
      <c r="A15" s="385"/>
      <c r="B15" s="63"/>
      <c r="C15" s="48" t="s">
        <v>159</v>
      </c>
      <c r="D15" s="49"/>
      <c r="E15" s="50">
        <v>20</v>
      </c>
      <c r="F15" s="51" t="s">
        <v>25</v>
      </c>
      <c r="G15" s="67"/>
      <c r="H15" s="71" t="s">
        <v>159</v>
      </c>
      <c r="I15" s="49"/>
      <c r="J15" s="51">
        <f>ROUNDUP(E15*0.75,2)</f>
        <v>15</v>
      </c>
      <c r="K15" s="51" t="s">
        <v>25</v>
      </c>
      <c r="L15" s="51"/>
      <c r="M15" s="75" t="e">
        <f>#REF!</f>
        <v>#REF!</v>
      </c>
      <c r="N15" s="63" t="s">
        <v>108</v>
      </c>
      <c r="O15" s="52" t="s">
        <v>45</v>
      </c>
      <c r="P15" s="49"/>
      <c r="Q15" s="53">
        <v>0.1</v>
      </c>
      <c r="R15" s="88">
        <f>ROUNDUP(Q15*0.75,2)</f>
        <v>0.08</v>
      </c>
    </row>
    <row r="16" spans="1:19" ht="24.95" customHeight="1" x14ac:dyDescent="0.15">
      <c r="A16" s="385"/>
      <c r="B16" s="63"/>
      <c r="C16" s="48"/>
      <c r="D16" s="49"/>
      <c r="E16" s="50"/>
      <c r="F16" s="51"/>
      <c r="G16" s="67"/>
      <c r="H16" s="71"/>
      <c r="I16" s="49"/>
      <c r="J16" s="51"/>
      <c r="K16" s="51"/>
      <c r="L16" s="51"/>
      <c r="M16" s="75"/>
      <c r="N16" s="63" t="s">
        <v>37</v>
      </c>
      <c r="O16" s="52"/>
      <c r="P16" s="49"/>
      <c r="Q16" s="53"/>
      <c r="R16" s="88"/>
    </row>
    <row r="17" spans="1:18" ht="24.95" customHeight="1" x14ac:dyDescent="0.15">
      <c r="A17" s="385"/>
      <c r="B17" s="62"/>
      <c r="C17" s="42"/>
      <c r="D17" s="43"/>
      <c r="E17" s="44"/>
      <c r="F17" s="45"/>
      <c r="G17" s="66"/>
      <c r="H17" s="70"/>
      <c r="I17" s="43"/>
      <c r="J17" s="45"/>
      <c r="K17" s="45"/>
      <c r="L17" s="45"/>
      <c r="M17" s="74"/>
      <c r="N17" s="62"/>
      <c r="O17" s="46"/>
      <c r="P17" s="43"/>
      <c r="Q17" s="47"/>
      <c r="R17" s="90"/>
    </row>
    <row r="18" spans="1:18" ht="24.95" customHeight="1" x14ac:dyDescent="0.15">
      <c r="A18" s="385"/>
      <c r="B18" s="63" t="s">
        <v>160</v>
      </c>
      <c r="C18" s="48" t="s">
        <v>161</v>
      </c>
      <c r="D18" s="49"/>
      <c r="E18" s="50">
        <v>25</v>
      </c>
      <c r="F18" s="51" t="s">
        <v>25</v>
      </c>
      <c r="G18" s="67"/>
      <c r="H18" s="71" t="s">
        <v>161</v>
      </c>
      <c r="I18" s="49"/>
      <c r="J18" s="51">
        <f>ROUNDUP(E18*0.75,2)</f>
        <v>18.75</v>
      </c>
      <c r="K18" s="51" t="s">
        <v>25</v>
      </c>
      <c r="L18" s="51"/>
      <c r="M18" s="75" t="e">
        <f>#REF!</f>
        <v>#REF!</v>
      </c>
      <c r="N18" s="63"/>
      <c r="O18" s="52"/>
      <c r="P18" s="49"/>
      <c r="Q18" s="53"/>
      <c r="R18" s="88"/>
    </row>
    <row r="19" spans="1:18" ht="24.95" customHeight="1" thickBot="1" x14ac:dyDescent="0.2">
      <c r="A19" s="386"/>
      <c r="B19" s="64"/>
      <c r="C19" s="55"/>
      <c r="D19" s="56"/>
      <c r="E19" s="57"/>
      <c r="F19" s="58"/>
      <c r="G19" s="68"/>
      <c r="H19" s="72"/>
      <c r="I19" s="56"/>
      <c r="J19" s="58"/>
      <c r="K19" s="58"/>
      <c r="L19" s="58"/>
      <c r="M19" s="76"/>
      <c r="N19" s="64"/>
      <c r="O19" s="59"/>
      <c r="P19" s="56"/>
      <c r="Q19" s="60"/>
      <c r="R19" s="91"/>
    </row>
    <row r="20" spans="1:18" ht="24.95" customHeight="1" x14ac:dyDescent="0.15"/>
    <row r="21" spans="1:18" ht="24.95" customHeight="1" x14ac:dyDescent="0.15"/>
    <row r="22" spans="1:18" ht="24.95" customHeight="1" x14ac:dyDescent="0.15"/>
    <row r="23" spans="1:18" ht="24.95" customHeight="1" x14ac:dyDescent="0.15"/>
    <row r="24" spans="1:18" ht="24.95" customHeight="1" x14ac:dyDescent="0.15"/>
    <row r="25" spans="1:18" ht="24.95" customHeight="1" x14ac:dyDescent="0.15"/>
  </sheetData>
  <mergeCells count="4">
    <mergeCell ref="H1:N1"/>
    <mergeCell ref="A2:R2"/>
    <mergeCell ref="A3:F3"/>
    <mergeCell ref="A5:A19"/>
  </mergeCells>
  <phoneticPr fontId="17"/>
  <printOptions horizontalCentered="1" verticalCentered="1"/>
  <pageMargins left="0.39370078740157483" right="0.39370078740157483" top="0.39370078740157483" bottom="0.39370078740157483" header="0.39370078740157483" footer="0.39370078740157483"/>
  <pageSetup paperSize="12" scale="5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U62"/>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356</v>
      </c>
      <c r="B4" s="421"/>
      <c r="C4" s="421"/>
      <c r="D4" s="141"/>
      <c r="E4" s="422" t="s">
        <v>304</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322</v>
      </c>
      <c r="C10" s="107" t="s">
        <v>59</v>
      </c>
      <c r="D10" s="106"/>
      <c r="E10" s="49"/>
      <c r="F10" s="49"/>
      <c r="G10" s="103"/>
      <c r="H10" s="105">
        <v>15</v>
      </c>
      <c r="I10" s="104" t="s">
        <v>321</v>
      </c>
      <c r="J10" s="154" t="s">
        <v>292</v>
      </c>
      <c r="K10" s="102">
        <v>10</v>
      </c>
      <c r="L10" s="104" t="s">
        <v>320</v>
      </c>
      <c r="M10" s="103" t="s">
        <v>94</v>
      </c>
      <c r="N10" s="102">
        <v>10</v>
      </c>
      <c r="O10" s="101"/>
    </row>
    <row r="11" spans="1:21" ht="27" customHeight="1" x14ac:dyDescent="0.15">
      <c r="A11" s="400"/>
      <c r="B11" s="103"/>
      <c r="C11" s="107" t="s">
        <v>38</v>
      </c>
      <c r="D11" s="106"/>
      <c r="E11" s="49"/>
      <c r="F11" s="49"/>
      <c r="G11" s="103"/>
      <c r="H11" s="105">
        <v>10</v>
      </c>
      <c r="I11" s="104"/>
      <c r="J11" s="103" t="s">
        <v>38</v>
      </c>
      <c r="K11" s="102">
        <v>10</v>
      </c>
      <c r="L11" s="104"/>
      <c r="M11" s="103" t="s">
        <v>32</v>
      </c>
      <c r="N11" s="102">
        <v>5</v>
      </c>
      <c r="O11" s="101"/>
    </row>
    <row r="12" spans="1:21" ht="27" customHeight="1" x14ac:dyDescent="0.15">
      <c r="A12" s="400"/>
      <c r="B12" s="103"/>
      <c r="C12" s="107" t="s">
        <v>94</v>
      </c>
      <c r="D12" s="106"/>
      <c r="E12" s="49"/>
      <c r="F12" s="49"/>
      <c r="G12" s="103"/>
      <c r="H12" s="105">
        <v>30</v>
      </c>
      <c r="I12" s="104"/>
      <c r="J12" s="103" t="s">
        <v>94</v>
      </c>
      <c r="K12" s="102">
        <v>20</v>
      </c>
      <c r="L12" s="104"/>
      <c r="M12" s="103" t="s">
        <v>38</v>
      </c>
      <c r="N12" s="102">
        <v>5</v>
      </c>
      <c r="O12" s="101"/>
    </row>
    <row r="13" spans="1:21" ht="27" customHeight="1" x14ac:dyDescent="0.15">
      <c r="A13" s="400"/>
      <c r="B13" s="103"/>
      <c r="C13" s="107" t="s">
        <v>54</v>
      </c>
      <c r="D13" s="106"/>
      <c r="E13" s="49" t="s">
        <v>44</v>
      </c>
      <c r="F13" s="49"/>
      <c r="G13" s="103"/>
      <c r="H13" s="105">
        <v>20</v>
      </c>
      <c r="I13" s="104"/>
      <c r="J13" s="103" t="s">
        <v>54</v>
      </c>
      <c r="K13" s="102">
        <v>15</v>
      </c>
      <c r="L13" s="104"/>
      <c r="M13" s="103"/>
      <c r="N13" s="102"/>
      <c r="O13" s="101"/>
    </row>
    <row r="14" spans="1:21" ht="27" customHeight="1" x14ac:dyDescent="0.15">
      <c r="A14" s="400"/>
      <c r="B14" s="103"/>
      <c r="C14" s="107"/>
      <c r="D14" s="106"/>
      <c r="E14" s="49"/>
      <c r="F14" s="49"/>
      <c r="G14" s="103" t="s">
        <v>56</v>
      </c>
      <c r="H14" s="105" t="s">
        <v>262</v>
      </c>
      <c r="I14" s="104"/>
      <c r="J14" s="103"/>
      <c r="K14" s="102"/>
      <c r="L14" s="104"/>
      <c r="M14" s="103"/>
      <c r="N14" s="102"/>
      <c r="O14" s="101"/>
    </row>
    <row r="15" spans="1:21" ht="27" customHeight="1" x14ac:dyDescent="0.15">
      <c r="A15" s="400"/>
      <c r="B15" s="103"/>
      <c r="C15" s="107"/>
      <c r="D15" s="106"/>
      <c r="E15" s="49"/>
      <c r="F15" s="49"/>
      <c r="G15" s="103" t="s">
        <v>45</v>
      </c>
      <c r="H15" s="105" t="s">
        <v>261</v>
      </c>
      <c r="I15" s="104"/>
      <c r="J15" s="103"/>
      <c r="K15" s="102"/>
      <c r="L15" s="104"/>
      <c r="M15" s="103"/>
      <c r="N15" s="102"/>
      <c r="O15" s="101"/>
    </row>
    <row r="16" spans="1:21" ht="27" customHeight="1" x14ac:dyDescent="0.15">
      <c r="A16" s="400"/>
      <c r="B16" s="109"/>
      <c r="C16" s="111"/>
      <c r="D16" s="110"/>
      <c r="E16" s="43"/>
      <c r="F16" s="43"/>
      <c r="G16" s="109"/>
      <c r="H16" s="108"/>
      <c r="I16" s="116"/>
      <c r="J16" s="109"/>
      <c r="K16" s="115"/>
      <c r="L16" s="104"/>
      <c r="M16" s="103"/>
      <c r="N16" s="102"/>
      <c r="O16" s="101"/>
    </row>
    <row r="17" spans="1:15" ht="27" customHeight="1" x14ac:dyDescent="0.15">
      <c r="A17" s="400"/>
      <c r="B17" s="103" t="s">
        <v>319</v>
      </c>
      <c r="C17" s="107" t="s">
        <v>159</v>
      </c>
      <c r="D17" s="106"/>
      <c r="E17" s="49"/>
      <c r="F17" s="49"/>
      <c r="G17" s="103"/>
      <c r="H17" s="105">
        <v>5</v>
      </c>
      <c r="I17" s="104" t="s">
        <v>306</v>
      </c>
      <c r="J17" s="103" t="s">
        <v>32</v>
      </c>
      <c r="K17" s="102">
        <v>5</v>
      </c>
      <c r="L17" s="104"/>
      <c r="M17" s="103"/>
      <c r="N17" s="102"/>
      <c r="O17" s="101"/>
    </row>
    <row r="18" spans="1:15" ht="27" customHeight="1" x14ac:dyDescent="0.15">
      <c r="A18" s="400"/>
      <c r="B18" s="103"/>
      <c r="C18" s="107" t="s">
        <v>32</v>
      </c>
      <c r="D18" s="106"/>
      <c r="E18" s="49"/>
      <c r="F18" s="49"/>
      <c r="G18" s="103"/>
      <c r="H18" s="105">
        <v>5</v>
      </c>
      <c r="I18" s="104"/>
      <c r="J18" s="103"/>
      <c r="K18" s="102"/>
      <c r="L18" s="104"/>
      <c r="M18" s="103"/>
      <c r="N18" s="102"/>
      <c r="O18" s="101"/>
    </row>
    <row r="19" spans="1:15" ht="27" customHeight="1" thickBot="1" x14ac:dyDescent="0.2">
      <c r="A19" s="401"/>
      <c r="B19" s="96"/>
      <c r="C19" s="100"/>
      <c r="D19" s="99"/>
      <c r="E19" s="56"/>
      <c r="F19" s="56"/>
      <c r="G19" s="96"/>
      <c r="H19" s="98"/>
      <c r="I19" s="97"/>
      <c r="J19" s="96"/>
      <c r="K19" s="95"/>
      <c r="L19" s="97"/>
      <c r="M19" s="96"/>
      <c r="N19" s="95"/>
      <c r="O19" s="94"/>
    </row>
    <row r="20" spans="1:15" ht="27" customHeight="1" x14ac:dyDescent="0.15">
      <c r="B20" s="93"/>
      <c r="C20" s="93"/>
      <c r="D20" s="93"/>
      <c r="G20" s="93"/>
      <c r="H20" s="85"/>
      <c r="I20" s="93"/>
      <c r="J20" s="93"/>
      <c r="K20" s="85"/>
      <c r="L20" s="93"/>
      <c r="M20" s="93"/>
      <c r="N20" s="85"/>
    </row>
    <row r="21" spans="1:15" ht="27" customHeight="1" x14ac:dyDescent="0.15">
      <c r="B21" s="93"/>
      <c r="C21" s="93"/>
      <c r="D21" s="93"/>
      <c r="G21" s="93"/>
      <c r="H21" s="85"/>
      <c r="I21" s="93"/>
      <c r="J21" s="93"/>
      <c r="K21" s="85"/>
      <c r="L21" s="93"/>
      <c r="M21" s="93"/>
      <c r="N21" s="85"/>
    </row>
    <row r="22" spans="1:15" ht="27" customHeight="1" x14ac:dyDescent="0.15">
      <c r="B22" s="93"/>
      <c r="C22" s="93"/>
      <c r="D22" s="93"/>
      <c r="G22" s="93"/>
      <c r="H22" s="85"/>
      <c r="I22" s="93"/>
      <c r="J22" s="93"/>
      <c r="K22" s="85"/>
      <c r="L22" s="93"/>
      <c r="M22" s="93"/>
      <c r="N22" s="85"/>
    </row>
    <row r="23" spans="1:15" ht="27" customHeight="1" x14ac:dyDescent="0.15">
      <c r="B23" s="93"/>
      <c r="C23" s="93"/>
      <c r="D23" s="93"/>
      <c r="G23" s="93"/>
      <c r="H23" s="85"/>
      <c r="I23" s="93"/>
      <c r="J23" s="93"/>
      <c r="K23" s="85"/>
      <c r="L23" s="93"/>
      <c r="M23" s="93"/>
      <c r="N23" s="85"/>
    </row>
    <row r="24" spans="1:15" ht="27" customHeight="1" x14ac:dyDescent="0.15">
      <c r="B24" s="93"/>
      <c r="C24" s="93"/>
      <c r="D24" s="93"/>
      <c r="G24" s="93"/>
      <c r="H24" s="85"/>
      <c r="I24" s="93"/>
      <c r="J24" s="93"/>
      <c r="K24" s="85"/>
      <c r="L24" s="93"/>
      <c r="M24" s="93"/>
      <c r="N24" s="85"/>
    </row>
    <row r="25" spans="1:15" ht="27" customHeight="1" x14ac:dyDescent="0.15">
      <c r="B25" s="93"/>
      <c r="C25" s="93"/>
      <c r="D25" s="93"/>
      <c r="G25" s="93"/>
      <c r="H25" s="85"/>
      <c r="I25" s="93"/>
      <c r="J25" s="93"/>
      <c r="K25" s="85"/>
      <c r="L25" s="93"/>
      <c r="M25" s="93"/>
      <c r="N25" s="85"/>
    </row>
    <row r="26" spans="1:15" ht="27" customHeight="1"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sheetData>
  <mergeCells count="15">
    <mergeCell ref="E1:N1"/>
    <mergeCell ref="A2:O2"/>
    <mergeCell ref="E3:F3"/>
    <mergeCell ref="A4:C4"/>
    <mergeCell ref="E4:F4"/>
    <mergeCell ref="L5:N5"/>
    <mergeCell ref="O5:O7"/>
    <mergeCell ref="I6:K6"/>
    <mergeCell ref="L6:N6"/>
    <mergeCell ref="A8:A19"/>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Z25"/>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211</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v>
      </c>
      <c r="C5" s="36"/>
      <c r="D5" s="37"/>
      <c r="E5" s="38"/>
      <c r="F5" s="39"/>
      <c r="G5" s="65"/>
      <c r="H5" s="69"/>
      <c r="I5" s="37"/>
      <c r="J5" s="39"/>
      <c r="K5" s="39"/>
      <c r="L5" s="39"/>
      <c r="M5" s="73"/>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163</v>
      </c>
      <c r="C7" s="48" t="s">
        <v>137</v>
      </c>
      <c r="D7" s="49" t="s">
        <v>21</v>
      </c>
      <c r="E7" s="50">
        <v>1</v>
      </c>
      <c r="F7" s="51" t="s">
        <v>22</v>
      </c>
      <c r="G7" s="67" t="s">
        <v>20</v>
      </c>
      <c r="H7" s="71" t="s">
        <v>137</v>
      </c>
      <c r="I7" s="49" t="s">
        <v>21</v>
      </c>
      <c r="J7" s="51">
        <f>ROUNDUP(E7*0.75,2)</f>
        <v>0.75</v>
      </c>
      <c r="K7" s="51" t="s">
        <v>22</v>
      </c>
      <c r="L7" s="51" t="s">
        <v>20</v>
      </c>
      <c r="M7" s="75" t="e">
        <f>#REF!</f>
        <v>#REF!</v>
      </c>
      <c r="N7" s="81" t="s">
        <v>245</v>
      </c>
      <c r="O7" s="52" t="s">
        <v>23</v>
      </c>
      <c r="P7" s="49"/>
      <c r="Q7" s="53">
        <v>1</v>
      </c>
      <c r="R7" s="88">
        <f t="shared" ref="R7:R12" si="0">ROUNDUP(Q7*0.75,2)</f>
        <v>0.75</v>
      </c>
    </row>
    <row r="8" spans="1:19" ht="24.95" customHeight="1" x14ac:dyDescent="0.15">
      <c r="A8" s="385"/>
      <c r="B8" s="63"/>
      <c r="C8" s="48" t="s">
        <v>133</v>
      </c>
      <c r="D8" s="49"/>
      <c r="E8" s="50">
        <v>0.5</v>
      </c>
      <c r="F8" s="51" t="s">
        <v>25</v>
      </c>
      <c r="G8" s="67"/>
      <c r="H8" s="71" t="s">
        <v>133</v>
      </c>
      <c r="I8" s="49"/>
      <c r="J8" s="51">
        <f>ROUNDUP(E8*0.75,2)</f>
        <v>0.38</v>
      </c>
      <c r="K8" s="51" t="s">
        <v>25</v>
      </c>
      <c r="L8" s="51"/>
      <c r="M8" s="75" t="e">
        <f>ROUND(#REF!+(#REF!*20/100),2)</f>
        <v>#REF!</v>
      </c>
      <c r="N8" s="89" t="s">
        <v>228</v>
      </c>
      <c r="O8" s="52" t="s">
        <v>26</v>
      </c>
      <c r="P8" s="49" t="s">
        <v>27</v>
      </c>
      <c r="Q8" s="53">
        <v>1</v>
      </c>
      <c r="R8" s="88">
        <f t="shared" si="0"/>
        <v>0.75</v>
      </c>
    </row>
    <row r="9" spans="1:19" ht="24.95" customHeight="1" x14ac:dyDescent="0.15">
      <c r="A9" s="385"/>
      <c r="B9" s="63"/>
      <c r="C9" s="48" t="s">
        <v>38</v>
      </c>
      <c r="D9" s="49"/>
      <c r="E9" s="50">
        <v>20</v>
      </c>
      <c r="F9" s="51" t="s">
        <v>25</v>
      </c>
      <c r="G9" s="67"/>
      <c r="H9" s="71" t="s">
        <v>38</v>
      </c>
      <c r="I9" s="49"/>
      <c r="J9" s="51">
        <f>ROUNDUP(E9*0.75,2)</f>
        <v>15</v>
      </c>
      <c r="K9" s="51" t="s">
        <v>25</v>
      </c>
      <c r="L9" s="51"/>
      <c r="M9" s="75" t="e">
        <f>ROUND(#REF!+(#REF!*6/100),2)</f>
        <v>#REF!</v>
      </c>
      <c r="N9" s="63" t="s">
        <v>164</v>
      </c>
      <c r="O9" s="52" t="s">
        <v>29</v>
      </c>
      <c r="P9" s="49" t="s">
        <v>27</v>
      </c>
      <c r="Q9" s="53">
        <v>3</v>
      </c>
      <c r="R9" s="88">
        <f t="shared" si="0"/>
        <v>2.25</v>
      </c>
    </row>
    <row r="10" spans="1:19" ht="24.95" customHeight="1" x14ac:dyDescent="0.15">
      <c r="A10" s="385"/>
      <c r="B10" s="63"/>
      <c r="C10" s="48" t="s">
        <v>165</v>
      </c>
      <c r="D10" s="49"/>
      <c r="E10" s="50">
        <v>5</v>
      </c>
      <c r="F10" s="51" t="s">
        <v>25</v>
      </c>
      <c r="G10" s="67"/>
      <c r="H10" s="71" t="s">
        <v>165</v>
      </c>
      <c r="I10" s="49"/>
      <c r="J10" s="51">
        <f>ROUNDUP(E10*0.75,2)</f>
        <v>3.75</v>
      </c>
      <c r="K10" s="51" t="s">
        <v>25</v>
      </c>
      <c r="L10" s="51"/>
      <c r="M10" s="75" t="e">
        <f>ROUND(#REF!+(#REF!*10/100),2)</f>
        <v>#REF!</v>
      </c>
      <c r="N10" s="63" t="s">
        <v>18</v>
      </c>
      <c r="O10" s="52" t="s">
        <v>30</v>
      </c>
      <c r="P10" s="49"/>
      <c r="Q10" s="53">
        <v>2</v>
      </c>
      <c r="R10" s="88">
        <f t="shared" si="0"/>
        <v>1.5</v>
      </c>
    </row>
    <row r="11" spans="1:19" ht="24.95" customHeight="1" x14ac:dyDescent="0.15">
      <c r="A11" s="385"/>
      <c r="B11" s="63"/>
      <c r="C11" s="48"/>
      <c r="D11" s="49"/>
      <c r="E11" s="50"/>
      <c r="F11" s="51"/>
      <c r="G11" s="67"/>
      <c r="H11" s="71"/>
      <c r="I11" s="49"/>
      <c r="J11" s="51"/>
      <c r="K11" s="51"/>
      <c r="L11" s="51"/>
      <c r="M11" s="75"/>
      <c r="N11" s="63"/>
      <c r="O11" s="52" t="s">
        <v>30</v>
      </c>
      <c r="P11" s="49"/>
      <c r="Q11" s="53">
        <v>1</v>
      </c>
      <c r="R11" s="88">
        <f t="shared" si="0"/>
        <v>0.75</v>
      </c>
    </row>
    <row r="12" spans="1:19" ht="24.95" customHeight="1" x14ac:dyDescent="0.15">
      <c r="A12" s="385"/>
      <c r="B12" s="63"/>
      <c r="C12" s="48"/>
      <c r="D12" s="49"/>
      <c r="E12" s="50"/>
      <c r="F12" s="51"/>
      <c r="G12" s="67"/>
      <c r="H12" s="71"/>
      <c r="I12" s="49"/>
      <c r="J12" s="51"/>
      <c r="K12" s="51"/>
      <c r="L12" s="51"/>
      <c r="M12" s="75"/>
      <c r="N12" s="63"/>
      <c r="O12" s="52" t="s">
        <v>45</v>
      </c>
      <c r="P12" s="49"/>
      <c r="Q12" s="53">
        <v>0.05</v>
      </c>
      <c r="R12" s="88">
        <f t="shared" si="0"/>
        <v>0.04</v>
      </c>
    </row>
    <row r="13" spans="1:19" ht="24.95" customHeight="1" x14ac:dyDescent="0.15">
      <c r="A13" s="385"/>
      <c r="B13" s="62"/>
      <c r="C13" s="42"/>
      <c r="D13" s="43"/>
      <c r="E13" s="44"/>
      <c r="F13" s="45"/>
      <c r="G13" s="66"/>
      <c r="H13" s="70"/>
      <c r="I13" s="43"/>
      <c r="J13" s="45"/>
      <c r="K13" s="45"/>
      <c r="L13" s="45"/>
      <c r="M13" s="74"/>
      <c r="N13" s="62"/>
      <c r="O13" s="46"/>
      <c r="P13" s="43"/>
      <c r="Q13" s="47"/>
      <c r="R13" s="90"/>
    </row>
    <row r="14" spans="1:19" ht="24.95" customHeight="1" x14ac:dyDescent="0.15">
      <c r="A14" s="385"/>
      <c r="B14" s="63" t="s">
        <v>166</v>
      </c>
      <c r="C14" s="48" t="s">
        <v>169</v>
      </c>
      <c r="D14" s="49"/>
      <c r="E14" s="50">
        <v>5</v>
      </c>
      <c r="F14" s="51" t="s">
        <v>25</v>
      </c>
      <c r="G14" s="67"/>
      <c r="H14" s="71" t="s">
        <v>169</v>
      </c>
      <c r="I14" s="49"/>
      <c r="J14" s="51">
        <f>ROUNDUP(E14*0.75,2)</f>
        <v>3.75</v>
      </c>
      <c r="K14" s="51" t="s">
        <v>25</v>
      </c>
      <c r="L14" s="51"/>
      <c r="M14" s="75" t="e">
        <f>#REF!</f>
        <v>#REF!</v>
      </c>
      <c r="N14" s="63" t="s">
        <v>167</v>
      </c>
      <c r="O14" s="52" t="s">
        <v>30</v>
      </c>
      <c r="P14" s="49"/>
      <c r="Q14" s="53">
        <v>1.5</v>
      </c>
      <c r="R14" s="88">
        <f>ROUNDUP(Q14*0.75,2)</f>
        <v>1.1300000000000001</v>
      </c>
    </row>
    <row r="15" spans="1:19" ht="24.95" customHeight="1" x14ac:dyDescent="0.15">
      <c r="A15" s="385"/>
      <c r="B15" s="63"/>
      <c r="C15" s="48" t="s">
        <v>32</v>
      </c>
      <c r="D15" s="49"/>
      <c r="E15" s="50">
        <v>10</v>
      </c>
      <c r="F15" s="51" t="s">
        <v>25</v>
      </c>
      <c r="G15" s="67"/>
      <c r="H15" s="71" t="s">
        <v>32</v>
      </c>
      <c r="I15" s="49"/>
      <c r="J15" s="51">
        <f>ROUNDUP(E15*0.75,2)</f>
        <v>7.5</v>
      </c>
      <c r="K15" s="51" t="s">
        <v>25</v>
      </c>
      <c r="L15" s="51"/>
      <c r="M15" s="75" t="e">
        <f>ROUND(#REF!+(#REF!*10/100),2)</f>
        <v>#REF!</v>
      </c>
      <c r="N15" s="81" t="s">
        <v>246</v>
      </c>
      <c r="O15" s="52" t="s">
        <v>33</v>
      </c>
      <c r="P15" s="49"/>
      <c r="Q15" s="53">
        <v>20</v>
      </c>
      <c r="R15" s="88">
        <f>ROUNDUP(Q15*0.75,2)</f>
        <v>15</v>
      </c>
    </row>
    <row r="16" spans="1:19" ht="24.95" customHeight="1" x14ac:dyDescent="0.15">
      <c r="A16" s="385"/>
      <c r="B16" s="63"/>
      <c r="C16" s="48" t="s">
        <v>40</v>
      </c>
      <c r="D16" s="49" t="s">
        <v>41</v>
      </c>
      <c r="E16" s="78">
        <v>0.25</v>
      </c>
      <c r="F16" s="51" t="s">
        <v>42</v>
      </c>
      <c r="G16" s="67"/>
      <c r="H16" s="71" t="s">
        <v>40</v>
      </c>
      <c r="I16" s="49" t="s">
        <v>41</v>
      </c>
      <c r="J16" s="51">
        <f>ROUNDUP(E16*0.75,2)</f>
        <v>0.19</v>
      </c>
      <c r="K16" s="51" t="s">
        <v>42</v>
      </c>
      <c r="L16" s="51"/>
      <c r="M16" s="75" t="e">
        <f>#REF!</f>
        <v>#REF!</v>
      </c>
      <c r="N16" s="89" t="s">
        <v>229</v>
      </c>
      <c r="O16" s="52" t="s">
        <v>57</v>
      </c>
      <c r="P16" s="49"/>
      <c r="Q16" s="53">
        <v>1</v>
      </c>
      <c r="R16" s="88">
        <f>ROUNDUP(Q16*0.75,2)</f>
        <v>0.75</v>
      </c>
    </row>
    <row r="17" spans="1:18" ht="24.95" customHeight="1" x14ac:dyDescent="0.15">
      <c r="A17" s="385"/>
      <c r="B17" s="63"/>
      <c r="C17" s="48" t="s">
        <v>111</v>
      </c>
      <c r="D17" s="49"/>
      <c r="E17" s="50">
        <v>5</v>
      </c>
      <c r="F17" s="51" t="s">
        <v>25</v>
      </c>
      <c r="G17" s="67"/>
      <c r="H17" s="71" t="s">
        <v>111</v>
      </c>
      <c r="I17" s="49"/>
      <c r="J17" s="51">
        <f>ROUNDUP(E17*0.75,2)</f>
        <v>3.75</v>
      </c>
      <c r="K17" s="51" t="s">
        <v>25</v>
      </c>
      <c r="L17" s="51"/>
      <c r="M17" s="75" t="e">
        <f>#REF!</f>
        <v>#REF!</v>
      </c>
      <c r="N17" s="63" t="s">
        <v>168</v>
      </c>
      <c r="O17" s="52" t="s">
        <v>26</v>
      </c>
      <c r="P17" s="49" t="s">
        <v>27</v>
      </c>
      <c r="Q17" s="53">
        <v>1.5</v>
      </c>
      <c r="R17" s="88">
        <f>ROUNDUP(Q17*0.75,2)</f>
        <v>1.1300000000000001</v>
      </c>
    </row>
    <row r="18" spans="1:18" ht="24.95" customHeight="1" x14ac:dyDescent="0.15">
      <c r="A18" s="385"/>
      <c r="B18" s="63"/>
      <c r="C18" s="48"/>
      <c r="D18" s="49"/>
      <c r="E18" s="50"/>
      <c r="F18" s="51"/>
      <c r="G18" s="67"/>
      <c r="H18" s="71"/>
      <c r="I18" s="49"/>
      <c r="J18" s="51"/>
      <c r="K18" s="51"/>
      <c r="L18" s="51"/>
      <c r="M18" s="75"/>
      <c r="N18" s="63" t="s">
        <v>108</v>
      </c>
      <c r="O18" s="52"/>
      <c r="P18" s="49"/>
      <c r="Q18" s="53"/>
      <c r="R18" s="88"/>
    </row>
    <row r="19" spans="1:18" ht="24.95" customHeight="1" x14ac:dyDescent="0.15">
      <c r="A19" s="385"/>
      <c r="B19" s="63"/>
      <c r="C19" s="48"/>
      <c r="D19" s="49"/>
      <c r="E19" s="50"/>
      <c r="F19" s="51"/>
      <c r="G19" s="67"/>
      <c r="H19" s="71"/>
      <c r="I19" s="49"/>
      <c r="J19" s="51"/>
      <c r="K19" s="51"/>
      <c r="L19" s="51"/>
      <c r="M19" s="75"/>
      <c r="N19" s="63" t="s">
        <v>18</v>
      </c>
      <c r="O19" s="52"/>
      <c r="P19" s="49"/>
      <c r="Q19" s="53"/>
      <c r="R19" s="88"/>
    </row>
    <row r="20" spans="1:18" ht="24.95" customHeight="1" x14ac:dyDescent="0.15">
      <c r="A20" s="385"/>
      <c r="B20" s="62"/>
      <c r="C20" s="42"/>
      <c r="D20" s="43"/>
      <c r="E20" s="44"/>
      <c r="F20" s="45"/>
      <c r="G20" s="66"/>
      <c r="H20" s="70"/>
      <c r="I20" s="43"/>
      <c r="J20" s="45"/>
      <c r="K20" s="45"/>
      <c r="L20" s="45"/>
      <c r="M20" s="74"/>
      <c r="N20" s="62"/>
      <c r="O20" s="46"/>
      <c r="P20" s="43"/>
      <c r="Q20" s="47"/>
      <c r="R20" s="90"/>
    </row>
    <row r="21" spans="1:18" ht="24.95" customHeight="1" x14ac:dyDescent="0.15">
      <c r="A21" s="385"/>
      <c r="B21" s="63" t="s">
        <v>47</v>
      </c>
      <c r="C21" s="48" t="s">
        <v>95</v>
      </c>
      <c r="D21" s="49" t="s">
        <v>27</v>
      </c>
      <c r="E21" s="77">
        <v>0.1</v>
      </c>
      <c r="F21" s="51" t="s">
        <v>67</v>
      </c>
      <c r="G21" s="67"/>
      <c r="H21" s="71" t="s">
        <v>95</v>
      </c>
      <c r="I21" s="49" t="s">
        <v>27</v>
      </c>
      <c r="J21" s="51">
        <f>ROUNDUP(E21*0.75,2)</f>
        <v>0.08</v>
      </c>
      <c r="K21" s="51" t="s">
        <v>67</v>
      </c>
      <c r="L21" s="51"/>
      <c r="M21" s="75" t="e">
        <f>#REF!</f>
        <v>#REF!</v>
      </c>
      <c r="N21" s="63" t="s">
        <v>18</v>
      </c>
      <c r="O21" s="52" t="s">
        <v>33</v>
      </c>
      <c r="P21" s="49"/>
      <c r="Q21" s="53">
        <v>100</v>
      </c>
      <c r="R21" s="88">
        <f>ROUNDUP(Q21*0.75,2)</f>
        <v>75</v>
      </c>
    </row>
    <row r="22" spans="1:18" ht="24.95" customHeight="1" x14ac:dyDescent="0.15">
      <c r="A22" s="385"/>
      <c r="B22" s="63"/>
      <c r="C22" s="48" t="s">
        <v>170</v>
      </c>
      <c r="D22" s="49"/>
      <c r="E22" s="50">
        <v>10</v>
      </c>
      <c r="F22" s="51" t="s">
        <v>25</v>
      </c>
      <c r="G22" s="67"/>
      <c r="H22" s="71" t="s">
        <v>170</v>
      </c>
      <c r="I22" s="49"/>
      <c r="J22" s="51">
        <f>ROUNDUP(E22*0.75,2)</f>
        <v>7.5</v>
      </c>
      <c r="K22" s="51" t="s">
        <v>25</v>
      </c>
      <c r="L22" s="51"/>
      <c r="M22" s="75" t="e">
        <f>ROUND(#REF!+(#REF!*10/100),2)</f>
        <v>#REF!</v>
      </c>
      <c r="N22" s="63"/>
      <c r="O22" s="52" t="s">
        <v>50</v>
      </c>
      <c r="P22" s="49"/>
      <c r="Q22" s="53">
        <v>3</v>
      </c>
      <c r="R22" s="88">
        <f>ROUNDUP(Q22*0.75,2)</f>
        <v>2.25</v>
      </c>
    </row>
    <row r="23" spans="1:18" ht="24.95" customHeight="1" x14ac:dyDescent="0.15">
      <c r="A23" s="385"/>
      <c r="B23" s="62"/>
      <c r="C23" s="42"/>
      <c r="D23" s="43"/>
      <c r="E23" s="44"/>
      <c r="F23" s="45"/>
      <c r="G23" s="66"/>
      <c r="H23" s="70"/>
      <c r="I23" s="43"/>
      <c r="J23" s="45"/>
      <c r="K23" s="45"/>
      <c r="L23" s="45"/>
      <c r="M23" s="74"/>
      <c r="N23" s="62"/>
      <c r="O23" s="46"/>
      <c r="P23" s="43"/>
      <c r="Q23" s="47"/>
      <c r="R23" s="90"/>
    </row>
    <row r="24" spans="1:18" ht="24.95" customHeight="1" x14ac:dyDescent="0.15">
      <c r="A24" s="385"/>
      <c r="B24" s="63" t="s">
        <v>96</v>
      </c>
      <c r="C24" s="48" t="s">
        <v>98</v>
      </c>
      <c r="D24" s="49"/>
      <c r="E24" s="78">
        <v>0.25</v>
      </c>
      <c r="F24" s="51" t="s">
        <v>99</v>
      </c>
      <c r="G24" s="67"/>
      <c r="H24" s="71" t="s">
        <v>98</v>
      </c>
      <c r="I24" s="49"/>
      <c r="J24" s="51">
        <f>ROUNDUP(E24*0.75,2)</f>
        <v>0.19</v>
      </c>
      <c r="K24" s="51" t="s">
        <v>99</v>
      </c>
      <c r="L24" s="51"/>
      <c r="M24" s="75" t="e">
        <f>#REF!</f>
        <v>#REF!</v>
      </c>
      <c r="N24" s="63" t="s">
        <v>97</v>
      </c>
      <c r="O24" s="52"/>
      <c r="P24" s="49"/>
      <c r="Q24" s="53"/>
      <c r="R24" s="88"/>
    </row>
    <row r="25" spans="1:18" ht="24.95" customHeight="1" thickBot="1" x14ac:dyDescent="0.2">
      <c r="A25" s="386"/>
      <c r="B25" s="64"/>
      <c r="C25" s="55"/>
      <c r="D25" s="56"/>
      <c r="E25" s="57"/>
      <c r="F25" s="58"/>
      <c r="G25" s="68"/>
      <c r="H25" s="72"/>
      <c r="I25" s="56"/>
      <c r="J25" s="58"/>
      <c r="K25" s="58"/>
      <c r="L25" s="58"/>
      <c r="M25" s="76"/>
      <c r="N25" s="64"/>
      <c r="O25" s="59"/>
      <c r="P25" s="56"/>
      <c r="Q25" s="60"/>
      <c r="R25" s="91"/>
    </row>
  </sheetData>
  <mergeCells count="4">
    <mergeCell ref="H1:N1"/>
    <mergeCell ref="A2:R2"/>
    <mergeCell ref="A3:F3"/>
    <mergeCell ref="A5:A25"/>
  </mergeCells>
  <phoneticPr fontId="18"/>
  <printOptions horizontalCentered="1" verticalCentered="1"/>
  <pageMargins left="0.39370078740157483" right="0.39370078740157483" top="0.39370078740157483" bottom="0.39370078740157483" header="0.39370078740157483" footer="0.39370078740157483"/>
  <pageSetup paperSize="12" scale="57"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64"/>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357</v>
      </c>
      <c r="B4" s="421"/>
      <c r="C4" s="421"/>
      <c r="D4" s="141"/>
      <c r="E4" s="422" t="s">
        <v>323</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328</v>
      </c>
      <c r="C10" s="107" t="s">
        <v>137</v>
      </c>
      <c r="D10" s="106" t="s">
        <v>20</v>
      </c>
      <c r="E10" s="49" t="s">
        <v>21</v>
      </c>
      <c r="F10" s="49"/>
      <c r="G10" s="103"/>
      <c r="H10" s="120">
        <v>0.7</v>
      </c>
      <c r="I10" s="104" t="s">
        <v>328</v>
      </c>
      <c r="J10" s="103" t="s">
        <v>137</v>
      </c>
      <c r="K10" s="119">
        <v>0.3</v>
      </c>
      <c r="L10" s="104" t="s">
        <v>327</v>
      </c>
      <c r="M10" s="103" t="s">
        <v>137</v>
      </c>
      <c r="N10" s="118">
        <v>0.2</v>
      </c>
      <c r="O10" s="101" t="s">
        <v>20</v>
      </c>
    </row>
    <row r="11" spans="1:21" ht="27" customHeight="1" x14ac:dyDescent="0.15">
      <c r="A11" s="400"/>
      <c r="B11" s="103"/>
      <c r="C11" s="107" t="s">
        <v>38</v>
      </c>
      <c r="D11" s="106"/>
      <c r="E11" s="49"/>
      <c r="F11" s="49"/>
      <c r="G11" s="103"/>
      <c r="H11" s="105">
        <v>20</v>
      </c>
      <c r="I11" s="104"/>
      <c r="J11" s="103" t="s">
        <v>38</v>
      </c>
      <c r="K11" s="102">
        <v>20</v>
      </c>
      <c r="L11" s="104"/>
      <c r="M11" s="103" t="s">
        <v>38</v>
      </c>
      <c r="N11" s="102">
        <v>20</v>
      </c>
      <c r="O11" s="101"/>
    </row>
    <row r="12" spans="1:21" ht="27" customHeight="1" x14ac:dyDescent="0.15">
      <c r="A12" s="400"/>
      <c r="B12" s="103"/>
      <c r="C12" s="107" t="s">
        <v>165</v>
      </c>
      <c r="D12" s="106"/>
      <c r="E12" s="49"/>
      <c r="F12" s="49"/>
      <c r="G12" s="103"/>
      <c r="H12" s="105">
        <v>5</v>
      </c>
      <c r="I12" s="104"/>
      <c r="J12" s="103" t="s">
        <v>165</v>
      </c>
      <c r="K12" s="102">
        <v>5</v>
      </c>
      <c r="L12" s="116"/>
      <c r="M12" s="109"/>
      <c r="N12" s="115"/>
      <c r="O12" s="117"/>
    </row>
    <row r="13" spans="1:21" ht="27" customHeight="1" x14ac:dyDescent="0.15">
      <c r="A13" s="400"/>
      <c r="B13" s="103"/>
      <c r="C13" s="107"/>
      <c r="D13" s="106"/>
      <c r="E13" s="49"/>
      <c r="F13" s="49"/>
      <c r="G13" s="103" t="s">
        <v>33</v>
      </c>
      <c r="H13" s="105" t="s">
        <v>262</v>
      </c>
      <c r="I13" s="104"/>
      <c r="J13" s="103"/>
      <c r="K13" s="102"/>
      <c r="L13" s="104" t="s">
        <v>307</v>
      </c>
      <c r="M13" s="103" t="s">
        <v>32</v>
      </c>
      <c r="N13" s="102">
        <v>10</v>
      </c>
      <c r="O13" s="101"/>
    </row>
    <row r="14" spans="1:21" ht="27" customHeight="1" x14ac:dyDescent="0.15">
      <c r="A14" s="400"/>
      <c r="B14" s="109"/>
      <c r="C14" s="111"/>
      <c r="D14" s="110"/>
      <c r="E14" s="43"/>
      <c r="F14" s="43"/>
      <c r="G14" s="109"/>
      <c r="H14" s="108"/>
      <c r="I14" s="116"/>
      <c r="J14" s="109"/>
      <c r="K14" s="115"/>
      <c r="L14" s="116"/>
      <c r="M14" s="109"/>
      <c r="N14" s="115"/>
      <c r="O14" s="117"/>
    </row>
    <row r="15" spans="1:21" ht="27" customHeight="1" x14ac:dyDescent="0.15">
      <c r="A15" s="400"/>
      <c r="B15" s="103" t="s">
        <v>326</v>
      </c>
      <c r="C15" s="107" t="s">
        <v>32</v>
      </c>
      <c r="D15" s="106"/>
      <c r="E15" s="49"/>
      <c r="F15" s="49"/>
      <c r="G15" s="103"/>
      <c r="H15" s="105">
        <v>10</v>
      </c>
      <c r="I15" s="104" t="s">
        <v>326</v>
      </c>
      <c r="J15" s="103" t="s">
        <v>32</v>
      </c>
      <c r="K15" s="102">
        <v>10</v>
      </c>
      <c r="L15" s="104" t="s">
        <v>325</v>
      </c>
      <c r="M15" s="103" t="s">
        <v>98</v>
      </c>
      <c r="N15" s="113">
        <v>0.13</v>
      </c>
      <c r="O15" s="101"/>
    </row>
    <row r="16" spans="1:21" ht="27" customHeight="1" x14ac:dyDescent="0.15">
      <c r="A16" s="400"/>
      <c r="B16" s="103"/>
      <c r="C16" s="107" t="s">
        <v>40</v>
      </c>
      <c r="D16" s="106"/>
      <c r="E16" s="49" t="s">
        <v>41</v>
      </c>
      <c r="F16" s="49"/>
      <c r="G16" s="103"/>
      <c r="H16" s="114">
        <v>0.13</v>
      </c>
      <c r="I16" s="104"/>
      <c r="J16" s="103" t="s">
        <v>263</v>
      </c>
      <c r="K16" s="113">
        <v>0.13</v>
      </c>
      <c r="L16" s="104"/>
      <c r="M16" s="103"/>
      <c r="N16" s="102"/>
      <c r="O16" s="101"/>
    </row>
    <row r="17" spans="1:15" ht="27" customHeight="1" x14ac:dyDescent="0.15">
      <c r="A17" s="400"/>
      <c r="B17" s="103"/>
      <c r="C17" s="107"/>
      <c r="D17" s="106"/>
      <c r="E17" s="49"/>
      <c r="F17" s="49"/>
      <c r="G17" s="103" t="s">
        <v>33</v>
      </c>
      <c r="H17" s="105" t="s">
        <v>262</v>
      </c>
      <c r="I17" s="104"/>
      <c r="J17" s="103"/>
      <c r="K17" s="102"/>
      <c r="L17" s="104"/>
      <c r="M17" s="103"/>
      <c r="N17" s="102"/>
      <c r="O17" s="101"/>
    </row>
    <row r="18" spans="1:15" ht="27" customHeight="1" x14ac:dyDescent="0.15">
      <c r="A18" s="400"/>
      <c r="B18" s="109"/>
      <c r="C18" s="111"/>
      <c r="D18" s="110"/>
      <c r="E18" s="43"/>
      <c r="F18" s="43"/>
      <c r="G18" s="109"/>
      <c r="H18" s="108"/>
      <c r="I18" s="116"/>
      <c r="J18" s="109"/>
      <c r="K18" s="115"/>
      <c r="L18" s="104"/>
      <c r="M18" s="103"/>
      <c r="N18" s="102"/>
      <c r="O18" s="101"/>
    </row>
    <row r="19" spans="1:15" ht="27" customHeight="1" x14ac:dyDescent="0.15">
      <c r="A19" s="400"/>
      <c r="B19" s="103" t="s">
        <v>47</v>
      </c>
      <c r="C19" s="107" t="s">
        <v>95</v>
      </c>
      <c r="D19" s="106"/>
      <c r="E19" s="49" t="s">
        <v>27</v>
      </c>
      <c r="F19" s="49"/>
      <c r="G19" s="103"/>
      <c r="H19" s="158">
        <v>0.05</v>
      </c>
      <c r="I19" s="104" t="s">
        <v>47</v>
      </c>
      <c r="J19" s="103" t="s">
        <v>95</v>
      </c>
      <c r="K19" s="157">
        <v>0.05</v>
      </c>
      <c r="L19" s="104"/>
      <c r="M19" s="103"/>
      <c r="N19" s="102"/>
      <c r="O19" s="101"/>
    </row>
    <row r="20" spans="1:15" ht="27" customHeight="1" x14ac:dyDescent="0.15">
      <c r="A20" s="400"/>
      <c r="B20" s="103"/>
      <c r="C20" s="107" t="s">
        <v>170</v>
      </c>
      <c r="D20" s="106"/>
      <c r="E20" s="49"/>
      <c r="F20" s="112"/>
      <c r="G20" s="103"/>
      <c r="H20" s="105">
        <v>10</v>
      </c>
      <c r="I20" s="104"/>
      <c r="J20" s="103" t="s">
        <v>170</v>
      </c>
      <c r="K20" s="102">
        <v>5</v>
      </c>
      <c r="L20" s="104"/>
      <c r="M20" s="103"/>
      <c r="N20" s="102"/>
      <c r="O20" s="101"/>
    </row>
    <row r="21" spans="1:15" ht="27" customHeight="1" x14ac:dyDescent="0.15">
      <c r="A21" s="400"/>
      <c r="B21" s="103"/>
      <c r="C21" s="107"/>
      <c r="D21" s="106"/>
      <c r="E21" s="49"/>
      <c r="F21" s="49"/>
      <c r="G21" s="103" t="s">
        <v>33</v>
      </c>
      <c r="H21" s="105" t="s">
        <v>262</v>
      </c>
      <c r="I21" s="104"/>
      <c r="J21" s="103"/>
      <c r="K21" s="102"/>
      <c r="L21" s="104"/>
      <c r="M21" s="103"/>
      <c r="N21" s="102"/>
      <c r="O21" s="101"/>
    </row>
    <row r="22" spans="1:15" ht="27" customHeight="1" x14ac:dyDescent="0.15">
      <c r="A22" s="400"/>
      <c r="B22" s="103"/>
      <c r="C22" s="107"/>
      <c r="D22" s="106"/>
      <c r="E22" s="49"/>
      <c r="F22" s="49"/>
      <c r="G22" s="103" t="s">
        <v>50</v>
      </c>
      <c r="H22" s="105" t="s">
        <v>261</v>
      </c>
      <c r="I22" s="104"/>
      <c r="J22" s="103"/>
      <c r="K22" s="102"/>
      <c r="L22" s="104"/>
      <c r="M22" s="103"/>
      <c r="N22" s="102"/>
      <c r="O22" s="101"/>
    </row>
    <row r="23" spans="1:15" ht="27" customHeight="1" x14ac:dyDescent="0.15">
      <c r="A23" s="400"/>
      <c r="B23" s="109"/>
      <c r="C23" s="111"/>
      <c r="D23" s="110"/>
      <c r="E23" s="43"/>
      <c r="F23" s="43"/>
      <c r="G23" s="109"/>
      <c r="H23" s="108"/>
      <c r="I23" s="116"/>
      <c r="J23" s="109"/>
      <c r="K23" s="115"/>
      <c r="L23" s="104"/>
      <c r="M23" s="103"/>
      <c r="N23" s="102"/>
      <c r="O23" s="101"/>
    </row>
    <row r="24" spans="1:15" ht="27" customHeight="1" x14ac:dyDescent="0.15">
      <c r="A24" s="400"/>
      <c r="B24" s="103" t="s">
        <v>96</v>
      </c>
      <c r="C24" s="107" t="s">
        <v>98</v>
      </c>
      <c r="D24" s="106"/>
      <c r="E24" s="49"/>
      <c r="F24" s="49"/>
      <c r="G24" s="103"/>
      <c r="H24" s="156">
        <v>0.17</v>
      </c>
      <c r="I24" s="104" t="s">
        <v>96</v>
      </c>
      <c r="J24" s="103" t="s">
        <v>98</v>
      </c>
      <c r="K24" s="118">
        <v>0.17</v>
      </c>
      <c r="L24" s="104"/>
      <c r="M24" s="103"/>
      <c r="N24" s="102"/>
      <c r="O24" s="101"/>
    </row>
    <row r="25" spans="1:15" ht="27" customHeight="1" thickBot="1" x14ac:dyDescent="0.2">
      <c r="A25" s="401"/>
      <c r="B25" s="96"/>
      <c r="C25" s="100"/>
      <c r="D25" s="99"/>
      <c r="E25" s="56"/>
      <c r="F25" s="56"/>
      <c r="G25" s="96"/>
      <c r="H25" s="98"/>
      <c r="I25" s="97"/>
      <c r="J25" s="96"/>
      <c r="K25" s="95"/>
      <c r="L25" s="97"/>
      <c r="M25" s="96"/>
      <c r="N25" s="95"/>
      <c r="O25" s="94"/>
    </row>
    <row r="26" spans="1:15" ht="27" customHeight="1"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row r="64" spans="2:14" ht="14.25" x14ac:dyDescent="0.15">
      <c r="B64" s="93"/>
      <c r="C64" s="93"/>
      <c r="D64" s="93"/>
      <c r="G64" s="93"/>
      <c r="H64" s="85"/>
      <c r="I64" s="93"/>
      <c r="J64" s="93"/>
      <c r="K64" s="85"/>
      <c r="L64" s="93"/>
      <c r="M64" s="93"/>
      <c r="N64" s="85"/>
    </row>
  </sheetData>
  <mergeCells count="15">
    <mergeCell ref="E1:N1"/>
    <mergeCell ref="A2:O2"/>
    <mergeCell ref="E3:F3"/>
    <mergeCell ref="A4:C4"/>
    <mergeCell ref="E4:F4"/>
    <mergeCell ref="L5:N5"/>
    <mergeCell ref="O5:O7"/>
    <mergeCell ref="I6:K6"/>
    <mergeCell ref="L6:N6"/>
    <mergeCell ref="A8:A25"/>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39"/>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2.5" customHeight="1" x14ac:dyDescent="0.15">
      <c r="A3" s="5"/>
      <c r="B3" s="425" t="s">
        <v>231</v>
      </c>
      <c r="C3" s="425"/>
      <c r="D3" s="3"/>
      <c r="E3" s="6"/>
      <c r="F3" s="2"/>
      <c r="G3" s="2"/>
      <c r="H3" s="2"/>
      <c r="I3" s="3"/>
      <c r="J3" s="2"/>
      <c r="K3" s="7"/>
      <c r="L3" s="7"/>
      <c r="M3" s="8"/>
      <c r="N3" s="2"/>
      <c r="O3" s="85" t="s">
        <v>232</v>
      </c>
      <c r="P3"/>
      <c r="Q3"/>
      <c r="R3"/>
      <c r="S3" s="3"/>
    </row>
    <row r="4" spans="1:19" ht="22.5" customHeight="1" x14ac:dyDescent="0.15">
      <c r="A4" s="5"/>
      <c r="B4" s="425"/>
      <c r="C4" s="425"/>
      <c r="D4" s="9"/>
      <c r="E4" s="6"/>
      <c r="F4" s="2"/>
      <c r="G4" s="2"/>
      <c r="H4" s="2"/>
      <c r="I4" s="9"/>
      <c r="J4" s="2"/>
      <c r="K4" s="7"/>
      <c r="L4" s="7"/>
      <c r="M4" s="8"/>
      <c r="N4" s="2"/>
      <c r="O4"/>
      <c r="P4"/>
      <c r="Q4"/>
      <c r="R4"/>
      <c r="S4" s="3"/>
    </row>
    <row r="5" spans="1:19" ht="27.75" customHeight="1" thickBot="1" x14ac:dyDescent="0.3">
      <c r="A5" s="382" t="s">
        <v>252</v>
      </c>
      <c r="B5" s="383"/>
      <c r="C5" s="383"/>
      <c r="D5" s="383"/>
      <c r="E5" s="383"/>
      <c r="F5" s="383"/>
      <c r="G5" s="2"/>
      <c r="H5" s="2"/>
      <c r="I5" s="12"/>
      <c r="J5" s="2"/>
      <c r="K5" s="7"/>
      <c r="L5" s="7"/>
      <c r="M5" s="10"/>
      <c r="N5" s="2"/>
      <c r="O5" s="13"/>
      <c r="P5" s="12"/>
      <c r="Q5" s="14"/>
      <c r="R5" s="14"/>
      <c r="S5" s="11"/>
    </row>
    <row r="6" spans="1:19" customFormat="1" ht="42" customHeight="1" thickBot="1" x14ac:dyDescent="0.2">
      <c r="A6" s="15"/>
      <c r="B6" s="16" t="s">
        <v>1</v>
      </c>
      <c r="C6" s="17" t="s">
        <v>2</v>
      </c>
      <c r="D6" s="18" t="s">
        <v>3</v>
      </c>
      <c r="E6" s="34" t="s">
        <v>7</v>
      </c>
      <c r="F6" s="19" t="s">
        <v>5</v>
      </c>
      <c r="G6" s="17" t="s">
        <v>6</v>
      </c>
      <c r="H6" s="16" t="s">
        <v>2</v>
      </c>
      <c r="I6" s="18" t="s">
        <v>3</v>
      </c>
      <c r="J6" s="35" t="s">
        <v>4</v>
      </c>
      <c r="K6" s="19" t="s">
        <v>5</v>
      </c>
      <c r="L6" s="19" t="s">
        <v>6</v>
      </c>
      <c r="M6" s="21" t="s">
        <v>8</v>
      </c>
      <c r="N6" s="22" t="s">
        <v>9</v>
      </c>
      <c r="O6" s="19" t="s">
        <v>10</v>
      </c>
      <c r="P6" s="23" t="s">
        <v>3</v>
      </c>
      <c r="Q6" s="20" t="s">
        <v>12</v>
      </c>
      <c r="R6" s="24" t="s">
        <v>11</v>
      </c>
      <c r="S6" s="25"/>
    </row>
    <row r="7" spans="1:19" ht="18.75" customHeight="1" x14ac:dyDescent="0.15">
      <c r="A7" s="384" t="s">
        <v>53</v>
      </c>
      <c r="B7" s="61" t="s">
        <v>253</v>
      </c>
      <c r="C7" s="36" t="s">
        <v>179</v>
      </c>
      <c r="D7" s="37" t="s">
        <v>180</v>
      </c>
      <c r="E7" s="38">
        <v>10</v>
      </c>
      <c r="F7" s="39" t="s">
        <v>25</v>
      </c>
      <c r="G7" s="65" t="s">
        <v>20</v>
      </c>
      <c r="H7" s="69" t="s">
        <v>179</v>
      </c>
      <c r="I7" s="37" t="s">
        <v>180</v>
      </c>
      <c r="J7" s="39">
        <f>ROUNDUP(E7*0.75,2)</f>
        <v>7.5</v>
      </c>
      <c r="K7" s="39" t="s">
        <v>25</v>
      </c>
      <c r="L7" s="39" t="s">
        <v>20</v>
      </c>
      <c r="M7" s="73" t="e">
        <f>#REF!</f>
        <v>#REF!</v>
      </c>
      <c r="N7" s="61" t="s">
        <v>174</v>
      </c>
      <c r="O7" s="40" t="s">
        <v>15</v>
      </c>
      <c r="P7" s="37"/>
      <c r="Q7" s="41">
        <v>110</v>
      </c>
      <c r="R7" s="87">
        <f t="shared" ref="R7:R14" si="0">ROUNDUP(Q7*0.75,2)</f>
        <v>82.5</v>
      </c>
    </row>
    <row r="8" spans="1:19" ht="18.75" customHeight="1" x14ac:dyDescent="0.15">
      <c r="A8" s="385"/>
      <c r="B8" s="63"/>
      <c r="C8" s="48" t="s">
        <v>92</v>
      </c>
      <c r="D8" s="49"/>
      <c r="E8" s="50">
        <v>20</v>
      </c>
      <c r="F8" s="51" t="s">
        <v>25</v>
      </c>
      <c r="G8" s="67"/>
      <c r="H8" s="71" t="s">
        <v>92</v>
      </c>
      <c r="I8" s="49"/>
      <c r="J8" s="51">
        <f>ROUNDUP(E8*0.75,2)</f>
        <v>15</v>
      </c>
      <c r="K8" s="51" t="s">
        <v>25</v>
      </c>
      <c r="L8" s="51"/>
      <c r="M8" s="75" t="e">
        <f>ROUND(#REF!+(#REF!*2/100),2)</f>
        <v>#REF!</v>
      </c>
      <c r="N8" s="63" t="s">
        <v>175</v>
      </c>
      <c r="O8" s="52" t="s">
        <v>57</v>
      </c>
      <c r="P8" s="49"/>
      <c r="Q8" s="53">
        <v>0.9</v>
      </c>
      <c r="R8" s="88">
        <f t="shared" si="0"/>
        <v>0.68</v>
      </c>
    </row>
    <row r="9" spans="1:19" ht="18.75" customHeight="1" x14ac:dyDescent="0.15">
      <c r="A9" s="385"/>
      <c r="B9" s="63"/>
      <c r="C9" s="48" t="s">
        <v>40</v>
      </c>
      <c r="D9" s="49" t="s">
        <v>41</v>
      </c>
      <c r="E9" s="78">
        <v>0.25</v>
      </c>
      <c r="F9" s="51" t="s">
        <v>42</v>
      </c>
      <c r="G9" s="67"/>
      <c r="H9" s="71" t="s">
        <v>40</v>
      </c>
      <c r="I9" s="49" t="s">
        <v>41</v>
      </c>
      <c r="J9" s="51">
        <f>ROUNDUP(E9*0.75,2)</f>
        <v>0.19</v>
      </c>
      <c r="K9" s="51" t="s">
        <v>42</v>
      </c>
      <c r="L9" s="51"/>
      <c r="M9" s="75" t="e">
        <f>#REF!</f>
        <v>#REF!</v>
      </c>
      <c r="N9" s="63" t="s">
        <v>254</v>
      </c>
      <c r="O9" s="52" t="s">
        <v>45</v>
      </c>
      <c r="P9" s="49"/>
      <c r="Q9" s="53">
        <v>0.1</v>
      </c>
      <c r="R9" s="88">
        <f t="shared" si="0"/>
        <v>0.08</v>
      </c>
    </row>
    <row r="10" spans="1:19" ht="18.75" customHeight="1" x14ac:dyDescent="0.15">
      <c r="A10" s="385"/>
      <c r="B10" s="63"/>
      <c r="C10" s="48"/>
      <c r="D10" s="49"/>
      <c r="E10" s="50"/>
      <c r="F10" s="51"/>
      <c r="G10" s="67"/>
      <c r="H10" s="71"/>
      <c r="I10" s="49"/>
      <c r="J10" s="51"/>
      <c r="K10" s="51"/>
      <c r="L10" s="51"/>
      <c r="M10" s="75"/>
      <c r="N10" s="81" t="s">
        <v>260</v>
      </c>
      <c r="O10" s="52" t="s">
        <v>91</v>
      </c>
      <c r="P10" s="49"/>
      <c r="Q10" s="53">
        <v>2.5</v>
      </c>
      <c r="R10" s="88">
        <f t="shared" si="0"/>
        <v>1.8800000000000001</v>
      </c>
    </row>
    <row r="11" spans="1:19" ht="18.75" customHeight="1" x14ac:dyDescent="0.15">
      <c r="A11" s="385"/>
      <c r="B11" s="63"/>
      <c r="C11" s="48"/>
      <c r="D11" s="49"/>
      <c r="E11" s="50"/>
      <c r="F11" s="51"/>
      <c r="G11" s="67"/>
      <c r="H11" s="71"/>
      <c r="I11" s="49"/>
      <c r="J11" s="51"/>
      <c r="K11" s="51"/>
      <c r="L11" s="51"/>
      <c r="M11" s="75"/>
      <c r="N11" s="63" t="s">
        <v>255</v>
      </c>
      <c r="O11" s="52" t="s">
        <v>23</v>
      </c>
      <c r="P11" s="49"/>
      <c r="Q11" s="53">
        <v>0.5</v>
      </c>
      <c r="R11" s="88">
        <f t="shared" si="0"/>
        <v>0.38</v>
      </c>
    </row>
    <row r="12" spans="1:19" ht="18.75" customHeight="1" x14ac:dyDescent="0.15">
      <c r="A12" s="385"/>
      <c r="B12" s="63"/>
      <c r="C12" s="48"/>
      <c r="D12" s="49"/>
      <c r="E12" s="50"/>
      <c r="F12" s="51"/>
      <c r="G12" s="67"/>
      <c r="H12" s="71"/>
      <c r="I12" s="49"/>
      <c r="J12" s="51"/>
      <c r="K12" s="51"/>
      <c r="L12" s="51"/>
      <c r="M12" s="75"/>
      <c r="N12" s="81" t="s">
        <v>256</v>
      </c>
      <c r="O12" s="52" t="s">
        <v>57</v>
      </c>
      <c r="P12" s="49"/>
      <c r="Q12" s="53">
        <v>0.5</v>
      </c>
      <c r="R12" s="88">
        <f t="shared" si="0"/>
        <v>0.38</v>
      </c>
    </row>
    <row r="13" spans="1:19" ht="18.75" customHeight="1" x14ac:dyDescent="0.15">
      <c r="A13" s="385"/>
      <c r="B13" s="63"/>
      <c r="C13" s="48"/>
      <c r="D13" s="49"/>
      <c r="E13" s="50"/>
      <c r="F13" s="51"/>
      <c r="G13" s="67"/>
      <c r="H13" s="71"/>
      <c r="I13" s="49"/>
      <c r="J13" s="51"/>
      <c r="K13" s="51"/>
      <c r="L13" s="51"/>
      <c r="M13" s="75"/>
      <c r="N13" s="89" t="s">
        <v>257</v>
      </c>
      <c r="O13" s="52" t="s">
        <v>45</v>
      </c>
      <c r="P13" s="49"/>
      <c r="Q13" s="53">
        <v>0.05</v>
      </c>
      <c r="R13" s="88">
        <f t="shared" si="0"/>
        <v>0.04</v>
      </c>
    </row>
    <row r="14" spans="1:19" ht="18.75" customHeight="1" x14ac:dyDescent="0.15">
      <c r="A14" s="385"/>
      <c r="B14" s="63"/>
      <c r="C14" s="48"/>
      <c r="D14" s="49"/>
      <c r="E14" s="50"/>
      <c r="F14" s="51"/>
      <c r="G14" s="67"/>
      <c r="H14" s="71"/>
      <c r="I14" s="49"/>
      <c r="J14" s="51"/>
      <c r="K14" s="51"/>
      <c r="L14" s="51"/>
      <c r="M14" s="75"/>
      <c r="N14" s="63" t="s">
        <v>258</v>
      </c>
      <c r="O14" s="52" t="s">
        <v>30</v>
      </c>
      <c r="P14" s="49"/>
      <c r="Q14" s="53">
        <v>1</v>
      </c>
      <c r="R14" s="88">
        <f t="shared" si="0"/>
        <v>0.75</v>
      </c>
    </row>
    <row r="15" spans="1:19" ht="18.75" customHeight="1" x14ac:dyDescent="0.15">
      <c r="A15" s="385"/>
      <c r="B15" s="63"/>
      <c r="C15" s="48"/>
      <c r="D15" s="49"/>
      <c r="E15" s="50"/>
      <c r="F15" s="51"/>
      <c r="G15" s="67"/>
      <c r="H15" s="71"/>
      <c r="I15" s="49"/>
      <c r="J15" s="51"/>
      <c r="K15" s="51"/>
      <c r="L15" s="51"/>
      <c r="M15" s="75"/>
      <c r="N15" s="63" t="s">
        <v>18</v>
      </c>
      <c r="O15" s="52"/>
      <c r="P15" s="49"/>
      <c r="Q15" s="53"/>
      <c r="R15" s="88"/>
    </row>
    <row r="16" spans="1:19" ht="18.75" customHeight="1" x14ac:dyDescent="0.15">
      <c r="A16" s="385"/>
      <c r="B16" s="63"/>
      <c r="C16" s="48"/>
      <c r="D16" s="49"/>
      <c r="E16" s="50"/>
      <c r="F16" s="51"/>
      <c r="G16" s="67"/>
      <c r="H16" s="71"/>
      <c r="I16" s="49"/>
      <c r="J16" s="51"/>
      <c r="K16" s="51"/>
      <c r="L16" s="51"/>
      <c r="M16" s="75"/>
      <c r="N16" s="63"/>
      <c r="O16" s="52"/>
      <c r="P16" s="49"/>
      <c r="Q16" s="53"/>
      <c r="R16" s="88"/>
    </row>
    <row r="17" spans="1:18" ht="18.75" customHeight="1" x14ac:dyDescent="0.15">
      <c r="A17" s="385"/>
      <c r="B17" s="62"/>
      <c r="C17" s="42"/>
      <c r="D17" s="43"/>
      <c r="E17" s="44"/>
      <c r="F17" s="45"/>
      <c r="G17" s="66"/>
      <c r="H17" s="70"/>
      <c r="I17" s="43"/>
      <c r="J17" s="45"/>
      <c r="K17" s="45"/>
      <c r="L17" s="45"/>
      <c r="M17" s="74"/>
      <c r="N17" s="62"/>
      <c r="O17" s="46"/>
      <c r="P17" s="43"/>
      <c r="Q17" s="47"/>
      <c r="R17" s="90"/>
    </row>
    <row r="18" spans="1:18" ht="18.75" customHeight="1" x14ac:dyDescent="0.15">
      <c r="A18" s="385"/>
      <c r="B18" s="63" t="s">
        <v>181</v>
      </c>
      <c r="C18" s="48" t="s">
        <v>184</v>
      </c>
      <c r="D18" s="49"/>
      <c r="E18" s="50">
        <v>1</v>
      </c>
      <c r="F18" s="51" t="s">
        <v>58</v>
      </c>
      <c r="G18" s="67"/>
      <c r="H18" s="71" t="s">
        <v>184</v>
      </c>
      <c r="I18" s="49"/>
      <c r="J18" s="51">
        <f>ROUNDUP(E18*0.75,2)</f>
        <v>0.75</v>
      </c>
      <c r="K18" s="51" t="s">
        <v>58</v>
      </c>
      <c r="L18" s="51"/>
      <c r="M18" s="75" t="e">
        <f>#REF!</f>
        <v>#REF!</v>
      </c>
      <c r="N18" s="81" t="s">
        <v>259</v>
      </c>
      <c r="O18" s="52" t="s">
        <v>23</v>
      </c>
      <c r="P18" s="49"/>
      <c r="Q18" s="53">
        <v>0.5</v>
      </c>
      <c r="R18" s="88">
        <f t="shared" ref="R18:R24" si="1">ROUNDUP(Q18*0.75,2)</f>
        <v>0.38</v>
      </c>
    </row>
    <row r="19" spans="1:18" ht="18.75" customHeight="1" x14ac:dyDescent="0.15">
      <c r="A19" s="385"/>
      <c r="B19" s="63"/>
      <c r="C19" s="48" t="s">
        <v>93</v>
      </c>
      <c r="D19" s="49"/>
      <c r="E19" s="50">
        <v>20</v>
      </c>
      <c r="F19" s="51" t="s">
        <v>25</v>
      </c>
      <c r="G19" s="67"/>
      <c r="H19" s="71" t="s">
        <v>93</v>
      </c>
      <c r="I19" s="49"/>
      <c r="J19" s="51">
        <f>ROUNDUP(E19*0.75,2)</f>
        <v>15</v>
      </c>
      <c r="K19" s="51" t="s">
        <v>25</v>
      </c>
      <c r="L19" s="51"/>
      <c r="M19" s="75" t="e">
        <f>ROUND(#REF!+(#REF!*3/100),2)</f>
        <v>#REF!</v>
      </c>
      <c r="N19" s="63" t="s">
        <v>183</v>
      </c>
      <c r="O19" s="52" t="s">
        <v>29</v>
      </c>
      <c r="P19" s="49" t="s">
        <v>27</v>
      </c>
      <c r="Q19" s="53">
        <v>3</v>
      </c>
      <c r="R19" s="88">
        <f t="shared" si="1"/>
        <v>2.25</v>
      </c>
    </row>
    <row r="20" spans="1:18" ht="18.75" customHeight="1" x14ac:dyDescent="0.15">
      <c r="A20" s="385"/>
      <c r="B20" s="63"/>
      <c r="C20" s="48"/>
      <c r="D20" s="49"/>
      <c r="E20" s="50"/>
      <c r="F20" s="51"/>
      <c r="G20" s="67"/>
      <c r="H20" s="71"/>
      <c r="I20" s="49"/>
      <c r="J20" s="51"/>
      <c r="K20" s="51"/>
      <c r="L20" s="51"/>
      <c r="M20" s="75"/>
      <c r="N20" s="63" t="s">
        <v>37</v>
      </c>
      <c r="O20" s="52" t="s">
        <v>29</v>
      </c>
      <c r="P20" s="49" t="s">
        <v>27</v>
      </c>
      <c r="Q20" s="53">
        <v>3</v>
      </c>
      <c r="R20" s="88">
        <f t="shared" si="1"/>
        <v>2.25</v>
      </c>
    </row>
    <row r="21" spans="1:18" ht="18.75" customHeight="1" x14ac:dyDescent="0.15">
      <c r="A21" s="385"/>
      <c r="B21" s="63"/>
      <c r="C21" s="48"/>
      <c r="D21" s="49"/>
      <c r="E21" s="50"/>
      <c r="F21" s="51"/>
      <c r="G21" s="67"/>
      <c r="H21" s="71"/>
      <c r="I21" s="49"/>
      <c r="J21" s="51"/>
      <c r="K21" s="51"/>
      <c r="L21" s="51"/>
      <c r="M21" s="75"/>
      <c r="N21" s="63"/>
      <c r="O21" s="52" t="s">
        <v>56</v>
      </c>
      <c r="P21" s="49"/>
      <c r="Q21" s="53">
        <v>6</v>
      </c>
      <c r="R21" s="88">
        <f t="shared" si="1"/>
        <v>4.5</v>
      </c>
    </row>
    <row r="22" spans="1:18" ht="18.75" customHeight="1" x14ac:dyDescent="0.15">
      <c r="A22" s="385"/>
      <c r="B22" s="63"/>
      <c r="C22" s="48"/>
      <c r="D22" s="49"/>
      <c r="E22" s="50"/>
      <c r="F22" s="51"/>
      <c r="G22" s="67"/>
      <c r="H22" s="71"/>
      <c r="I22" s="49"/>
      <c r="J22" s="51"/>
      <c r="K22" s="51"/>
      <c r="L22" s="51"/>
      <c r="M22" s="75"/>
      <c r="N22" s="63"/>
      <c r="O22" s="52" t="s">
        <v>128</v>
      </c>
      <c r="P22" s="49" t="s">
        <v>27</v>
      </c>
      <c r="Q22" s="53">
        <v>5</v>
      </c>
      <c r="R22" s="88">
        <f t="shared" si="1"/>
        <v>3.75</v>
      </c>
    </row>
    <row r="23" spans="1:18" ht="18.75" customHeight="1" x14ac:dyDescent="0.15">
      <c r="A23" s="385"/>
      <c r="B23" s="63"/>
      <c r="C23" s="48"/>
      <c r="D23" s="49"/>
      <c r="E23" s="50"/>
      <c r="F23" s="51"/>
      <c r="G23" s="67"/>
      <c r="H23" s="71"/>
      <c r="I23" s="49"/>
      <c r="J23" s="51"/>
      <c r="K23" s="51"/>
      <c r="L23" s="51"/>
      <c r="M23" s="75"/>
      <c r="N23" s="63"/>
      <c r="O23" s="52" t="s">
        <v>30</v>
      </c>
      <c r="P23" s="49"/>
      <c r="Q23" s="53">
        <v>4</v>
      </c>
      <c r="R23" s="88">
        <f t="shared" si="1"/>
        <v>3</v>
      </c>
    </row>
    <row r="24" spans="1:18" ht="18.75" customHeight="1" x14ac:dyDescent="0.15">
      <c r="A24" s="385"/>
      <c r="B24" s="63"/>
      <c r="C24" s="48"/>
      <c r="D24" s="49"/>
      <c r="E24" s="50"/>
      <c r="F24" s="51"/>
      <c r="G24" s="67"/>
      <c r="H24" s="71"/>
      <c r="I24" s="49"/>
      <c r="J24" s="51"/>
      <c r="K24" s="51"/>
      <c r="L24" s="51"/>
      <c r="M24" s="75"/>
      <c r="N24" s="63"/>
      <c r="O24" s="52" t="s">
        <v>77</v>
      </c>
      <c r="P24" s="49"/>
      <c r="Q24" s="53">
        <v>3</v>
      </c>
      <c r="R24" s="88">
        <f t="shared" si="1"/>
        <v>2.25</v>
      </c>
    </row>
    <row r="25" spans="1:18" ht="18.75" customHeight="1" x14ac:dyDescent="0.15">
      <c r="A25" s="385"/>
      <c r="B25" s="62"/>
      <c r="C25" s="42"/>
      <c r="D25" s="43"/>
      <c r="E25" s="44"/>
      <c r="F25" s="45"/>
      <c r="G25" s="66"/>
      <c r="H25" s="70"/>
      <c r="I25" s="43"/>
      <c r="J25" s="45"/>
      <c r="K25" s="45"/>
      <c r="L25" s="45"/>
      <c r="M25" s="74"/>
      <c r="N25" s="62"/>
      <c r="O25" s="46"/>
      <c r="P25" s="43"/>
      <c r="Q25" s="47"/>
      <c r="R25" s="90"/>
    </row>
    <row r="26" spans="1:18" ht="18.75" customHeight="1" x14ac:dyDescent="0.15">
      <c r="A26" s="385"/>
      <c r="B26" s="63" t="s">
        <v>185</v>
      </c>
      <c r="C26" s="48" t="s">
        <v>60</v>
      </c>
      <c r="D26" s="49"/>
      <c r="E26" s="50">
        <v>30</v>
      </c>
      <c r="F26" s="51" t="s">
        <v>25</v>
      </c>
      <c r="G26" s="67"/>
      <c r="H26" s="71" t="s">
        <v>60</v>
      </c>
      <c r="I26" s="49"/>
      <c r="J26" s="51">
        <f>ROUNDUP(E26*0.75,2)</f>
        <v>22.5</v>
      </c>
      <c r="K26" s="51" t="s">
        <v>25</v>
      </c>
      <c r="L26" s="51"/>
      <c r="M26" s="75" t="e">
        <f>ROUND(#REF!+(#REF!*15/100),2)</f>
        <v>#REF!</v>
      </c>
      <c r="N26" s="63" t="s">
        <v>186</v>
      </c>
      <c r="O26" s="52" t="s">
        <v>33</v>
      </c>
      <c r="P26" s="49"/>
      <c r="Q26" s="53">
        <v>2</v>
      </c>
      <c r="R26" s="88">
        <f>ROUNDUP(Q26*0.75,2)</f>
        <v>1.5</v>
      </c>
    </row>
    <row r="27" spans="1:18" ht="18.75" customHeight="1" x14ac:dyDescent="0.15">
      <c r="A27" s="385"/>
      <c r="B27" s="63"/>
      <c r="C27" s="48" t="s">
        <v>119</v>
      </c>
      <c r="D27" s="49"/>
      <c r="E27" s="50">
        <v>10</v>
      </c>
      <c r="F27" s="51" t="s">
        <v>25</v>
      </c>
      <c r="G27" s="67"/>
      <c r="H27" s="71" t="s">
        <v>119</v>
      </c>
      <c r="I27" s="49"/>
      <c r="J27" s="51">
        <f>ROUNDUP(E27*0.75,2)</f>
        <v>7.5</v>
      </c>
      <c r="K27" s="51" t="s">
        <v>25</v>
      </c>
      <c r="L27" s="51"/>
      <c r="M27" s="75" t="e">
        <f>#REF!</f>
        <v>#REF!</v>
      </c>
      <c r="N27" s="63" t="s">
        <v>79</v>
      </c>
      <c r="O27" s="52" t="s">
        <v>57</v>
      </c>
      <c r="P27" s="49"/>
      <c r="Q27" s="53">
        <v>0.6</v>
      </c>
      <c r="R27" s="88">
        <f>ROUNDUP(Q27*0.75,2)</f>
        <v>0.45</v>
      </c>
    </row>
    <row r="28" spans="1:18" ht="18.75" customHeight="1" x14ac:dyDescent="0.15">
      <c r="A28" s="385"/>
      <c r="B28" s="63"/>
      <c r="C28" s="48" t="s">
        <v>32</v>
      </c>
      <c r="D28" s="49"/>
      <c r="E28" s="50">
        <v>10</v>
      </c>
      <c r="F28" s="51" t="s">
        <v>25</v>
      </c>
      <c r="G28" s="67"/>
      <c r="H28" s="71" t="s">
        <v>32</v>
      </c>
      <c r="I28" s="49"/>
      <c r="J28" s="51">
        <f>ROUNDUP(E28*0.75,2)</f>
        <v>7.5</v>
      </c>
      <c r="K28" s="51" t="s">
        <v>25</v>
      </c>
      <c r="L28" s="51"/>
      <c r="M28" s="75" t="e">
        <f>ROUND(#REF!+(#REF!*10/100),2)</f>
        <v>#REF!</v>
      </c>
      <c r="N28" s="63" t="s">
        <v>37</v>
      </c>
      <c r="O28" s="52" t="s">
        <v>26</v>
      </c>
      <c r="P28" s="49" t="s">
        <v>27</v>
      </c>
      <c r="Q28" s="53">
        <v>1</v>
      </c>
      <c r="R28" s="88">
        <f>ROUNDUP(Q28*0.75,2)</f>
        <v>0.75</v>
      </c>
    </row>
    <row r="29" spans="1:18" ht="18.75" customHeight="1" x14ac:dyDescent="0.15">
      <c r="A29" s="385"/>
      <c r="B29" s="62"/>
      <c r="C29" s="42"/>
      <c r="D29" s="43"/>
      <c r="E29" s="44"/>
      <c r="F29" s="45"/>
      <c r="G29" s="66"/>
      <c r="H29" s="70"/>
      <c r="I29" s="43"/>
      <c r="J29" s="45"/>
      <c r="K29" s="45"/>
      <c r="L29" s="45"/>
      <c r="M29" s="74"/>
      <c r="N29" s="62"/>
      <c r="O29" s="46"/>
      <c r="P29" s="43"/>
      <c r="Q29" s="47"/>
      <c r="R29" s="90"/>
    </row>
    <row r="30" spans="1:18" ht="18.75" customHeight="1" x14ac:dyDescent="0.15">
      <c r="A30" s="385"/>
      <c r="B30" s="63" t="s">
        <v>47</v>
      </c>
      <c r="C30" s="48" t="s">
        <v>80</v>
      </c>
      <c r="D30" s="49"/>
      <c r="E30" s="50">
        <v>10</v>
      </c>
      <c r="F30" s="51" t="s">
        <v>25</v>
      </c>
      <c r="G30" s="67"/>
      <c r="H30" s="71" t="s">
        <v>80</v>
      </c>
      <c r="I30" s="49"/>
      <c r="J30" s="51">
        <f>ROUNDUP(E30*0.75,2)</f>
        <v>7.5</v>
      </c>
      <c r="K30" s="51" t="s">
        <v>25</v>
      </c>
      <c r="L30" s="51"/>
      <c r="M30" s="75" t="e">
        <f>ROUND(#REF!+(#REF!*10/100),2)</f>
        <v>#REF!</v>
      </c>
      <c r="N30" s="63" t="s">
        <v>18</v>
      </c>
      <c r="O30" s="52" t="s">
        <v>33</v>
      </c>
      <c r="P30" s="49"/>
      <c r="Q30" s="53">
        <v>100</v>
      </c>
      <c r="R30" s="88">
        <f>ROUNDUP(Q30*0.75,2)</f>
        <v>75</v>
      </c>
    </row>
    <row r="31" spans="1:18" ht="18.75" customHeight="1" x14ac:dyDescent="0.15">
      <c r="A31" s="385"/>
      <c r="B31" s="63"/>
      <c r="C31" s="48" t="s">
        <v>31</v>
      </c>
      <c r="D31" s="49"/>
      <c r="E31" s="50">
        <v>10</v>
      </c>
      <c r="F31" s="51" t="s">
        <v>25</v>
      </c>
      <c r="G31" s="67"/>
      <c r="H31" s="71" t="s">
        <v>31</v>
      </c>
      <c r="I31" s="49"/>
      <c r="J31" s="51">
        <f>ROUNDUP(E31*0.75,2)</f>
        <v>7.5</v>
      </c>
      <c r="K31" s="51" t="s">
        <v>25</v>
      </c>
      <c r="L31" s="51"/>
      <c r="M31" s="75" t="e">
        <f>ROUND(#REF!+(#REF!*15/100),2)</f>
        <v>#REF!</v>
      </c>
      <c r="N31" s="63"/>
      <c r="O31" s="52" t="s">
        <v>50</v>
      </c>
      <c r="P31" s="49"/>
      <c r="Q31" s="53">
        <v>3</v>
      </c>
      <c r="R31" s="88">
        <f>ROUNDUP(Q31*0.75,2)</f>
        <v>2.25</v>
      </c>
    </row>
    <row r="32" spans="1:18" ht="18.75" customHeight="1" x14ac:dyDescent="0.15">
      <c r="A32" s="385"/>
      <c r="B32" s="62"/>
      <c r="C32" s="42"/>
      <c r="D32" s="43"/>
      <c r="E32" s="44"/>
      <c r="F32" s="45"/>
      <c r="G32" s="66"/>
      <c r="H32" s="70"/>
      <c r="I32" s="43"/>
      <c r="J32" s="45"/>
      <c r="K32" s="45"/>
      <c r="L32" s="45"/>
      <c r="M32" s="74"/>
      <c r="N32" s="62"/>
      <c r="O32" s="46"/>
      <c r="P32" s="43"/>
      <c r="Q32" s="47"/>
      <c r="R32" s="90"/>
    </row>
    <row r="33" spans="1:18" ht="18.75" customHeight="1" x14ac:dyDescent="0.15">
      <c r="A33" s="385"/>
      <c r="B33" s="63" t="s">
        <v>113</v>
      </c>
      <c r="C33" s="48" t="s">
        <v>114</v>
      </c>
      <c r="D33" s="49"/>
      <c r="E33" s="79">
        <v>0.16666666666666666</v>
      </c>
      <c r="F33" s="51" t="s">
        <v>42</v>
      </c>
      <c r="G33" s="67"/>
      <c r="H33" s="71" t="s">
        <v>114</v>
      </c>
      <c r="I33" s="49"/>
      <c r="J33" s="51">
        <f>ROUNDUP(E33*0.75,2)</f>
        <v>0.13</v>
      </c>
      <c r="K33" s="51" t="s">
        <v>42</v>
      </c>
      <c r="L33" s="51"/>
      <c r="M33" s="75" t="e">
        <f>#REF!</f>
        <v>#REF!</v>
      </c>
      <c r="N33" s="63" t="s">
        <v>97</v>
      </c>
      <c r="O33" s="52"/>
      <c r="P33" s="49"/>
      <c r="Q33" s="53"/>
      <c r="R33" s="88"/>
    </row>
    <row r="34" spans="1:18" ht="18.75" customHeight="1" thickBot="1" x14ac:dyDescent="0.2">
      <c r="A34" s="386"/>
      <c r="B34" s="64"/>
      <c r="C34" s="55"/>
      <c r="D34" s="56"/>
      <c r="E34" s="57"/>
      <c r="F34" s="58"/>
      <c r="G34" s="68"/>
      <c r="H34" s="72"/>
      <c r="I34" s="56"/>
      <c r="J34" s="58"/>
      <c r="K34" s="58"/>
      <c r="L34" s="58"/>
      <c r="M34" s="76"/>
      <c r="N34" s="64"/>
      <c r="O34" s="59"/>
      <c r="P34" s="56"/>
      <c r="Q34" s="60"/>
      <c r="R34" s="91"/>
    </row>
    <row r="39" spans="1:18" ht="18.75" customHeight="1" x14ac:dyDescent="0.15">
      <c r="O39" s="3"/>
      <c r="P39" s="86"/>
      <c r="Q39" s="86"/>
      <c r="R39" s="86"/>
    </row>
  </sheetData>
  <mergeCells count="5">
    <mergeCell ref="H1:N1"/>
    <mergeCell ref="A2:R2"/>
    <mergeCell ref="B3:C4"/>
    <mergeCell ref="A5:F5"/>
    <mergeCell ref="A7:A34"/>
  </mergeCells>
  <phoneticPr fontId="19"/>
  <printOptions horizontalCentered="1" verticalCentered="1"/>
  <pageMargins left="0.39370078740157483" right="0.39370078740157483" top="0.39370078740157483" bottom="0.39370078740157483" header="0.39370078740157483" footer="0.39370078740157483"/>
  <pageSetup paperSize="12" scale="4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U59"/>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360</v>
      </c>
      <c r="B4" s="421"/>
      <c r="C4" s="421"/>
      <c r="D4" s="141"/>
      <c r="E4" s="422" t="s">
        <v>295</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359</v>
      </c>
      <c r="I6" s="393" t="s">
        <v>277</v>
      </c>
      <c r="J6" s="394"/>
      <c r="K6" s="395"/>
      <c r="L6" s="396" t="s">
        <v>358</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334</v>
      </c>
      <c r="C8" s="127" t="s">
        <v>268</v>
      </c>
      <c r="D8" s="126"/>
      <c r="E8" s="37"/>
      <c r="F8" s="37"/>
      <c r="G8" s="123"/>
      <c r="H8" s="125" t="s">
        <v>272</v>
      </c>
      <c r="I8" s="124" t="s">
        <v>334</v>
      </c>
      <c r="J8" s="123" t="s">
        <v>268</v>
      </c>
      <c r="K8" s="122" t="s">
        <v>270</v>
      </c>
      <c r="L8" s="124" t="s">
        <v>269</v>
      </c>
      <c r="M8" s="123" t="s">
        <v>268</v>
      </c>
      <c r="N8" s="122">
        <v>30</v>
      </c>
      <c r="O8" s="121"/>
    </row>
    <row r="9" spans="1:21" ht="27" customHeight="1" x14ac:dyDescent="0.15">
      <c r="A9" s="400"/>
      <c r="B9" s="103"/>
      <c r="C9" s="107" t="s">
        <v>40</v>
      </c>
      <c r="D9" s="106"/>
      <c r="E9" s="49" t="s">
        <v>41</v>
      </c>
      <c r="F9" s="49"/>
      <c r="G9" s="103"/>
      <c r="H9" s="114">
        <v>0.13</v>
      </c>
      <c r="I9" s="104"/>
      <c r="J9" s="103" t="s">
        <v>263</v>
      </c>
      <c r="K9" s="113">
        <v>0.13</v>
      </c>
      <c r="L9" s="116"/>
      <c r="M9" s="109"/>
      <c r="N9" s="115"/>
      <c r="O9" s="117"/>
    </row>
    <row r="10" spans="1:21" ht="27" customHeight="1" x14ac:dyDescent="0.15">
      <c r="A10" s="400"/>
      <c r="B10" s="109"/>
      <c r="C10" s="111"/>
      <c r="D10" s="110"/>
      <c r="E10" s="43"/>
      <c r="F10" s="43"/>
      <c r="G10" s="109"/>
      <c r="H10" s="108"/>
      <c r="I10" s="116"/>
      <c r="J10" s="109"/>
      <c r="K10" s="115"/>
      <c r="L10" s="104" t="s">
        <v>333</v>
      </c>
      <c r="M10" s="103" t="s">
        <v>93</v>
      </c>
      <c r="N10" s="102">
        <v>10</v>
      </c>
      <c r="O10" s="101"/>
    </row>
    <row r="11" spans="1:21" ht="27" customHeight="1" x14ac:dyDescent="0.15">
      <c r="A11" s="400"/>
      <c r="B11" s="103" t="s">
        <v>332</v>
      </c>
      <c r="C11" s="107" t="s">
        <v>184</v>
      </c>
      <c r="D11" s="106"/>
      <c r="E11" s="49"/>
      <c r="F11" s="49"/>
      <c r="G11" s="103"/>
      <c r="H11" s="159">
        <v>0.5</v>
      </c>
      <c r="I11" s="104" t="s">
        <v>332</v>
      </c>
      <c r="J11" s="154" t="s">
        <v>292</v>
      </c>
      <c r="K11" s="102">
        <v>10</v>
      </c>
      <c r="L11" s="116"/>
      <c r="M11" s="109"/>
      <c r="N11" s="115"/>
      <c r="O11" s="117"/>
    </row>
    <row r="12" spans="1:21" ht="27" customHeight="1" x14ac:dyDescent="0.15">
      <c r="A12" s="400"/>
      <c r="B12" s="103"/>
      <c r="C12" s="107" t="s">
        <v>93</v>
      </c>
      <c r="D12" s="106"/>
      <c r="E12" s="49"/>
      <c r="F12" s="49"/>
      <c r="G12" s="103"/>
      <c r="H12" s="105">
        <v>20</v>
      </c>
      <c r="I12" s="104"/>
      <c r="J12" s="103" t="s">
        <v>93</v>
      </c>
      <c r="K12" s="102">
        <v>10</v>
      </c>
      <c r="L12" s="104" t="s">
        <v>331</v>
      </c>
      <c r="M12" s="103" t="s">
        <v>60</v>
      </c>
      <c r="N12" s="102">
        <v>10</v>
      </c>
      <c r="O12" s="101"/>
    </row>
    <row r="13" spans="1:21" ht="27" customHeight="1" x14ac:dyDescent="0.15">
      <c r="A13" s="400"/>
      <c r="B13" s="103"/>
      <c r="C13" s="107"/>
      <c r="D13" s="106"/>
      <c r="E13" s="49"/>
      <c r="F13" s="49"/>
      <c r="G13" s="103" t="s">
        <v>56</v>
      </c>
      <c r="H13" s="105" t="s">
        <v>262</v>
      </c>
      <c r="I13" s="104"/>
      <c r="J13" s="103"/>
      <c r="K13" s="102"/>
      <c r="L13" s="104"/>
      <c r="M13" s="103" t="s">
        <v>32</v>
      </c>
      <c r="N13" s="102">
        <v>5</v>
      </c>
      <c r="O13" s="101"/>
    </row>
    <row r="14" spans="1:21" ht="27" customHeight="1" x14ac:dyDescent="0.15">
      <c r="A14" s="400"/>
      <c r="B14" s="103"/>
      <c r="C14" s="107"/>
      <c r="D14" s="106"/>
      <c r="E14" s="49"/>
      <c r="F14" s="49"/>
      <c r="G14" s="103" t="s">
        <v>45</v>
      </c>
      <c r="H14" s="105" t="s">
        <v>261</v>
      </c>
      <c r="I14" s="104"/>
      <c r="J14" s="103"/>
      <c r="K14" s="102"/>
      <c r="L14" s="116"/>
      <c r="M14" s="109"/>
      <c r="N14" s="115"/>
      <c r="O14" s="117"/>
    </row>
    <row r="15" spans="1:21" ht="27" customHeight="1" x14ac:dyDescent="0.15">
      <c r="A15" s="400"/>
      <c r="B15" s="109"/>
      <c r="C15" s="111"/>
      <c r="D15" s="110"/>
      <c r="E15" s="43"/>
      <c r="F15" s="43"/>
      <c r="G15" s="109"/>
      <c r="H15" s="108"/>
      <c r="I15" s="116"/>
      <c r="J15" s="109"/>
      <c r="K15" s="115"/>
      <c r="L15" s="104" t="s">
        <v>330</v>
      </c>
      <c r="M15" s="103" t="s">
        <v>80</v>
      </c>
      <c r="N15" s="102">
        <v>5</v>
      </c>
      <c r="O15" s="101"/>
    </row>
    <row r="16" spans="1:21" ht="27" customHeight="1" x14ac:dyDescent="0.15">
      <c r="A16" s="400"/>
      <c r="B16" s="103" t="s">
        <v>329</v>
      </c>
      <c r="C16" s="107" t="s">
        <v>60</v>
      </c>
      <c r="D16" s="106"/>
      <c r="E16" s="49"/>
      <c r="F16" s="49"/>
      <c r="G16" s="103"/>
      <c r="H16" s="105">
        <v>15</v>
      </c>
      <c r="I16" s="104" t="s">
        <v>329</v>
      </c>
      <c r="J16" s="103" t="s">
        <v>60</v>
      </c>
      <c r="K16" s="102">
        <v>10</v>
      </c>
      <c r="L16" s="104"/>
      <c r="M16" s="103" t="s">
        <v>31</v>
      </c>
      <c r="N16" s="102">
        <v>5</v>
      </c>
      <c r="O16" s="101"/>
    </row>
    <row r="17" spans="1:15" ht="27" customHeight="1" x14ac:dyDescent="0.15">
      <c r="A17" s="400"/>
      <c r="B17" s="103"/>
      <c r="C17" s="107" t="s">
        <v>32</v>
      </c>
      <c r="D17" s="106"/>
      <c r="E17" s="49"/>
      <c r="F17" s="49"/>
      <c r="G17" s="103"/>
      <c r="H17" s="105">
        <v>5</v>
      </c>
      <c r="I17" s="104"/>
      <c r="J17" s="103" t="s">
        <v>32</v>
      </c>
      <c r="K17" s="102">
        <v>5</v>
      </c>
      <c r="L17" s="116"/>
      <c r="M17" s="109"/>
      <c r="N17" s="115"/>
      <c r="O17" s="117"/>
    </row>
    <row r="18" spans="1:15" ht="27" customHeight="1" x14ac:dyDescent="0.15">
      <c r="A18" s="400"/>
      <c r="B18" s="103"/>
      <c r="C18" s="107" t="s">
        <v>92</v>
      </c>
      <c r="D18" s="106"/>
      <c r="E18" s="49"/>
      <c r="F18" s="49"/>
      <c r="G18" s="103"/>
      <c r="H18" s="105">
        <v>10</v>
      </c>
      <c r="I18" s="104"/>
      <c r="J18" s="103" t="s">
        <v>92</v>
      </c>
      <c r="K18" s="102">
        <v>5</v>
      </c>
      <c r="L18" s="104" t="s">
        <v>113</v>
      </c>
      <c r="M18" s="103" t="s">
        <v>114</v>
      </c>
      <c r="N18" s="152">
        <v>0.1</v>
      </c>
      <c r="O18" s="101"/>
    </row>
    <row r="19" spans="1:15" ht="27" customHeight="1" x14ac:dyDescent="0.15">
      <c r="A19" s="400"/>
      <c r="B19" s="109"/>
      <c r="C19" s="111"/>
      <c r="D19" s="110"/>
      <c r="E19" s="43"/>
      <c r="F19" s="43"/>
      <c r="G19" s="109"/>
      <c r="H19" s="108"/>
      <c r="I19" s="116"/>
      <c r="J19" s="109"/>
      <c r="K19" s="115"/>
      <c r="L19" s="104"/>
      <c r="M19" s="103"/>
      <c r="N19" s="102"/>
      <c r="O19" s="101"/>
    </row>
    <row r="20" spans="1:15" ht="27" customHeight="1" x14ac:dyDescent="0.15">
      <c r="A20" s="400"/>
      <c r="B20" s="103" t="s">
        <v>47</v>
      </c>
      <c r="C20" s="107" t="s">
        <v>80</v>
      </c>
      <c r="D20" s="106"/>
      <c r="E20" s="49"/>
      <c r="F20" s="112"/>
      <c r="G20" s="103"/>
      <c r="H20" s="105">
        <v>5</v>
      </c>
      <c r="I20" s="104" t="s">
        <v>47</v>
      </c>
      <c r="J20" s="103" t="s">
        <v>80</v>
      </c>
      <c r="K20" s="102">
        <v>5</v>
      </c>
      <c r="L20" s="104"/>
      <c r="M20" s="103"/>
      <c r="N20" s="102"/>
      <c r="O20" s="101"/>
    </row>
    <row r="21" spans="1:15" ht="27" customHeight="1" x14ac:dyDescent="0.15">
      <c r="A21" s="400"/>
      <c r="B21" s="103"/>
      <c r="C21" s="107" t="s">
        <v>31</v>
      </c>
      <c r="D21" s="106"/>
      <c r="E21" s="49"/>
      <c r="F21" s="49"/>
      <c r="G21" s="103"/>
      <c r="H21" s="105">
        <v>5</v>
      </c>
      <c r="I21" s="104"/>
      <c r="J21" s="103" t="s">
        <v>31</v>
      </c>
      <c r="K21" s="102">
        <v>5</v>
      </c>
      <c r="L21" s="104"/>
      <c r="M21" s="103"/>
      <c r="N21" s="102"/>
      <c r="O21" s="101"/>
    </row>
    <row r="22" spans="1:15" ht="27" customHeight="1" x14ac:dyDescent="0.15">
      <c r="A22" s="400"/>
      <c r="B22" s="103"/>
      <c r="C22" s="107"/>
      <c r="D22" s="106"/>
      <c r="E22" s="49"/>
      <c r="F22" s="49"/>
      <c r="G22" s="103" t="s">
        <v>33</v>
      </c>
      <c r="H22" s="105" t="s">
        <v>262</v>
      </c>
      <c r="I22" s="104"/>
      <c r="J22" s="103"/>
      <c r="K22" s="102"/>
      <c r="L22" s="104"/>
      <c r="M22" s="103"/>
      <c r="N22" s="102"/>
      <c r="O22" s="101"/>
    </row>
    <row r="23" spans="1:15" ht="27" customHeight="1" x14ac:dyDescent="0.15">
      <c r="A23" s="400"/>
      <c r="B23" s="103"/>
      <c r="C23" s="107"/>
      <c r="D23" s="106"/>
      <c r="E23" s="49"/>
      <c r="F23" s="49"/>
      <c r="G23" s="103" t="s">
        <v>50</v>
      </c>
      <c r="H23" s="105" t="s">
        <v>261</v>
      </c>
      <c r="I23" s="104"/>
      <c r="J23" s="103"/>
      <c r="K23" s="102"/>
      <c r="L23" s="104"/>
      <c r="M23" s="103"/>
      <c r="N23" s="102"/>
      <c r="O23" s="101"/>
    </row>
    <row r="24" spans="1:15" ht="27" customHeight="1" x14ac:dyDescent="0.15">
      <c r="A24" s="400"/>
      <c r="B24" s="109"/>
      <c r="C24" s="111"/>
      <c r="D24" s="110"/>
      <c r="E24" s="43"/>
      <c r="F24" s="43"/>
      <c r="G24" s="109"/>
      <c r="H24" s="108"/>
      <c r="I24" s="116"/>
      <c r="J24" s="109"/>
      <c r="K24" s="115"/>
      <c r="L24" s="104"/>
      <c r="M24" s="103"/>
      <c r="N24" s="102"/>
      <c r="O24" s="101"/>
    </row>
    <row r="25" spans="1:15" ht="27" customHeight="1" x14ac:dyDescent="0.15">
      <c r="A25" s="400"/>
      <c r="B25" s="103" t="s">
        <v>113</v>
      </c>
      <c r="C25" s="107" t="s">
        <v>114</v>
      </c>
      <c r="D25" s="106"/>
      <c r="E25" s="49"/>
      <c r="F25" s="49"/>
      <c r="G25" s="103"/>
      <c r="H25" s="114">
        <v>0.13</v>
      </c>
      <c r="I25" s="104" t="s">
        <v>113</v>
      </c>
      <c r="J25" s="103" t="s">
        <v>114</v>
      </c>
      <c r="K25" s="113">
        <v>0.13</v>
      </c>
      <c r="L25" s="104"/>
      <c r="M25" s="103"/>
      <c r="N25" s="102"/>
      <c r="O25" s="101"/>
    </row>
    <row r="26" spans="1:15" ht="27"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Z26"/>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212</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121</v>
      </c>
      <c r="C5" s="36" t="s">
        <v>148</v>
      </c>
      <c r="D5" s="37" t="s">
        <v>244</v>
      </c>
      <c r="E5" s="80">
        <v>0.5</v>
      </c>
      <c r="F5" s="39" t="s">
        <v>67</v>
      </c>
      <c r="G5" s="65"/>
      <c r="H5" s="69" t="s">
        <v>148</v>
      </c>
      <c r="I5" s="37" t="s">
        <v>244</v>
      </c>
      <c r="J5" s="39">
        <f>ROUNDUP(E5*0.75,2)</f>
        <v>0.38</v>
      </c>
      <c r="K5" s="39" t="s">
        <v>67</v>
      </c>
      <c r="L5" s="39"/>
      <c r="M5" s="73" t="e">
        <f>#REF!</f>
        <v>#REF!</v>
      </c>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249</v>
      </c>
      <c r="C7" s="48" t="s">
        <v>171</v>
      </c>
      <c r="D7" s="49"/>
      <c r="E7" s="50">
        <v>20</v>
      </c>
      <c r="F7" s="51" t="s">
        <v>25</v>
      </c>
      <c r="G7" s="67"/>
      <c r="H7" s="71" t="s">
        <v>171</v>
      </c>
      <c r="I7" s="49"/>
      <c r="J7" s="51">
        <f>ROUNDUP(E7*0.75,2)</f>
        <v>15</v>
      </c>
      <c r="K7" s="51" t="s">
        <v>25</v>
      </c>
      <c r="L7" s="51"/>
      <c r="M7" s="75" t="e">
        <f>ROUND(#REF!+(#REF!*15/100),2)</f>
        <v>#REF!</v>
      </c>
      <c r="N7" s="63" t="s">
        <v>250</v>
      </c>
      <c r="O7" s="52" t="s">
        <v>30</v>
      </c>
      <c r="P7" s="49"/>
      <c r="Q7" s="53">
        <v>2</v>
      </c>
      <c r="R7" s="88">
        <f t="shared" ref="R7:R13" si="0">ROUNDUP(Q7*0.75,2)</f>
        <v>1.5</v>
      </c>
    </row>
    <row r="8" spans="1:19" ht="24.95" customHeight="1" x14ac:dyDescent="0.15">
      <c r="A8" s="385"/>
      <c r="B8" s="63"/>
      <c r="C8" s="48" t="s">
        <v>81</v>
      </c>
      <c r="D8" s="49"/>
      <c r="E8" s="50">
        <v>10</v>
      </c>
      <c r="F8" s="51" t="s">
        <v>25</v>
      </c>
      <c r="G8" s="67"/>
      <c r="H8" s="71" t="s">
        <v>81</v>
      </c>
      <c r="I8" s="49"/>
      <c r="J8" s="51">
        <f>ROUNDUP(E8*0.75,2)</f>
        <v>7.5</v>
      </c>
      <c r="K8" s="51" t="s">
        <v>25</v>
      </c>
      <c r="L8" s="51"/>
      <c r="M8" s="75" t="e">
        <f>#REF!</f>
        <v>#REF!</v>
      </c>
      <c r="N8" s="63" t="s">
        <v>188</v>
      </c>
      <c r="O8" s="52" t="s">
        <v>57</v>
      </c>
      <c r="P8" s="49"/>
      <c r="Q8" s="53">
        <v>1</v>
      </c>
      <c r="R8" s="88">
        <f t="shared" si="0"/>
        <v>0.75</v>
      </c>
    </row>
    <row r="9" spans="1:19" ht="24.95" customHeight="1" x14ac:dyDescent="0.15">
      <c r="A9" s="385"/>
      <c r="B9" s="63"/>
      <c r="C9" s="48" t="s">
        <v>40</v>
      </c>
      <c r="D9" s="49" t="s">
        <v>41</v>
      </c>
      <c r="E9" s="50">
        <v>1</v>
      </c>
      <c r="F9" s="51" t="s">
        <v>42</v>
      </c>
      <c r="G9" s="67"/>
      <c r="H9" s="71" t="s">
        <v>40</v>
      </c>
      <c r="I9" s="49" t="s">
        <v>41</v>
      </c>
      <c r="J9" s="51">
        <f>ROUNDUP(E9*0.75,2)</f>
        <v>0.75</v>
      </c>
      <c r="K9" s="51" t="s">
        <v>42</v>
      </c>
      <c r="L9" s="51"/>
      <c r="M9" s="75" t="e">
        <f>#REF!</f>
        <v>#REF!</v>
      </c>
      <c r="N9" s="63" t="s">
        <v>189</v>
      </c>
      <c r="O9" s="52" t="s">
        <v>45</v>
      </c>
      <c r="P9" s="49"/>
      <c r="Q9" s="53">
        <v>0.1</v>
      </c>
      <c r="R9" s="88">
        <f t="shared" si="0"/>
        <v>0.08</v>
      </c>
    </row>
    <row r="10" spans="1:19" ht="24.95" customHeight="1" x14ac:dyDescent="0.15">
      <c r="A10" s="385"/>
      <c r="B10" s="63"/>
      <c r="C10" s="48"/>
      <c r="D10" s="49"/>
      <c r="E10" s="50"/>
      <c r="F10" s="51"/>
      <c r="G10" s="67"/>
      <c r="H10" s="71"/>
      <c r="I10" s="49"/>
      <c r="J10" s="51"/>
      <c r="K10" s="51"/>
      <c r="L10" s="51"/>
      <c r="M10" s="75"/>
      <c r="N10" s="63" t="s">
        <v>190</v>
      </c>
      <c r="O10" s="52" t="s">
        <v>26</v>
      </c>
      <c r="P10" s="49" t="s">
        <v>27</v>
      </c>
      <c r="Q10" s="53">
        <v>0.5</v>
      </c>
      <c r="R10" s="88">
        <f t="shared" si="0"/>
        <v>0.38</v>
      </c>
    </row>
    <row r="11" spans="1:19" ht="24.95" customHeight="1" x14ac:dyDescent="0.15">
      <c r="A11" s="385"/>
      <c r="B11" s="63"/>
      <c r="C11" s="48"/>
      <c r="D11" s="49"/>
      <c r="E11" s="50"/>
      <c r="F11" s="51"/>
      <c r="G11" s="67"/>
      <c r="H11" s="71"/>
      <c r="I11" s="49"/>
      <c r="J11" s="51"/>
      <c r="K11" s="51"/>
      <c r="L11" s="51"/>
      <c r="M11" s="75"/>
      <c r="N11" s="63" t="s">
        <v>18</v>
      </c>
      <c r="O11" s="52" t="s">
        <v>23</v>
      </c>
      <c r="P11" s="49"/>
      <c r="Q11" s="53">
        <v>0.3</v>
      </c>
      <c r="R11" s="88">
        <f t="shared" si="0"/>
        <v>0.23</v>
      </c>
    </row>
    <row r="12" spans="1:19" ht="24.95" customHeight="1" x14ac:dyDescent="0.15">
      <c r="A12" s="385"/>
      <c r="B12" s="63"/>
      <c r="C12" s="48"/>
      <c r="D12" s="49"/>
      <c r="E12" s="50"/>
      <c r="F12" s="51"/>
      <c r="G12" s="67"/>
      <c r="H12" s="71"/>
      <c r="I12" s="49"/>
      <c r="J12" s="51"/>
      <c r="K12" s="51"/>
      <c r="L12" s="51"/>
      <c r="M12" s="75"/>
      <c r="N12" s="63"/>
      <c r="O12" s="52" t="s">
        <v>33</v>
      </c>
      <c r="P12" s="49"/>
      <c r="Q12" s="53">
        <v>5</v>
      </c>
      <c r="R12" s="88">
        <f t="shared" si="0"/>
        <v>3.75</v>
      </c>
    </row>
    <row r="13" spans="1:19" ht="24.95" customHeight="1" x14ac:dyDescent="0.15">
      <c r="A13" s="385"/>
      <c r="B13" s="63"/>
      <c r="C13" s="48"/>
      <c r="D13" s="49"/>
      <c r="E13" s="50"/>
      <c r="F13" s="51"/>
      <c r="G13" s="67"/>
      <c r="H13" s="71"/>
      <c r="I13" s="49"/>
      <c r="J13" s="51"/>
      <c r="K13" s="51"/>
      <c r="L13" s="51"/>
      <c r="M13" s="75"/>
      <c r="N13" s="63"/>
      <c r="O13" s="52" t="s">
        <v>30</v>
      </c>
      <c r="P13" s="49"/>
      <c r="Q13" s="53">
        <v>1</v>
      </c>
      <c r="R13" s="88">
        <f t="shared" si="0"/>
        <v>0.75</v>
      </c>
    </row>
    <row r="14" spans="1:19" ht="24.95" customHeight="1" x14ac:dyDescent="0.15">
      <c r="A14" s="385"/>
      <c r="B14" s="62"/>
      <c r="C14" s="42"/>
      <c r="D14" s="43"/>
      <c r="E14" s="44"/>
      <c r="F14" s="45"/>
      <c r="G14" s="66"/>
      <c r="H14" s="70"/>
      <c r="I14" s="43"/>
      <c r="J14" s="45"/>
      <c r="K14" s="45"/>
      <c r="L14" s="45"/>
      <c r="M14" s="74"/>
      <c r="N14" s="62"/>
      <c r="O14" s="46"/>
      <c r="P14" s="43"/>
      <c r="Q14" s="47"/>
      <c r="R14" s="90"/>
    </row>
    <row r="15" spans="1:19" ht="24.95" customHeight="1" x14ac:dyDescent="0.15">
      <c r="A15" s="385"/>
      <c r="B15" s="63" t="s">
        <v>191</v>
      </c>
      <c r="C15" s="48" t="s">
        <v>59</v>
      </c>
      <c r="D15" s="49"/>
      <c r="E15" s="50">
        <v>20</v>
      </c>
      <c r="F15" s="51" t="s">
        <v>25</v>
      </c>
      <c r="G15" s="67"/>
      <c r="H15" s="71" t="s">
        <v>59</v>
      </c>
      <c r="I15" s="49"/>
      <c r="J15" s="51">
        <f>ROUNDUP(E15*0.75,2)</f>
        <v>15</v>
      </c>
      <c r="K15" s="51" t="s">
        <v>25</v>
      </c>
      <c r="L15" s="51"/>
      <c r="M15" s="75" t="e">
        <f>#REF!</f>
        <v>#REF!</v>
      </c>
      <c r="N15" s="63" t="s">
        <v>192</v>
      </c>
      <c r="O15" s="52" t="s">
        <v>23</v>
      </c>
      <c r="P15" s="49"/>
      <c r="Q15" s="53">
        <v>0.5</v>
      </c>
      <c r="R15" s="88">
        <f t="shared" ref="R15:R20" si="1">ROUNDUP(Q15*0.75,2)</f>
        <v>0.38</v>
      </c>
    </row>
    <row r="16" spans="1:19" ht="24.95" customHeight="1" x14ac:dyDescent="0.15">
      <c r="A16" s="385"/>
      <c r="B16" s="63"/>
      <c r="C16" s="48" t="s">
        <v>112</v>
      </c>
      <c r="D16" s="49"/>
      <c r="E16" s="50">
        <v>30</v>
      </c>
      <c r="F16" s="51" t="s">
        <v>25</v>
      </c>
      <c r="G16" s="67"/>
      <c r="H16" s="71" t="s">
        <v>112</v>
      </c>
      <c r="I16" s="49"/>
      <c r="J16" s="51">
        <f>ROUNDUP(E16*0.75,2)</f>
        <v>22.5</v>
      </c>
      <c r="K16" s="51" t="s">
        <v>25</v>
      </c>
      <c r="L16" s="51"/>
      <c r="M16" s="75" t="e">
        <f>ROUND(#REF!+(#REF!*6/100),2)</f>
        <v>#REF!</v>
      </c>
      <c r="N16" s="63" t="s">
        <v>193</v>
      </c>
      <c r="O16" s="52" t="s">
        <v>30</v>
      </c>
      <c r="P16" s="49"/>
      <c r="Q16" s="53">
        <v>1</v>
      </c>
      <c r="R16" s="88">
        <f t="shared" si="1"/>
        <v>0.75</v>
      </c>
    </row>
    <row r="17" spans="1:18" ht="24.95" customHeight="1" x14ac:dyDescent="0.15">
      <c r="A17" s="385"/>
      <c r="B17" s="63"/>
      <c r="C17" s="48" t="s">
        <v>32</v>
      </c>
      <c r="D17" s="49"/>
      <c r="E17" s="50">
        <v>10</v>
      </c>
      <c r="F17" s="51" t="s">
        <v>25</v>
      </c>
      <c r="G17" s="67"/>
      <c r="H17" s="71" t="s">
        <v>32</v>
      </c>
      <c r="I17" s="49"/>
      <c r="J17" s="51">
        <f>ROUNDUP(E17*0.75,2)</f>
        <v>7.5</v>
      </c>
      <c r="K17" s="51" t="s">
        <v>25</v>
      </c>
      <c r="L17" s="51"/>
      <c r="M17" s="75" t="e">
        <f>ROUND(#REF!+(#REF!*10/100),2)</f>
        <v>#REF!</v>
      </c>
      <c r="N17" s="63" t="s">
        <v>18</v>
      </c>
      <c r="O17" s="52" t="s">
        <v>33</v>
      </c>
      <c r="P17" s="49"/>
      <c r="Q17" s="53">
        <v>20</v>
      </c>
      <c r="R17" s="88">
        <f t="shared" si="1"/>
        <v>15</v>
      </c>
    </row>
    <row r="18" spans="1:18" ht="24.95" customHeight="1" x14ac:dyDescent="0.15">
      <c r="A18" s="385"/>
      <c r="B18" s="63"/>
      <c r="C18" s="48"/>
      <c r="D18" s="49"/>
      <c r="E18" s="50"/>
      <c r="F18" s="51"/>
      <c r="G18" s="67"/>
      <c r="H18" s="71"/>
      <c r="I18" s="49"/>
      <c r="J18" s="51"/>
      <c r="K18" s="51"/>
      <c r="L18" s="51"/>
      <c r="M18" s="75"/>
      <c r="N18" s="63"/>
      <c r="O18" s="52" t="s">
        <v>57</v>
      </c>
      <c r="P18" s="49"/>
      <c r="Q18" s="53">
        <v>2</v>
      </c>
      <c r="R18" s="88">
        <f t="shared" si="1"/>
        <v>1.5</v>
      </c>
    </row>
    <row r="19" spans="1:18" ht="24.95" customHeight="1" x14ac:dyDescent="0.15">
      <c r="A19" s="385"/>
      <c r="B19" s="63"/>
      <c r="C19" s="48"/>
      <c r="D19" s="49"/>
      <c r="E19" s="50"/>
      <c r="F19" s="51"/>
      <c r="G19" s="67"/>
      <c r="H19" s="71"/>
      <c r="I19" s="49"/>
      <c r="J19" s="51"/>
      <c r="K19" s="51"/>
      <c r="L19" s="51"/>
      <c r="M19" s="75"/>
      <c r="N19" s="63"/>
      <c r="O19" s="52" t="s">
        <v>62</v>
      </c>
      <c r="P19" s="49"/>
      <c r="Q19" s="53">
        <v>1.5</v>
      </c>
      <c r="R19" s="88">
        <f t="shared" si="1"/>
        <v>1.1300000000000001</v>
      </c>
    </row>
    <row r="20" spans="1:18" ht="24.95" customHeight="1" x14ac:dyDescent="0.15">
      <c r="A20" s="385"/>
      <c r="B20" s="63"/>
      <c r="C20" s="48"/>
      <c r="D20" s="49"/>
      <c r="E20" s="50"/>
      <c r="F20" s="51"/>
      <c r="G20" s="67"/>
      <c r="H20" s="71"/>
      <c r="I20" s="49"/>
      <c r="J20" s="51"/>
      <c r="K20" s="51"/>
      <c r="L20" s="51"/>
      <c r="M20" s="75"/>
      <c r="N20" s="63"/>
      <c r="O20" s="52" t="s">
        <v>26</v>
      </c>
      <c r="P20" s="49" t="s">
        <v>27</v>
      </c>
      <c r="Q20" s="53">
        <v>1</v>
      </c>
      <c r="R20" s="88">
        <f t="shared" si="1"/>
        <v>0.75</v>
      </c>
    </row>
    <row r="21" spans="1:18" ht="24.95" customHeight="1" x14ac:dyDescent="0.15">
      <c r="A21" s="385"/>
      <c r="B21" s="62"/>
      <c r="C21" s="42"/>
      <c r="D21" s="43"/>
      <c r="E21" s="44"/>
      <c r="F21" s="45"/>
      <c r="G21" s="66"/>
      <c r="H21" s="70"/>
      <c r="I21" s="43"/>
      <c r="J21" s="45"/>
      <c r="K21" s="45"/>
      <c r="L21" s="45"/>
      <c r="M21" s="74"/>
      <c r="N21" s="62"/>
      <c r="O21" s="46"/>
      <c r="P21" s="43"/>
      <c r="Q21" s="47"/>
      <c r="R21" s="90"/>
    </row>
    <row r="22" spans="1:18" ht="24.95" customHeight="1" x14ac:dyDescent="0.15">
      <c r="A22" s="385"/>
      <c r="B22" s="63" t="s">
        <v>47</v>
      </c>
      <c r="C22" s="48" t="s">
        <v>64</v>
      </c>
      <c r="D22" s="49"/>
      <c r="E22" s="50">
        <v>20</v>
      </c>
      <c r="F22" s="51" t="s">
        <v>25</v>
      </c>
      <c r="G22" s="67"/>
      <c r="H22" s="71" t="s">
        <v>64</v>
      </c>
      <c r="I22" s="49"/>
      <c r="J22" s="51">
        <f>ROUNDUP(E22*0.75,2)</f>
        <v>15</v>
      </c>
      <c r="K22" s="51" t="s">
        <v>25</v>
      </c>
      <c r="L22" s="51"/>
      <c r="M22" s="75" t="e">
        <f>ROUND(#REF!+(#REF!*10/100),2)</f>
        <v>#REF!</v>
      </c>
      <c r="N22" s="63" t="s">
        <v>18</v>
      </c>
      <c r="O22" s="52" t="s">
        <v>33</v>
      </c>
      <c r="P22" s="49"/>
      <c r="Q22" s="53">
        <v>100</v>
      </c>
      <c r="R22" s="88">
        <f>ROUNDUP(Q22*0.75,2)</f>
        <v>75</v>
      </c>
    </row>
    <row r="23" spans="1:18" ht="24.95" customHeight="1" x14ac:dyDescent="0.15">
      <c r="A23" s="385"/>
      <c r="B23" s="63"/>
      <c r="C23" s="48" t="s">
        <v>49</v>
      </c>
      <c r="D23" s="49"/>
      <c r="E23" s="50">
        <v>3</v>
      </c>
      <c r="F23" s="51" t="s">
        <v>25</v>
      </c>
      <c r="G23" s="67"/>
      <c r="H23" s="71" t="s">
        <v>49</v>
      </c>
      <c r="I23" s="49"/>
      <c r="J23" s="51">
        <f>ROUNDUP(E23*0.75,2)</f>
        <v>2.25</v>
      </c>
      <c r="K23" s="51" t="s">
        <v>25</v>
      </c>
      <c r="L23" s="51"/>
      <c r="M23" s="75" t="e">
        <f>ROUND(#REF!+(#REF!*40/100),2)</f>
        <v>#REF!</v>
      </c>
      <c r="N23" s="63"/>
      <c r="O23" s="52" t="s">
        <v>50</v>
      </c>
      <c r="P23" s="49"/>
      <c r="Q23" s="53">
        <v>3</v>
      </c>
      <c r="R23" s="88">
        <f>ROUNDUP(Q23*0.75,2)</f>
        <v>2.25</v>
      </c>
    </row>
    <row r="24" spans="1:18" ht="24.95" customHeight="1" x14ac:dyDescent="0.15">
      <c r="A24" s="385"/>
      <c r="B24" s="62"/>
      <c r="C24" s="42"/>
      <c r="D24" s="43"/>
      <c r="E24" s="44"/>
      <c r="F24" s="45"/>
      <c r="G24" s="66"/>
      <c r="H24" s="70"/>
      <c r="I24" s="43"/>
      <c r="J24" s="45"/>
      <c r="K24" s="45"/>
      <c r="L24" s="45"/>
      <c r="M24" s="74"/>
      <c r="N24" s="62"/>
      <c r="O24" s="46"/>
      <c r="P24" s="43"/>
      <c r="Q24" s="47"/>
      <c r="R24" s="90"/>
    </row>
    <row r="25" spans="1:18" ht="24.95" customHeight="1" x14ac:dyDescent="0.15">
      <c r="A25" s="385"/>
      <c r="B25" s="63" t="s">
        <v>96</v>
      </c>
      <c r="C25" s="48" t="s">
        <v>98</v>
      </c>
      <c r="D25" s="49"/>
      <c r="E25" s="78">
        <v>0.25</v>
      </c>
      <c r="F25" s="51" t="s">
        <v>99</v>
      </c>
      <c r="G25" s="67"/>
      <c r="H25" s="71" t="s">
        <v>98</v>
      </c>
      <c r="I25" s="49"/>
      <c r="J25" s="51">
        <f>ROUNDUP(E25*0.75,2)</f>
        <v>0.19</v>
      </c>
      <c r="K25" s="51" t="s">
        <v>99</v>
      </c>
      <c r="L25" s="51"/>
      <c r="M25" s="75" t="e">
        <f>#REF!</f>
        <v>#REF!</v>
      </c>
      <c r="N25" s="63" t="s">
        <v>97</v>
      </c>
      <c r="O25" s="52"/>
      <c r="P25" s="49"/>
      <c r="Q25" s="53"/>
      <c r="R25" s="88"/>
    </row>
    <row r="26" spans="1:18" ht="24.95" customHeight="1" thickBot="1" x14ac:dyDescent="0.2">
      <c r="A26" s="386"/>
      <c r="B26" s="64"/>
      <c r="C26" s="55"/>
      <c r="D26" s="56"/>
      <c r="E26" s="57"/>
      <c r="F26" s="58"/>
      <c r="G26" s="68"/>
      <c r="H26" s="72"/>
      <c r="I26" s="56"/>
      <c r="J26" s="58"/>
      <c r="K26" s="58"/>
      <c r="L26" s="58"/>
      <c r="M26" s="76"/>
      <c r="N26" s="64"/>
      <c r="O26" s="59"/>
      <c r="P26" s="56"/>
      <c r="Q26" s="60"/>
      <c r="R26" s="91"/>
    </row>
  </sheetData>
  <mergeCells count="4">
    <mergeCell ref="H1:N1"/>
    <mergeCell ref="A2:R2"/>
    <mergeCell ref="A3:F3"/>
    <mergeCell ref="A5:A26"/>
  </mergeCells>
  <phoneticPr fontId="18"/>
  <printOptions horizontalCentered="1" verticalCentered="1"/>
  <pageMargins left="0.39370078740157483" right="0.39370078740157483" top="0.39370078740157483" bottom="0.39370078740157483" header="0.39370078740157483" footer="0.39370078740157483"/>
  <pageSetup paperSize="12" scale="5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69"/>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420" t="s">
        <v>287</v>
      </c>
      <c r="B4" s="421"/>
      <c r="C4" s="421"/>
      <c r="D4" s="141"/>
      <c r="E4" s="422" t="s">
        <v>286</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279</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4.95"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4.95" customHeight="1" x14ac:dyDescent="0.15">
      <c r="A9" s="400"/>
      <c r="B9" s="109"/>
      <c r="C9" s="111"/>
      <c r="D9" s="110"/>
      <c r="E9" s="43"/>
      <c r="F9" s="43"/>
      <c r="G9" s="109"/>
      <c r="H9" s="108"/>
      <c r="I9" s="116"/>
      <c r="J9" s="109"/>
      <c r="K9" s="115"/>
      <c r="L9" s="116"/>
      <c r="M9" s="109"/>
      <c r="N9" s="115"/>
      <c r="O9" s="117"/>
    </row>
    <row r="10" spans="1:21" ht="24.95" customHeight="1" x14ac:dyDescent="0.15">
      <c r="A10" s="400"/>
      <c r="B10" s="103" t="s">
        <v>267</v>
      </c>
      <c r="C10" s="107" t="s">
        <v>19</v>
      </c>
      <c r="D10" s="106" t="s">
        <v>20</v>
      </c>
      <c r="E10" s="49" t="s">
        <v>21</v>
      </c>
      <c r="F10" s="49"/>
      <c r="G10" s="103"/>
      <c r="H10" s="120">
        <v>0.7</v>
      </c>
      <c r="I10" s="104" t="s">
        <v>267</v>
      </c>
      <c r="J10" s="103" t="s">
        <v>19</v>
      </c>
      <c r="K10" s="119">
        <v>0.3</v>
      </c>
      <c r="L10" s="104" t="s">
        <v>266</v>
      </c>
      <c r="M10" s="103" t="s">
        <v>19</v>
      </c>
      <c r="N10" s="118">
        <v>0.2</v>
      </c>
      <c r="O10" s="101" t="s">
        <v>20</v>
      </c>
    </row>
    <row r="11" spans="1:21" ht="24.95" customHeight="1" x14ac:dyDescent="0.15">
      <c r="A11" s="400"/>
      <c r="B11" s="103"/>
      <c r="C11" s="107" t="s">
        <v>31</v>
      </c>
      <c r="D11" s="106"/>
      <c r="E11" s="49"/>
      <c r="F11" s="49"/>
      <c r="G11" s="103"/>
      <c r="H11" s="105">
        <v>10</v>
      </c>
      <c r="I11" s="104"/>
      <c r="J11" s="103" t="s">
        <v>31</v>
      </c>
      <c r="K11" s="102">
        <v>10</v>
      </c>
      <c r="L11" s="104"/>
      <c r="M11" s="103" t="s">
        <v>31</v>
      </c>
      <c r="N11" s="102">
        <v>10</v>
      </c>
      <c r="O11" s="101"/>
    </row>
    <row r="12" spans="1:21" ht="24.95" customHeight="1" x14ac:dyDescent="0.15">
      <c r="A12" s="400"/>
      <c r="B12" s="103"/>
      <c r="C12" s="107" t="s">
        <v>32</v>
      </c>
      <c r="D12" s="106"/>
      <c r="E12" s="49"/>
      <c r="F12" s="49"/>
      <c r="G12" s="103"/>
      <c r="H12" s="105">
        <v>10</v>
      </c>
      <c r="I12" s="104"/>
      <c r="J12" s="103" t="s">
        <v>32</v>
      </c>
      <c r="K12" s="102">
        <v>5</v>
      </c>
      <c r="L12" s="104"/>
      <c r="M12" s="103" t="s">
        <v>32</v>
      </c>
      <c r="N12" s="102">
        <v>5</v>
      </c>
      <c r="O12" s="101"/>
    </row>
    <row r="13" spans="1:21" ht="24.95" customHeight="1" x14ac:dyDescent="0.15">
      <c r="A13" s="400"/>
      <c r="B13" s="103"/>
      <c r="C13" s="107"/>
      <c r="D13" s="106"/>
      <c r="E13" s="49"/>
      <c r="F13" s="49"/>
      <c r="G13" s="103" t="s">
        <v>33</v>
      </c>
      <c r="H13" s="105" t="s">
        <v>262</v>
      </c>
      <c r="I13" s="104"/>
      <c r="J13" s="103"/>
      <c r="K13" s="102"/>
      <c r="L13" s="116"/>
      <c r="M13" s="109"/>
      <c r="N13" s="115"/>
      <c r="O13" s="117"/>
    </row>
    <row r="14" spans="1:21" ht="24.95" customHeight="1" x14ac:dyDescent="0.15">
      <c r="A14" s="400"/>
      <c r="B14" s="109"/>
      <c r="C14" s="111"/>
      <c r="D14" s="110"/>
      <c r="E14" s="43"/>
      <c r="F14" s="43"/>
      <c r="G14" s="109"/>
      <c r="H14" s="108"/>
      <c r="I14" s="116"/>
      <c r="J14" s="109"/>
      <c r="K14" s="115"/>
      <c r="L14" s="104" t="s">
        <v>265</v>
      </c>
      <c r="M14" s="103" t="s">
        <v>38</v>
      </c>
      <c r="N14" s="102">
        <v>15</v>
      </c>
      <c r="O14" s="101"/>
    </row>
    <row r="15" spans="1:21" ht="24.95" customHeight="1" x14ac:dyDescent="0.15">
      <c r="A15" s="400"/>
      <c r="B15" s="103" t="s">
        <v>264</v>
      </c>
      <c r="C15" s="107" t="s">
        <v>38</v>
      </c>
      <c r="D15" s="106"/>
      <c r="E15" s="49"/>
      <c r="F15" s="49"/>
      <c r="G15" s="103"/>
      <c r="H15" s="105">
        <v>20</v>
      </c>
      <c r="I15" s="104" t="s">
        <v>264</v>
      </c>
      <c r="J15" s="103" t="s">
        <v>38</v>
      </c>
      <c r="K15" s="102">
        <v>20</v>
      </c>
      <c r="L15" s="104"/>
      <c r="M15" s="103"/>
      <c r="N15" s="102"/>
      <c r="O15" s="101"/>
    </row>
    <row r="16" spans="1:21" ht="24.95" customHeight="1" x14ac:dyDescent="0.15">
      <c r="A16" s="400"/>
      <c r="B16" s="103"/>
      <c r="C16" s="107" t="s">
        <v>39</v>
      </c>
      <c r="D16" s="106"/>
      <c r="E16" s="49"/>
      <c r="F16" s="49"/>
      <c r="G16" s="103"/>
      <c r="H16" s="105">
        <v>5</v>
      </c>
      <c r="I16" s="104"/>
      <c r="J16" s="103" t="s">
        <v>39</v>
      </c>
      <c r="K16" s="102">
        <v>5</v>
      </c>
      <c r="L16" s="104"/>
      <c r="M16" s="103"/>
      <c r="N16" s="102"/>
      <c r="O16" s="101"/>
    </row>
    <row r="17" spans="1:15" ht="24.95" customHeight="1" x14ac:dyDescent="0.15">
      <c r="A17" s="400"/>
      <c r="B17" s="103"/>
      <c r="C17" s="107" t="s">
        <v>40</v>
      </c>
      <c r="D17" s="106"/>
      <c r="E17" s="49" t="s">
        <v>41</v>
      </c>
      <c r="F17" s="49"/>
      <c r="G17" s="103"/>
      <c r="H17" s="114">
        <v>0.13</v>
      </c>
      <c r="I17" s="104"/>
      <c r="J17" s="103" t="s">
        <v>263</v>
      </c>
      <c r="K17" s="113">
        <v>0.13</v>
      </c>
      <c r="L17" s="104"/>
      <c r="M17" s="103"/>
      <c r="N17" s="102"/>
      <c r="O17" s="101"/>
    </row>
    <row r="18" spans="1:15" ht="24.95" customHeight="1" x14ac:dyDescent="0.15">
      <c r="A18" s="400"/>
      <c r="B18" s="103"/>
      <c r="C18" s="107"/>
      <c r="D18" s="106"/>
      <c r="E18" s="49"/>
      <c r="F18" s="49"/>
      <c r="G18" s="103" t="s">
        <v>33</v>
      </c>
      <c r="H18" s="105" t="s">
        <v>262</v>
      </c>
      <c r="I18" s="104"/>
      <c r="J18" s="103"/>
      <c r="K18" s="102"/>
      <c r="L18" s="104"/>
      <c r="M18" s="103"/>
      <c r="N18" s="102"/>
      <c r="O18" s="101"/>
    </row>
    <row r="19" spans="1:15" ht="24.95" customHeight="1" x14ac:dyDescent="0.15">
      <c r="A19" s="400"/>
      <c r="B19" s="103"/>
      <c r="C19" s="107"/>
      <c r="D19" s="106"/>
      <c r="E19" s="49"/>
      <c r="F19" s="49"/>
      <c r="G19" s="103" t="s">
        <v>57</v>
      </c>
      <c r="H19" s="105" t="s">
        <v>261</v>
      </c>
      <c r="I19" s="104"/>
      <c r="J19" s="103"/>
      <c r="K19" s="102"/>
      <c r="L19" s="104"/>
      <c r="M19" s="103"/>
      <c r="N19" s="102"/>
      <c r="O19" s="101"/>
    </row>
    <row r="20" spans="1:15" ht="24.95" customHeight="1" x14ac:dyDescent="0.15">
      <c r="A20" s="400"/>
      <c r="B20" s="103"/>
      <c r="C20" s="107"/>
      <c r="D20" s="106"/>
      <c r="E20" s="49"/>
      <c r="F20" s="112" t="s">
        <v>27</v>
      </c>
      <c r="G20" s="103" t="s">
        <v>26</v>
      </c>
      <c r="H20" s="105" t="s">
        <v>261</v>
      </c>
      <c r="I20" s="104"/>
      <c r="J20" s="103"/>
      <c r="K20" s="102"/>
      <c r="L20" s="104"/>
      <c r="M20" s="103"/>
      <c r="N20" s="102"/>
      <c r="O20" s="101"/>
    </row>
    <row r="21" spans="1:15" ht="24.95" customHeight="1" x14ac:dyDescent="0.15">
      <c r="A21" s="400"/>
      <c r="B21" s="109"/>
      <c r="C21" s="111"/>
      <c r="D21" s="110"/>
      <c r="E21" s="43"/>
      <c r="F21" s="43"/>
      <c r="G21" s="109"/>
      <c r="H21" s="108"/>
      <c r="I21" s="104"/>
      <c r="J21" s="103"/>
      <c r="K21" s="102"/>
      <c r="L21" s="104"/>
      <c r="M21" s="103"/>
      <c r="N21" s="102"/>
      <c r="O21" s="101"/>
    </row>
    <row r="22" spans="1:15" ht="24.95" customHeight="1" x14ac:dyDescent="0.15">
      <c r="A22" s="400"/>
      <c r="B22" s="103" t="s">
        <v>47</v>
      </c>
      <c r="C22" s="107" t="s">
        <v>48</v>
      </c>
      <c r="D22" s="106"/>
      <c r="E22" s="49"/>
      <c r="F22" s="49"/>
      <c r="G22" s="103"/>
      <c r="H22" s="105">
        <v>5</v>
      </c>
      <c r="I22" s="104"/>
      <c r="J22" s="103"/>
      <c r="K22" s="102"/>
      <c r="L22" s="104"/>
      <c r="M22" s="103"/>
      <c r="N22" s="102"/>
      <c r="O22" s="101"/>
    </row>
    <row r="23" spans="1:15" ht="24.95" customHeight="1" x14ac:dyDescent="0.15">
      <c r="A23" s="400"/>
      <c r="B23" s="103"/>
      <c r="C23" s="107" t="s">
        <v>69</v>
      </c>
      <c r="D23" s="106"/>
      <c r="E23" s="49"/>
      <c r="F23" s="49"/>
      <c r="G23" s="103"/>
      <c r="H23" s="105">
        <v>5</v>
      </c>
      <c r="I23" s="104"/>
      <c r="J23" s="103"/>
      <c r="K23" s="102"/>
      <c r="L23" s="104"/>
      <c r="M23" s="103"/>
      <c r="N23" s="102"/>
      <c r="O23" s="101"/>
    </row>
    <row r="24" spans="1:15" ht="24.95" customHeight="1" x14ac:dyDescent="0.15">
      <c r="A24" s="400"/>
      <c r="B24" s="103"/>
      <c r="C24" s="107"/>
      <c r="D24" s="106"/>
      <c r="E24" s="49"/>
      <c r="F24" s="49"/>
      <c r="G24" s="103" t="s">
        <v>33</v>
      </c>
      <c r="H24" s="105" t="s">
        <v>262</v>
      </c>
      <c r="I24" s="104"/>
      <c r="J24" s="103"/>
      <c r="K24" s="102"/>
      <c r="L24" s="104"/>
      <c r="M24" s="103"/>
      <c r="N24" s="102"/>
      <c r="O24" s="101"/>
    </row>
    <row r="25" spans="1:15" ht="24.95" customHeight="1" x14ac:dyDescent="0.15">
      <c r="A25" s="400"/>
      <c r="B25" s="103"/>
      <c r="C25" s="107"/>
      <c r="D25" s="106"/>
      <c r="E25" s="49"/>
      <c r="F25" s="49"/>
      <c r="G25" s="103" t="s">
        <v>50</v>
      </c>
      <c r="H25" s="105" t="s">
        <v>261</v>
      </c>
      <c r="I25" s="104"/>
      <c r="J25" s="103"/>
      <c r="K25" s="102"/>
      <c r="L25" s="104"/>
      <c r="M25" s="103"/>
      <c r="N25" s="102"/>
      <c r="O25" s="101"/>
    </row>
    <row r="26" spans="1:15" ht="24.95"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row r="64" spans="2:14" ht="14.25" x14ac:dyDescent="0.15">
      <c r="B64" s="93"/>
      <c r="C64" s="93"/>
      <c r="D64" s="93"/>
      <c r="G64" s="93"/>
      <c r="H64" s="85"/>
      <c r="I64" s="93"/>
      <c r="J64" s="93"/>
      <c r="K64" s="85"/>
      <c r="L64" s="93"/>
      <c r="M64" s="93"/>
      <c r="N64" s="85"/>
    </row>
    <row r="65" spans="2:14" ht="14.25" x14ac:dyDescent="0.15">
      <c r="B65" s="93"/>
      <c r="C65" s="93"/>
      <c r="D65" s="93"/>
      <c r="G65" s="93"/>
      <c r="H65" s="85"/>
      <c r="I65" s="93"/>
      <c r="J65" s="93"/>
      <c r="K65" s="85"/>
      <c r="L65" s="93"/>
      <c r="M65" s="93"/>
      <c r="N65" s="85"/>
    </row>
    <row r="66" spans="2:14" ht="14.25" x14ac:dyDescent="0.15">
      <c r="B66" s="93"/>
      <c r="C66" s="93"/>
      <c r="D66" s="93"/>
      <c r="G66" s="93"/>
      <c r="H66" s="85"/>
      <c r="I66" s="93"/>
      <c r="J66" s="93"/>
      <c r="K66" s="85"/>
      <c r="L66" s="93"/>
      <c r="M66" s="93"/>
      <c r="N66" s="85"/>
    </row>
    <row r="67" spans="2:14" ht="14.25" x14ac:dyDescent="0.15">
      <c r="B67" s="93"/>
      <c r="C67" s="93"/>
      <c r="D67" s="93"/>
      <c r="G67" s="93"/>
      <c r="H67" s="85"/>
      <c r="I67" s="93"/>
      <c r="J67" s="93"/>
      <c r="K67" s="85"/>
      <c r="L67" s="93"/>
      <c r="M67" s="93"/>
      <c r="N67" s="85"/>
    </row>
    <row r="68" spans="2:14" ht="14.25" x14ac:dyDescent="0.15">
      <c r="B68" s="93"/>
      <c r="C68" s="93"/>
      <c r="D68" s="93"/>
      <c r="G68" s="93"/>
      <c r="H68" s="85"/>
      <c r="I68" s="93"/>
      <c r="J68" s="93"/>
      <c r="K68" s="85"/>
      <c r="L68" s="93"/>
      <c r="M68" s="93"/>
      <c r="N68" s="85"/>
    </row>
    <row r="69" spans="2:14" ht="14.25" x14ac:dyDescent="0.15">
      <c r="B69" s="93"/>
      <c r="C69" s="93"/>
      <c r="D69" s="93"/>
      <c r="G69" s="93"/>
      <c r="H69" s="85"/>
      <c r="I69" s="93"/>
      <c r="J69" s="93"/>
      <c r="K69" s="85"/>
      <c r="L69" s="93"/>
      <c r="M69" s="93"/>
      <c r="N69"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U65"/>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361</v>
      </c>
      <c r="B4" s="421"/>
      <c r="C4" s="421"/>
      <c r="D4" s="141"/>
      <c r="E4" s="422" t="s">
        <v>295</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340</v>
      </c>
      <c r="C10" s="107" t="s">
        <v>171</v>
      </c>
      <c r="D10" s="106"/>
      <c r="E10" s="49"/>
      <c r="F10" s="49"/>
      <c r="G10" s="103"/>
      <c r="H10" s="105">
        <v>15</v>
      </c>
      <c r="I10" s="104" t="s">
        <v>340</v>
      </c>
      <c r="J10" s="103" t="s">
        <v>171</v>
      </c>
      <c r="K10" s="102">
        <v>10</v>
      </c>
      <c r="L10" s="104" t="s">
        <v>339</v>
      </c>
      <c r="M10" s="103" t="s">
        <v>171</v>
      </c>
      <c r="N10" s="102">
        <v>10</v>
      </c>
      <c r="O10" s="101"/>
    </row>
    <row r="11" spans="1:21" ht="27" customHeight="1" x14ac:dyDescent="0.15">
      <c r="A11" s="400"/>
      <c r="B11" s="103"/>
      <c r="C11" s="107" t="s">
        <v>40</v>
      </c>
      <c r="D11" s="106"/>
      <c r="E11" s="49" t="s">
        <v>41</v>
      </c>
      <c r="F11" s="49"/>
      <c r="G11" s="103"/>
      <c r="H11" s="114">
        <v>0.13</v>
      </c>
      <c r="I11" s="104"/>
      <c r="J11" s="103" t="s">
        <v>263</v>
      </c>
      <c r="K11" s="113">
        <v>0.13</v>
      </c>
      <c r="L11" s="116"/>
      <c r="M11" s="109"/>
      <c r="N11" s="115"/>
      <c r="O11" s="117"/>
    </row>
    <row r="12" spans="1:21" ht="27" customHeight="1" x14ac:dyDescent="0.15">
      <c r="A12" s="400"/>
      <c r="B12" s="103"/>
      <c r="C12" s="107"/>
      <c r="D12" s="106"/>
      <c r="E12" s="49"/>
      <c r="F12" s="49"/>
      <c r="G12" s="103" t="s">
        <v>33</v>
      </c>
      <c r="H12" s="105" t="s">
        <v>262</v>
      </c>
      <c r="I12" s="104"/>
      <c r="J12" s="103"/>
      <c r="K12" s="102"/>
      <c r="L12" s="104" t="s">
        <v>338</v>
      </c>
      <c r="M12" s="103" t="s">
        <v>112</v>
      </c>
      <c r="N12" s="102">
        <v>10</v>
      </c>
      <c r="O12" s="101"/>
    </row>
    <row r="13" spans="1:21" ht="27" customHeight="1" x14ac:dyDescent="0.15">
      <c r="A13" s="400"/>
      <c r="B13" s="109"/>
      <c r="C13" s="111"/>
      <c r="D13" s="110"/>
      <c r="E13" s="43"/>
      <c r="F13" s="43"/>
      <c r="G13" s="109"/>
      <c r="H13" s="108"/>
      <c r="I13" s="116"/>
      <c r="J13" s="109"/>
      <c r="K13" s="115"/>
      <c r="L13" s="104"/>
      <c r="M13" s="103" t="s">
        <v>32</v>
      </c>
      <c r="N13" s="102">
        <v>5</v>
      </c>
      <c r="O13" s="101"/>
    </row>
    <row r="14" spans="1:21" ht="27" customHeight="1" x14ac:dyDescent="0.15">
      <c r="A14" s="400"/>
      <c r="B14" s="103" t="s">
        <v>337</v>
      </c>
      <c r="C14" s="107" t="s">
        <v>59</v>
      </c>
      <c r="D14" s="106"/>
      <c r="E14" s="49"/>
      <c r="F14" s="49"/>
      <c r="G14" s="103"/>
      <c r="H14" s="105">
        <v>10</v>
      </c>
      <c r="I14" s="104" t="s">
        <v>336</v>
      </c>
      <c r="J14" s="154" t="s">
        <v>292</v>
      </c>
      <c r="K14" s="102">
        <v>5</v>
      </c>
      <c r="L14" s="116"/>
      <c r="M14" s="109"/>
      <c r="N14" s="115"/>
      <c r="O14" s="117"/>
    </row>
    <row r="15" spans="1:21" ht="27" customHeight="1" x14ac:dyDescent="0.15">
      <c r="A15" s="400"/>
      <c r="B15" s="103"/>
      <c r="C15" s="107" t="s">
        <v>112</v>
      </c>
      <c r="D15" s="106"/>
      <c r="E15" s="49"/>
      <c r="F15" s="49"/>
      <c r="G15" s="103"/>
      <c r="H15" s="105">
        <v>20</v>
      </c>
      <c r="I15" s="104"/>
      <c r="J15" s="103" t="s">
        <v>112</v>
      </c>
      <c r="K15" s="102">
        <v>15</v>
      </c>
      <c r="L15" s="104" t="s">
        <v>335</v>
      </c>
      <c r="M15" s="103" t="s">
        <v>64</v>
      </c>
      <c r="N15" s="102">
        <v>10</v>
      </c>
      <c r="O15" s="101"/>
    </row>
    <row r="16" spans="1:21" ht="27" customHeight="1" x14ac:dyDescent="0.15">
      <c r="A16" s="400"/>
      <c r="B16" s="103"/>
      <c r="C16" s="107" t="s">
        <v>32</v>
      </c>
      <c r="D16" s="106"/>
      <c r="E16" s="49"/>
      <c r="F16" s="49"/>
      <c r="G16" s="103"/>
      <c r="H16" s="105">
        <v>10</v>
      </c>
      <c r="I16" s="104"/>
      <c r="J16" s="103" t="s">
        <v>32</v>
      </c>
      <c r="K16" s="102">
        <v>5</v>
      </c>
      <c r="L16" s="116"/>
      <c r="M16" s="109"/>
      <c r="N16" s="115"/>
      <c r="O16" s="117"/>
    </row>
    <row r="17" spans="1:15" ht="27" customHeight="1" x14ac:dyDescent="0.15">
      <c r="A17" s="400"/>
      <c r="B17" s="103"/>
      <c r="C17" s="107"/>
      <c r="D17" s="106"/>
      <c r="E17" s="49"/>
      <c r="F17" s="49"/>
      <c r="G17" s="103" t="s">
        <v>33</v>
      </c>
      <c r="H17" s="105" t="s">
        <v>262</v>
      </c>
      <c r="I17" s="104"/>
      <c r="J17" s="103"/>
      <c r="K17" s="102"/>
      <c r="L17" s="104" t="s">
        <v>325</v>
      </c>
      <c r="M17" s="103" t="s">
        <v>98</v>
      </c>
      <c r="N17" s="113">
        <v>0.13</v>
      </c>
      <c r="O17" s="101"/>
    </row>
    <row r="18" spans="1:15" ht="27" customHeight="1" x14ac:dyDescent="0.15">
      <c r="A18" s="400"/>
      <c r="B18" s="103"/>
      <c r="C18" s="107"/>
      <c r="D18" s="106"/>
      <c r="E18" s="49"/>
      <c r="F18" s="49"/>
      <c r="G18" s="103" t="s">
        <v>57</v>
      </c>
      <c r="H18" s="105" t="s">
        <v>261</v>
      </c>
      <c r="I18" s="104"/>
      <c r="J18" s="103"/>
      <c r="K18" s="102"/>
      <c r="L18" s="104"/>
      <c r="M18" s="103"/>
      <c r="N18" s="102"/>
      <c r="O18" s="101"/>
    </row>
    <row r="19" spans="1:15" ht="27" customHeight="1" x14ac:dyDescent="0.15">
      <c r="A19" s="400"/>
      <c r="B19" s="103"/>
      <c r="C19" s="107"/>
      <c r="D19" s="106"/>
      <c r="E19" s="49"/>
      <c r="F19" s="49" t="s">
        <v>27</v>
      </c>
      <c r="G19" s="103" t="s">
        <v>26</v>
      </c>
      <c r="H19" s="105" t="s">
        <v>261</v>
      </c>
      <c r="I19" s="104"/>
      <c r="J19" s="103"/>
      <c r="K19" s="102"/>
      <c r="L19" s="104"/>
      <c r="M19" s="103"/>
      <c r="N19" s="102"/>
      <c r="O19" s="101"/>
    </row>
    <row r="20" spans="1:15" ht="27" customHeight="1" x14ac:dyDescent="0.15">
      <c r="A20" s="400"/>
      <c r="B20" s="109"/>
      <c r="C20" s="111"/>
      <c r="D20" s="110"/>
      <c r="E20" s="43"/>
      <c r="F20" s="155"/>
      <c r="G20" s="109"/>
      <c r="H20" s="108"/>
      <c r="I20" s="116"/>
      <c r="J20" s="109"/>
      <c r="K20" s="115"/>
      <c r="L20" s="104"/>
      <c r="M20" s="103"/>
      <c r="N20" s="102"/>
      <c r="O20" s="101"/>
    </row>
    <row r="21" spans="1:15" ht="27" customHeight="1" x14ac:dyDescent="0.15">
      <c r="A21" s="400"/>
      <c r="B21" s="103" t="s">
        <v>47</v>
      </c>
      <c r="C21" s="107" t="s">
        <v>64</v>
      </c>
      <c r="D21" s="106"/>
      <c r="E21" s="49"/>
      <c r="F21" s="49"/>
      <c r="G21" s="103"/>
      <c r="H21" s="105">
        <v>10</v>
      </c>
      <c r="I21" s="104" t="s">
        <v>47</v>
      </c>
      <c r="J21" s="103" t="s">
        <v>64</v>
      </c>
      <c r="K21" s="102">
        <v>10</v>
      </c>
      <c r="L21" s="104"/>
      <c r="M21" s="103"/>
      <c r="N21" s="102"/>
      <c r="O21" s="101"/>
    </row>
    <row r="22" spans="1:15" ht="27" customHeight="1" x14ac:dyDescent="0.15">
      <c r="A22" s="400"/>
      <c r="B22" s="103"/>
      <c r="C22" s="107"/>
      <c r="D22" s="106"/>
      <c r="E22" s="49"/>
      <c r="F22" s="49"/>
      <c r="G22" s="103" t="s">
        <v>33</v>
      </c>
      <c r="H22" s="105" t="s">
        <v>262</v>
      </c>
      <c r="I22" s="104"/>
      <c r="J22" s="103"/>
      <c r="K22" s="102"/>
      <c r="L22" s="104"/>
      <c r="M22" s="103"/>
      <c r="N22" s="102"/>
      <c r="O22" s="101"/>
    </row>
    <row r="23" spans="1:15" ht="27" customHeight="1" x14ac:dyDescent="0.15">
      <c r="A23" s="400"/>
      <c r="B23" s="103"/>
      <c r="C23" s="107"/>
      <c r="D23" s="106"/>
      <c r="E23" s="49"/>
      <c r="F23" s="49"/>
      <c r="G23" s="103" t="s">
        <v>50</v>
      </c>
      <c r="H23" s="105" t="s">
        <v>261</v>
      </c>
      <c r="I23" s="104"/>
      <c r="J23" s="103"/>
      <c r="K23" s="102"/>
      <c r="L23" s="104"/>
      <c r="M23" s="103"/>
      <c r="N23" s="102"/>
      <c r="O23" s="101"/>
    </row>
    <row r="24" spans="1:15" ht="27" customHeight="1" x14ac:dyDescent="0.15">
      <c r="A24" s="400"/>
      <c r="B24" s="109"/>
      <c r="C24" s="111"/>
      <c r="D24" s="110"/>
      <c r="E24" s="43"/>
      <c r="F24" s="43"/>
      <c r="G24" s="109"/>
      <c r="H24" s="108"/>
      <c r="I24" s="116"/>
      <c r="J24" s="109"/>
      <c r="K24" s="115"/>
      <c r="L24" s="104"/>
      <c r="M24" s="103"/>
      <c r="N24" s="102"/>
      <c r="O24" s="101"/>
    </row>
    <row r="25" spans="1:15" ht="27" customHeight="1" x14ac:dyDescent="0.15">
      <c r="A25" s="400"/>
      <c r="B25" s="103" t="s">
        <v>96</v>
      </c>
      <c r="C25" s="107" t="s">
        <v>98</v>
      </c>
      <c r="D25" s="106"/>
      <c r="E25" s="49"/>
      <c r="F25" s="49"/>
      <c r="G25" s="103"/>
      <c r="H25" s="156">
        <v>0.17</v>
      </c>
      <c r="I25" s="104" t="s">
        <v>96</v>
      </c>
      <c r="J25" s="103" t="s">
        <v>98</v>
      </c>
      <c r="K25" s="118">
        <v>0.17</v>
      </c>
      <c r="L25" s="104"/>
      <c r="M25" s="103"/>
      <c r="N25" s="102"/>
      <c r="O25" s="101"/>
    </row>
    <row r="26" spans="1:15" ht="27"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row r="64" spans="2:14" ht="14.25" x14ac:dyDescent="0.15">
      <c r="B64" s="93"/>
      <c r="C64" s="93"/>
      <c r="D64" s="93"/>
      <c r="G64" s="93"/>
      <c r="H64" s="85"/>
      <c r="I64" s="93"/>
      <c r="J64" s="93"/>
      <c r="K64" s="85"/>
      <c r="L64" s="93"/>
      <c r="M64" s="93"/>
      <c r="N64" s="85"/>
    </row>
    <row r="65" spans="2:14" ht="14.25" x14ac:dyDescent="0.15">
      <c r="B65" s="93"/>
      <c r="C65" s="93"/>
      <c r="D65" s="93"/>
      <c r="G65" s="93"/>
      <c r="H65" s="85"/>
      <c r="I65" s="93"/>
      <c r="J65" s="93"/>
      <c r="K65" s="85"/>
      <c r="L65" s="93"/>
      <c r="M65" s="93"/>
      <c r="N65"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Z24"/>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213</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v>
      </c>
      <c r="C5" s="36"/>
      <c r="D5" s="37"/>
      <c r="E5" s="38"/>
      <c r="F5" s="39"/>
      <c r="G5" s="65"/>
      <c r="H5" s="69"/>
      <c r="I5" s="37"/>
      <c r="J5" s="39"/>
      <c r="K5" s="39"/>
      <c r="L5" s="39"/>
      <c r="M5" s="73"/>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195</v>
      </c>
      <c r="C7" s="48" t="s">
        <v>118</v>
      </c>
      <c r="D7" s="49"/>
      <c r="E7" s="50">
        <v>40</v>
      </c>
      <c r="F7" s="51" t="s">
        <v>25</v>
      </c>
      <c r="G7" s="67"/>
      <c r="H7" s="71" t="s">
        <v>118</v>
      </c>
      <c r="I7" s="49"/>
      <c r="J7" s="51">
        <f>ROUNDUP(E7*0.75,2)</f>
        <v>30</v>
      </c>
      <c r="K7" s="51" t="s">
        <v>25</v>
      </c>
      <c r="L7" s="51"/>
      <c r="M7" s="75" t="e">
        <f>#REF!</f>
        <v>#REF!</v>
      </c>
      <c r="N7" s="63" t="s">
        <v>196</v>
      </c>
      <c r="O7" s="52" t="s">
        <v>45</v>
      </c>
      <c r="P7" s="49"/>
      <c r="Q7" s="53">
        <v>0.05</v>
      </c>
      <c r="R7" s="88">
        <f t="shared" ref="R7:R14" si="0">ROUNDUP(Q7*0.75,2)</f>
        <v>0.04</v>
      </c>
    </row>
    <row r="8" spans="1:19" ht="24.95" customHeight="1" x14ac:dyDescent="0.15">
      <c r="A8" s="385"/>
      <c r="B8" s="63"/>
      <c r="C8" s="48" t="s">
        <v>38</v>
      </c>
      <c r="D8" s="49"/>
      <c r="E8" s="50">
        <v>10</v>
      </c>
      <c r="F8" s="51" t="s">
        <v>25</v>
      </c>
      <c r="G8" s="67"/>
      <c r="H8" s="71" t="s">
        <v>38</v>
      </c>
      <c r="I8" s="49"/>
      <c r="J8" s="51">
        <f>ROUNDUP(E8*0.75,2)</f>
        <v>7.5</v>
      </c>
      <c r="K8" s="51" t="s">
        <v>25</v>
      </c>
      <c r="L8" s="51"/>
      <c r="M8" s="75" t="e">
        <f>ROUND(#REF!+(#REF!*6/100),2)</f>
        <v>#REF!</v>
      </c>
      <c r="N8" s="63" t="s">
        <v>197</v>
      </c>
      <c r="O8" s="52" t="s">
        <v>46</v>
      </c>
      <c r="P8" s="49"/>
      <c r="Q8" s="53">
        <v>0.01</v>
      </c>
      <c r="R8" s="88">
        <f t="shared" si="0"/>
        <v>0.01</v>
      </c>
    </row>
    <row r="9" spans="1:19" ht="24.95" customHeight="1" x14ac:dyDescent="0.15">
      <c r="A9" s="385"/>
      <c r="B9" s="63"/>
      <c r="C9" s="48" t="s">
        <v>202</v>
      </c>
      <c r="D9" s="49"/>
      <c r="E9" s="50">
        <v>0.5</v>
      </c>
      <c r="F9" s="51" t="s">
        <v>25</v>
      </c>
      <c r="G9" s="67"/>
      <c r="H9" s="71" t="s">
        <v>202</v>
      </c>
      <c r="I9" s="49"/>
      <c r="J9" s="51">
        <f>ROUNDUP(E9*0.75,2)</f>
        <v>0.38</v>
      </c>
      <c r="K9" s="51" t="s">
        <v>25</v>
      </c>
      <c r="L9" s="51"/>
      <c r="M9" s="75"/>
      <c r="N9" s="63" t="s">
        <v>198</v>
      </c>
      <c r="O9" s="52" t="s">
        <v>23</v>
      </c>
      <c r="P9" s="49"/>
      <c r="Q9" s="53">
        <v>0.5</v>
      </c>
      <c r="R9" s="88">
        <f t="shared" si="0"/>
        <v>0.38</v>
      </c>
    </row>
    <row r="10" spans="1:19" ht="24.95" customHeight="1" x14ac:dyDescent="0.15">
      <c r="A10" s="385"/>
      <c r="B10" s="63"/>
      <c r="C10" s="48" t="s">
        <v>32</v>
      </c>
      <c r="D10" s="49"/>
      <c r="E10" s="50">
        <v>10</v>
      </c>
      <c r="F10" s="51" t="s">
        <v>25</v>
      </c>
      <c r="G10" s="67"/>
      <c r="H10" s="71" t="s">
        <v>32</v>
      </c>
      <c r="I10" s="49"/>
      <c r="J10" s="51">
        <f>ROUNDUP(E10*0.75,2)</f>
        <v>7.5</v>
      </c>
      <c r="K10" s="51" t="s">
        <v>25</v>
      </c>
      <c r="L10" s="51"/>
      <c r="M10" s="75" t="e">
        <f>ROUND(#REF!+(#REF!*10/100),2)</f>
        <v>#REF!</v>
      </c>
      <c r="N10" s="63" t="s">
        <v>199</v>
      </c>
      <c r="O10" s="52" t="s">
        <v>30</v>
      </c>
      <c r="P10" s="49"/>
      <c r="Q10" s="53">
        <v>2</v>
      </c>
      <c r="R10" s="88">
        <f t="shared" si="0"/>
        <v>1.5</v>
      </c>
    </row>
    <row r="11" spans="1:19" ht="24.95" customHeight="1" x14ac:dyDescent="0.15">
      <c r="A11" s="385"/>
      <c r="B11" s="63"/>
      <c r="C11" s="48" t="s">
        <v>134</v>
      </c>
      <c r="D11" s="49"/>
      <c r="E11" s="50">
        <v>10</v>
      </c>
      <c r="F11" s="51" t="s">
        <v>25</v>
      </c>
      <c r="G11" s="67" t="s">
        <v>135</v>
      </c>
      <c r="H11" s="71" t="s">
        <v>134</v>
      </c>
      <c r="I11" s="49"/>
      <c r="J11" s="51">
        <f>ROUNDUP(E11*0.75,2)</f>
        <v>7.5</v>
      </c>
      <c r="K11" s="51" t="s">
        <v>25</v>
      </c>
      <c r="L11" s="51" t="s">
        <v>135</v>
      </c>
      <c r="M11" s="75" t="e">
        <f>#REF!</f>
        <v>#REF!</v>
      </c>
      <c r="N11" s="63" t="s">
        <v>200</v>
      </c>
      <c r="O11" s="52" t="s">
        <v>76</v>
      </c>
      <c r="P11" s="49"/>
      <c r="Q11" s="53">
        <v>4</v>
      </c>
      <c r="R11" s="88">
        <f t="shared" si="0"/>
        <v>3</v>
      </c>
    </row>
    <row r="12" spans="1:19" ht="24.95" customHeight="1" x14ac:dyDescent="0.15">
      <c r="A12" s="385"/>
      <c r="B12" s="63"/>
      <c r="C12" s="48"/>
      <c r="D12" s="49"/>
      <c r="E12" s="50"/>
      <c r="F12" s="51"/>
      <c r="G12" s="67"/>
      <c r="H12" s="71"/>
      <c r="I12" s="49"/>
      <c r="J12" s="51"/>
      <c r="K12" s="51"/>
      <c r="L12" s="51"/>
      <c r="M12" s="75"/>
      <c r="N12" s="82" t="s">
        <v>201</v>
      </c>
      <c r="O12" s="52" t="s">
        <v>77</v>
      </c>
      <c r="P12" s="49"/>
      <c r="Q12" s="53">
        <v>1.5</v>
      </c>
      <c r="R12" s="88">
        <f t="shared" si="0"/>
        <v>1.1300000000000001</v>
      </c>
    </row>
    <row r="13" spans="1:19" ht="24.95" customHeight="1" x14ac:dyDescent="0.15">
      <c r="A13" s="385"/>
      <c r="B13" s="63"/>
      <c r="C13" s="48"/>
      <c r="D13" s="49"/>
      <c r="E13" s="50"/>
      <c r="F13" s="51"/>
      <c r="G13" s="67"/>
      <c r="H13" s="71"/>
      <c r="I13" s="49"/>
      <c r="J13" s="51"/>
      <c r="K13" s="51"/>
      <c r="L13" s="51"/>
      <c r="M13" s="75"/>
      <c r="N13" s="63" t="s">
        <v>18</v>
      </c>
      <c r="O13" s="52" t="s">
        <v>57</v>
      </c>
      <c r="P13" s="49"/>
      <c r="Q13" s="53">
        <v>0.3</v>
      </c>
      <c r="R13" s="88">
        <f t="shared" si="0"/>
        <v>0.23</v>
      </c>
    </row>
    <row r="14" spans="1:19" ht="24.95" customHeight="1" x14ac:dyDescent="0.15">
      <c r="A14" s="385"/>
      <c r="B14" s="63"/>
      <c r="C14" s="48"/>
      <c r="D14" s="49"/>
      <c r="E14" s="50"/>
      <c r="F14" s="51"/>
      <c r="G14" s="67"/>
      <c r="H14" s="71"/>
      <c r="I14" s="49"/>
      <c r="J14" s="51"/>
      <c r="K14" s="51"/>
      <c r="L14" s="51"/>
      <c r="M14" s="75"/>
      <c r="N14" s="63"/>
      <c r="O14" s="52" t="s">
        <v>56</v>
      </c>
      <c r="P14" s="49"/>
      <c r="Q14" s="53">
        <v>5</v>
      </c>
      <c r="R14" s="88">
        <f t="shared" si="0"/>
        <v>3.75</v>
      </c>
    </row>
    <row r="15" spans="1:19" ht="24.95" customHeight="1" x14ac:dyDescent="0.15">
      <c r="A15" s="385"/>
      <c r="B15" s="62"/>
      <c r="C15" s="42"/>
      <c r="D15" s="43"/>
      <c r="E15" s="44"/>
      <c r="F15" s="45"/>
      <c r="G15" s="66"/>
      <c r="H15" s="70"/>
      <c r="I15" s="43"/>
      <c r="J15" s="45"/>
      <c r="K15" s="45"/>
      <c r="L15" s="45"/>
      <c r="M15" s="74"/>
      <c r="N15" s="62"/>
      <c r="O15" s="46"/>
      <c r="P15" s="43"/>
      <c r="Q15" s="47"/>
      <c r="R15" s="90"/>
    </row>
    <row r="16" spans="1:19" ht="24.95" customHeight="1" x14ac:dyDescent="0.15">
      <c r="A16" s="385"/>
      <c r="B16" s="63" t="s">
        <v>251</v>
      </c>
      <c r="C16" s="48" t="s">
        <v>149</v>
      </c>
      <c r="D16" s="49"/>
      <c r="E16" s="50">
        <v>40</v>
      </c>
      <c r="F16" s="51" t="s">
        <v>25</v>
      </c>
      <c r="G16" s="67"/>
      <c r="H16" s="71" t="s">
        <v>149</v>
      </c>
      <c r="I16" s="49"/>
      <c r="J16" s="51">
        <f>ROUNDUP(E16*0.75,2)</f>
        <v>30</v>
      </c>
      <c r="K16" s="51" t="s">
        <v>25</v>
      </c>
      <c r="L16" s="51"/>
      <c r="M16" s="75" t="e">
        <f>#REF!</f>
        <v>#REF!</v>
      </c>
      <c r="N16" s="63" t="s">
        <v>203</v>
      </c>
      <c r="O16" s="52" t="s">
        <v>33</v>
      </c>
      <c r="P16" s="49"/>
      <c r="Q16" s="53">
        <v>1.5</v>
      </c>
      <c r="R16" s="88">
        <f>ROUNDUP(Q16*0.75,2)</f>
        <v>1.1300000000000001</v>
      </c>
    </row>
    <row r="17" spans="1:18" ht="24.95" customHeight="1" x14ac:dyDescent="0.15">
      <c r="A17" s="385"/>
      <c r="B17" s="63" t="s">
        <v>230</v>
      </c>
      <c r="C17" s="48" t="s">
        <v>119</v>
      </c>
      <c r="D17" s="49"/>
      <c r="E17" s="50">
        <v>10</v>
      </c>
      <c r="F17" s="51" t="s">
        <v>25</v>
      </c>
      <c r="G17" s="67"/>
      <c r="H17" s="71" t="s">
        <v>119</v>
      </c>
      <c r="I17" s="49"/>
      <c r="J17" s="51">
        <f>ROUNDUP(E17*0.75,2)</f>
        <v>7.5</v>
      </c>
      <c r="K17" s="51" t="s">
        <v>25</v>
      </c>
      <c r="L17" s="51"/>
      <c r="M17" s="75" t="e">
        <f>#REF!</f>
        <v>#REF!</v>
      </c>
      <c r="N17" s="63" t="s">
        <v>79</v>
      </c>
      <c r="O17" s="52" t="s">
        <v>57</v>
      </c>
      <c r="P17" s="49"/>
      <c r="Q17" s="53">
        <v>0.5</v>
      </c>
      <c r="R17" s="88">
        <f>ROUNDUP(Q17*0.75,2)</f>
        <v>0.38</v>
      </c>
    </row>
    <row r="18" spans="1:18" ht="24.95" customHeight="1" x14ac:dyDescent="0.15">
      <c r="A18" s="385"/>
      <c r="B18" s="63"/>
      <c r="C18" s="48"/>
      <c r="D18" s="49"/>
      <c r="E18" s="50"/>
      <c r="F18" s="51"/>
      <c r="G18" s="67"/>
      <c r="H18" s="71"/>
      <c r="I18" s="49"/>
      <c r="J18" s="51"/>
      <c r="K18" s="51"/>
      <c r="L18" s="51"/>
      <c r="M18" s="75"/>
      <c r="N18" s="63" t="s">
        <v>37</v>
      </c>
      <c r="O18" s="52" t="s">
        <v>26</v>
      </c>
      <c r="P18" s="49" t="s">
        <v>27</v>
      </c>
      <c r="Q18" s="53">
        <v>1</v>
      </c>
      <c r="R18" s="88">
        <f>ROUNDUP(Q18*0.75,2)</f>
        <v>0.75</v>
      </c>
    </row>
    <row r="19" spans="1:18" ht="24.95" customHeight="1" x14ac:dyDescent="0.15">
      <c r="A19" s="385"/>
      <c r="B19" s="63"/>
      <c r="C19" s="48"/>
      <c r="D19" s="49"/>
      <c r="E19" s="50"/>
      <c r="F19" s="51"/>
      <c r="G19" s="67"/>
      <c r="H19" s="71"/>
      <c r="I19" s="49"/>
      <c r="J19" s="51"/>
      <c r="K19" s="51"/>
      <c r="L19" s="51"/>
      <c r="M19" s="75"/>
      <c r="N19" s="63"/>
      <c r="O19" s="52" t="s">
        <v>91</v>
      </c>
      <c r="P19" s="49"/>
      <c r="Q19" s="53">
        <v>1</v>
      </c>
      <c r="R19" s="88">
        <f>ROUNDUP(Q19*0.75,2)</f>
        <v>0.75</v>
      </c>
    </row>
    <row r="20" spans="1:18" ht="24.95" customHeight="1" x14ac:dyDescent="0.15">
      <c r="A20" s="385"/>
      <c r="B20" s="63"/>
      <c r="C20" s="48"/>
      <c r="D20" s="49"/>
      <c r="E20" s="50"/>
      <c r="F20" s="51"/>
      <c r="G20" s="67"/>
      <c r="H20" s="71"/>
      <c r="I20" s="49"/>
      <c r="J20" s="51"/>
      <c r="K20" s="51"/>
      <c r="L20" s="51"/>
      <c r="M20" s="75"/>
      <c r="N20" s="63"/>
      <c r="O20" s="52" t="s">
        <v>61</v>
      </c>
      <c r="P20" s="49"/>
      <c r="Q20" s="53">
        <v>1</v>
      </c>
      <c r="R20" s="88">
        <f>ROUNDUP(Q20*0.75,2)</f>
        <v>0.75</v>
      </c>
    </row>
    <row r="21" spans="1:18" ht="24.95" customHeight="1" x14ac:dyDescent="0.15">
      <c r="A21" s="385"/>
      <c r="B21" s="62"/>
      <c r="C21" s="42"/>
      <c r="D21" s="43"/>
      <c r="E21" s="44"/>
      <c r="F21" s="45"/>
      <c r="G21" s="66"/>
      <c r="H21" s="70"/>
      <c r="I21" s="43"/>
      <c r="J21" s="45"/>
      <c r="K21" s="45"/>
      <c r="L21" s="45"/>
      <c r="M21" s="74"/>
      <c r="N21" s="62"/>
      <c r="O21" s="46"/>
      <c r="P21" s="43"/>
      <c r="Q21" s="47"/>
      <c r="R21" s="90"/>
    </row>
    <row r="22" spans="1:18" ht="24.95" customHeight="1" x14ac:dyDescent="0.15">
      <c r="A22" s="385"/>
      <c r="B22" s="63" t="s">
        <v>47</v>
      </c>
      <c r="C22" s="48" t="s">
        <v>136</v>
      </c>
      <c r="D22" s="49" t="s">
        <v>27</v>
      </c>
      <c r="E22" s="77">
        <v>0.1</v>
      </c>
      <c r="F22" s="51" t="s">
        <v>67</v>
      </c>
      <c r="G22" s="67"/>
      <c r="H22" s="71" t="s">
        <v>136</v>
      </c>
      <c r="I22" s="49" t="s">
        <v>27</v>
      </c>
      <c r="J22" s="51">
        <f>ROUNDUP(E22*0.75,2)</f>
        <v>0.08</v>
      </c>
      <c r="K22" s="51" t="s">
        <v>67</v>
      </c>
      <c r="L22" s="51"/>
      <c r="M22" s="75" t="e">
        <f>#REF!</f>
        <v>#REF!</v>
      </c>
      <c r="N22" s="63" t="s">
        <v>18</v>
      </c>
      <c r="O22" s="52" t="s">
        <v>33</v>
      </c>
      <c r="P22" s="49"/>
      <c r="Q22" s="53">
        <v>100</v>
      </c>
      <c r="R22" s="88">
        <f>ROUNDUP(Q22*0.75,2)</f>
        <v>75</v>
      </c>
    </row>
    <row r="23" spans="1:18" ht="24.95" customHeight="1" x14ac:dyDescent="0.15">
      <c r="A23" s="385"/>
      <c r="B23" s="63"/>
      <c r="C23" s="48" t="s">
        <v>204</v>
      </c>
      <c r="D23" s="49"/>
      <c r="E23" s="50">
        <v>5</v>
      </c>
      <c r="F23" s="51" t="s">
        <v>25</v>
      </c>
      <c r="G23" s="67"/>
      <c r="H23" s="71" t="s">
        <v>204</v>
      </c>
      <c r="I23" s="49"/>
      <c r="J23" s="51">
        <f>ROUNDUP(E23*0.75,2)</f>
        <v>3.75</v>
      </c>
      <c r="K23" s="51" t="s">
        <v>25</v>
      </c>
      <c r="L23" s="51"/>
      <c r="M23" s="75" t="e">
        <f>#REF!</f>
        <v>#REF!</v>
      </c>
      <c r="N23" s="63"/>
      <c r="O23" s="52" t="s">
        <v>50</v>
      </c>
      <c r="P23" s="49"/>
      <c r="Q23" s="53">
        <v>3</v>
      </c>
      <c r="R23" s="88">
        <f>ROUNDUP(Q23*0.75,2)</f>
        <v>2.25</v>
      </c>
    </row>
    <row r="24" spans="1:18" ht="24.95" customHeight="1" thickBot="1" x14ac:dyDescent="0.2">
      <c r="A24" s="386"/>
      <c r="B24" s="64"/>
      <c r="C24" s="55"/>
      <c r="D24" s="56"/>
      <c r="E24" s="57"/>
      <c r="F24" s="58"/>
      <c r="G24" s="68"/>
      <c r="H24" s="72"/>
      <c r="I24" s="56"/>
      <c r="J24" s="58"/>
      <c r="K24" s="58"/>
      <c r="L24" s="58"/>
      <c r="M24" s="76"/>
      <c r="N24" s="64"/>
      <c r="O24" s="59"/>
      <c r="P24" s="56"/>
      <c r="Q24" s="60"/>
      <c r="R24" s="91"/>
    </row>
  </sheetData>
  <mergeCells count="4">
    <mergeCell ref="H1:N1"/>
    <mergeCell ref="A2:R2"/>
    <mergeCell ref="A3:F3"/>
    <mergeCell ref="A5:A24"/>
  </mergeCells>
  <phoneticPr fontId="18"/>
  <printOptions horizontalCentered="1" verticalCentered="1"/>
  <pageMargins left="0.39370078740157483" right="0.39370078740157483" top="0.39370078740157483" bottom="0.39370078740157483" header="0.39370078740157483" footer="0.39370078740157483"/>
  <pageSetup paperSize="12" scale="5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U58"/>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364</v>
      </c>
      <c r="B4" s="421"/>
      <c r="C4" s="421"/>
      <c r="D4" s="141"/>
      <c r="E4" s="422" t="s">
        <v>323</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363</v>
      </c>
      <c r="I6" s="393" t="s">
        <v>277</v>
      </c>
      <c r="J6" s="394"/>
      <c r="K6" s="395"/>
      <c r="L6" s="396" t="s">
        <v>362</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345</v>
      </c>
      <c r="C10" s="107" t="s">
        <v>118</v>
      </c>
      <c r="D10" s="106"/>
      <c r="E10" s="49"/>
      <c r="F10" s="49"/>
      <c r="G10" s="103"/>
      <c r="H10" s="105">
        <v>20</v>
      </c>
      <c r="I10" s="104" t="s">
        <v>345</v>
      </c>
      <c r="J10" s="154" t="s">
        <v>292</v>
      </c>
      <c r="K10" s="102">
        <v>15</v>
      </c>
      <c r="L10" s="104" t="s">
        <v>344</v>
      </c>
      <c r="M10" s="103" t="s">
        <v>38</v>
      </c>
      <c r="N10" s="102">
        <v>5</v>
      </c>
      <c r="O10" s="101"/>
    </row>
    <row r="11" spans="1:21" ht="27" customHeight="1" x14ac:dyDescent="0.15">
      <c r="A11" s="400"/>
      <c r="B11" s="103"/>
      <c r="C11" s="107" t="s">
        <v>38</v>
      </c>
      <c r="D11" s="106"/>
      <c r="E11" s="49"/>
      <c r="F11" s="49"/>
      <c r="G11" s="103"/>
      <c r="H11" s="105">
        <v>10</v>
      </c>
      <c r="I11" s="104"/>
      <c r="J11" s="103" t="s">
        <v>38</v>
      </c>
      <c r="K11" s="102">
        <v>5</v>
      </c>
      <c r="L11" s="104"/>
      <c r="M11" s="103" t="s">
        <v>32</v>
      </c>
      <c r="N11" s="102">
        <v>5</v>
      </c>
      <c r="O11" s="101"/>
    </row>
    <row r="12" spans="1:21" ht="27" customHeight="1" x14ac:dyDescent="0.15">
      <c r="A12" s="400"/>
      <c r="B12" s="103"/>
      <c r="C12" s="107" t="s">
        <v>134</v>
      </c>
      <c r="D12" s="106" t="s">
        <v>135</v>
      </c>
      <c r="E12" s="49"/>
      <c r="F12" s="49"/>
      <c r="G12" s="103"/>
      <c r="H12" s="105">
        <v>10</v>
      </c>
      <c r="I12" s="104"/>
      <c r="J12" s="103" t="s">
        <v>134</v>
      </c>
      <c r="K12" s="102">
        <v>10</v>
      </c>
      <c r="L12" s="104"/>
      <c r="M12" s="103" t="s">
        <v>134</v>
      </c>
      <c r="N12" s="102">
        <v>5</v>
      </c>
      <c r="O12" s="101" t="s">
        <v>135</v>
      </c>
    </row>
    <row r="13" spans="1:21" ht="27" customHeight="1" x14ac:dyDescent="0.15">
      <c r="A13" s="400"/>
      <c r="B13" s="103"/>
      <c r="C13" s="107" t="s">
        <v>32</v>
      </c>
      <c r="D13" s="106"/>
      <c r="E13" s="49"/>
      <c r="F13" s="49"/>
      <c r="G13" s="103"/>
      <c r="H13" s="105">
        <v>5</v>
      </c>
      <c r="I13" s="104"/>
      <c r="J13" s="103" t="s">
        <v>32</v>
      </c>
      <c r="K13" s="102">
        <v>5</v>
      </c>
      <c r="L13" s="116"/>
      <c r="M13" s="109"/>
      <c r="N13" s="115"/>
      <c r="O13" s="117"/>
    </row>
    <row r="14" spans="1:21" ht="27" customHeight="1" x14ac:dyDescent="0.15">
      <c r="A14" s="400"/>
      <c r="B14" s="103"/>
      <c r="C14" s="107"/>
      <c r="D14" s="106"/>
      <c r="E14" s="49"/>
      <c r="F14" s="49"/>
      <c r="G14" s="103" t="s">
        <v>33</v>
      </c>
      <c r="H14" s="105" t="s">
        <v>262</v>
      </c>
      <c r="I14" s="104"/>
      <c r="J14" s="103"/>
      <c r="K14" s="102"/>
      <c r="L14" s="104" t="s">
        <v>343</v>
      </c>
      <c r="M14" s="103" t="s">
        <v>149</v>
      </c>
      <c r="N14" s="102">
        <v>5</v>
      </c>
      <c r="O14" s="101"/>
    </row>
    <row r="15" spans="1:21" ht="27" customHeight="1" x14ac:dyDescent="0.15">
      <c r="A15" s="400"/>
      <c r="B15" s="103"/>
      <c r="C15" s="107"/>
      <c r="D15" s="106"/>
      <c r="E15" s="49"/>
      <c r="F15" s="49"/>
      <c r="G15" s="103" t="s">
        <v>57</v>
      </c>
      <c r="H15" s="105" t="s">
        <v>261</v>
      </c>
      <c r="I15" s="104"/>
      <c r="J15" s="103"/>
      <c r="K15" s="102"/>
      <c r="L15" s="104"/>
      <c r="M15" s="103" t="s">
        <v>119</v>
      </c>
      <c r="N15" s="102">
        <v>5</v>
      </c>
      <c r="O15" s="101"/>
    </row>
    <row r="16" spans="1:21" ht="27" customHeight="1" x14ac:dyDescent="0.15">
      <c r="A16" s="400"/>
      <c r="B16" s="103"/>
      <c r="C16" s="107"/>
      <c r="D16" s="106"/>
      <c r="E16" s="49"/>
      <c r="F16" s="49" t="s">
        <v>27</v>
      </c>
      <c r="G16" s="103" t="s">
        <v>26</v>
      </c>
      <c r="H16" s="105" t="s">
        <v>261</v>
      </c>
      <c r="I16" s="104"/>
      <c r="J16" s="103"/>
      <c r="K16" s="102"/>
      <c r="L16" s="104"/>
      <c r="M16" s="103" t="s">
        <v>204</v>
      </c>
      <c r="N16" s="102">
        <v>5</v>
      </c>
      <c r="O16" s="101"/>
    </row>
    <row r="17" spans="1:15" ht="27" customHeight="1" x14ac:dyDescent="0.15">
      <c r="A17" s="400"/>
      <c r="B17" s="109"/>
      <c r="C17" s="111"/>
      <c r="D17" s="110"/>
      <c r="E17" s="43"/>
      <c r="F17" s="43"/>
      <c r="G17" s="109"/>
      <c r="H17" s="108"/>
      <c r="I17" s="116"/>
      <c r="J17" s="109"/>
      <c r="K17" s="115"/>
      <c r="L17" s="104"/>
      <c r="M17" s="103"/>
      <c r="N17" s="102"/>
      <c r="O17" s="101"/>
    </row>
    <row r="18" spans="1:15" ht="27" customHeight="1" x14ac:dyDescent="0.15">
      <c r="A18" s="400"/>
      <c r="B18" s="103" t="s">
        <v>342</v>
      </c>
      <c r="C18" s="107" t="s">
        <v>149</v>
      </c>
      <c r="D18" s="106"/>
      <c r="E18" s="49"/>
      <c r="F18" s="49"/>
      <c r="G18" s="103"/>
      <c r="H18" s="105">
        <v>20</v>
      </c>
      <c r="I18" s="104" t="s">
        <v>342</v>
      </c>
      <c r="J18" s="103" t="s">
        <v>149</v>
      </c>
      <c r="K18" s="102">
        <v>10</v>
      </c>
      <c r="L18" s="104"/>
      <c r="M18" s="103"/>
      <c r="N18" s="102"/>
      <c r="O18" s="101"/>
    </row>
    <row r="19" spans="1:15" ht="27" customHeight="1" x14ac:dyDescent="0.15">
      <c r="A19" s="400"/>
      <c r="B19" s="103"/>
      <c r="C19" s="107" t="s">
        <v>119</v>
      </c>
      <c r="D19" s="106"/>
      <c r="E19" s="49"/>
      <c r="F19" s="49"/>
      <c r="G19" s="103"/>
      <c r="H19" s="105">
        <v>10</v>
      </c>
      <c r="I19" s="104"/>
      <c r="J19" s="103" t="s">
        <v>119</v>
      </c>
      <c r="K19" s="102">
        <v>5</v>
      </c>
      <c r="L19" s="104"/>
      <c r="M19" s="103"/>
      <c r="N19" s="102"/>
      <c r="O19" s="101"/>
    </row>
    <row r="20" spans="1:15" ht="27" customHeight="1" x14ac:dyDescent="0.15">
      <c r="A20" s="400"/>
      <c r="B20" s="103"/>
      <c r="C20" s="107"/>
      <c r="D20" s="106"/>
      <c r="E20" s="49"/>
      <c r="F20" s="112"/>
      <c r="G20" s="103" t="s">
        <v>33</v>
      </c>
      <c r="H20" s="105" t="s">
        <v>262</v>
      </c>
      <c r="I20" s="104"/>
      <c r="J20" s="103"/>
      <c r="K20" s="102"/>
      <c r="L20" s="104"/>
      <c r="M20" s="103"/>
      <c r="N20" s="102"/>
      <c r="O20" s="101"/>
    </row>
    <row r="21" spans="1:15" ht="27" customHeight="1" x14ac:dyDescent="0.15">
      <c r="A21" s="400"/>
      <c r="B21" s="109"/>
      <c r="C21" s="111"/>
      <c r="D21" s="110"/>
      <c r="E21" s="43"/>
      <c r="F21" s="43"/>
      <c r="G21" s="109"/>
      <c r="H21" s="108"/>
      <c r="I21" s="116"/>
      <c r="J21" s="109"/>
      <c r="K21" s="115"/>
      <c r="L21" s="104"/>
      <c r="M21" s="103"/>
      <c r="N21" s="102"/>
      <c r="O21" s="101"/>
    </row>
    <row r="22" spans="1:15" ht="27" customHeight="1" x14ac:dyDescent="0.15">
      <c r="A22" s="400"/>
      <c r="B22" s="103" t="s">
        <v>47</v>
      </c>
      <c r="C22" s="107" t="s">
        <v>136</v>
      </c>
      <c r="D22" s="106"/>
      <c r="E22" s="49" t="s">
        <v>27</v>
      </c>
      <c r="F22" s="49"/>
      <c r="G22" s="103"/>
      <c r="H22" s="158">
        <v>0.05</v>
      </c>
      <c r="I22" s="104" t="s">
        <v>47</v>
      </c>
      <c r="J22" s="103" t="s">
        <v>136</v>
      </c>
      <c r="K22" s="157">
        <v>0.05</v>
      </c>
      <c r="L22" s="104"/>
      <c r="M22" s="103"/>
      <c r="N22" s="102"/>
      <c r="O22" s="101"/>
    </row>
    <row r="23" spans="1:15" ht="27" customHeight="1" x14ac:dyDescent="0.15">
      <c r="A23" s="400"/>
      <c r="B23" s="103"/>
      <c r="C23" s="107" t="s">
        <v>204</v>
      </c>
      <c r="D23" s="106"/>
      <c r="E23" s="49"/>
      <c r="F23" s="49"/>
      <c r="G23" s="103"/>
      <c r="H23" s="105">
        <v>5</v>
      </c>
      <c r="I23" s="104"/>
      <c r="J23" s="103" t="s">
        <v>204</v>
      </c>
      <c r="K23" s="102">
        <v>5</v>
      </c>
      <c r="L23" s="104"/>
      <c r="M23" s="103"/>
      <c r="N23" s="102"/>
      <c r="O23" s="101"/>
    </row>
    <row r="24" spans="1:15" ht="27" customHeight="1" x14ac:dyDescent="0.15">
      <c r="A24" s="400"/>
      <c r="B24" s="103"/>
      <c r="C24" s="107"/>
      <c r="D24" s="106"/>
      <c r="E24" s="49"/>
      <c r="F24" s="49"/>
      <c r="G24" s="103" t="s">
        <v>33</v>
      </c>
      <c r="H24" s="105" t="s">
        <v>262</v>
      </c>
      <c r="I24" s="104"/>
      <c r="J24" s="103"/>
      <c r="K24" s="102"/>
      <c r="L24" s="104"/>
      <c r="M24" s="103"/>
      <c r="N24" s="102"/>
      <c r="O24" s="101"/>
    </row>
    <row r="25" spans="1:15" ht="27" customHeight="1" x14ac:dyDescent="0.15">
      <c r="A25" s="400"/>
      <c r="B25" s="103"/>
      <c r="C25" s="107"/>
      <c r="D25" s="106"/>
      <c r="E25" s="49"/>
      <c r="F25" s="49"/>
      <c r="G25" s="103" t="s">
        <v>50</v>
      </c>
      <c r="H25" s="105" t="s">
        <v>261</v>
      </c>
      <c r="I25" s="104"/>
      <c r="J25" s="103"/>
      <c r="K25" s="102"/>
      <c r="L25" s="104"/>
      <c r="M25" s="103"/>
      <c r="N25" s="102"/>
      <c r="O25" s="101"/>
    </row>
    <row r="26" spans="1:15" ht="27"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24"/>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214</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v>
      </c>
      <c r="C5" s="36"/>
      <c r="D5" s="37"/>
      <c r="E5" s="38"/>
      <c r="F5" s="39"/>
      <c r="G5" s="65"/>
      <c r="H5" s="69"/>
      <c r="I5" s="37"/>
      <c r="J5" s="39"/>
      <c r="K5" s="39"/>
      <c r="L5" s="39"/>
      <c r="M5" s="73"/>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234</v>
      </c>
      <c r="C7" s="48" t="s">
        <v>19</v>
      </c>
      <c r="D7" s="49" t="s">
        <v>21</v>
      </c>
      <c r="E7" s="50">
        <v>1</v>
      </c>
      <c r="F7" s="51" t="s">
        <v>22</v>
      </c>
      <c r="G7" s="67" t="s">
        <v>20</v>
      </c>
      <c r="H7" s="71" t="s">
        <v>19</v>
      </c>
      <c r="I7" s="49" t="s">
        <v>21</v>
      </c>
      <c r="J7" s="51">
        <f>ROUNDUP(E7*0.75,2)</f>
        <v>0.75</v>
      </c>
      <c r="K7" s="51" t="s">
        <v>22</v>
      </c>
      <c r="L7" s="51" t="s">
        <v>20</v>
      </c>
      <c r="M7" s="75" t="e">
        <f>#REF!</f>
        <v>#REF!</v>
      </c>
      <c r="N7" s="81" t="s">
        <v>235</v>
      </c>
      <c r="O7" s="52" t="s">
        <v>23</v>
      </c>
      <c r="P7" s="49"/>
      <c r="Q7" s="53">
        <v>0.5</v>
      </c>
      <c r="R7" s="88">
        <f t="shared" ref="R7:R13" si="0">ROUNDUP(Q7*0.75,2)</f>
        <v>0.38</v>
      </c>
    </row>
    <row r="8" spans="1:19" ht="24.95" customHeight="1" x14ac:dyDescent="0.15">
      <c r="A8" s="385"/>
      <c r="B8" s="63" t="s">
        <v>217</v>
      </c>
      <c r="C8" s="48" t="s">
        <v>24</v>
      </c>
      <c r="D8" s="49"/>
      <c r="E8" s="50">
        <v>1</v>
      </c>
      <c r="F8" s="51" t="s">
        <v>25</v>
      </c>
      <c r="G8" s="67" t="s">
        <v>20</v>
      </c>
      <c r="H8" s="71" t="s">
        <v>24</v>
      </c>
      <c r="I8" s="49"/>
      <c r="J8" s="51">
        <f>ROUNDUP(E8*0.75,2)</f>
        <v>0.75</v>
      </c>
      <c r="K8" s="51" t="s">
        <v>25</v>
      </c>
      <c r="L8" s="51" t="s">
        <v>20</v>
      </c>
      <c r="M8" s="75" t="e">
        <f>#REF!</f>
        <v>#REF!</v>
      </c>
      <c r="N8" s="89" t="s">
        <v>216</v>
      </c>
      <c r="O8" s="52" t="s">
        <v>26</v>
      </c>
      <c r="P8" s="49" t="s">
        <v>27</v>
      </c>
      <c r="Q8" s="53">
        <v>1</v>
      </c>
      <c r="R8" s="88">
        <f t="shared" si="0"/>
        <v>0.75</v>
      </c>
    </row>
    <row r="9" spans="1:19" ht="24.95" customHeight="1" x14ac:dyDescent="0.15">
      <c r="A9" s="385"/>
      <c r="B9" s="63"/>
      <c r="C9" s="48" t="s">
        <v>31</v>
      </c>
      <c r="D9" s="49"/>
      <c r="E9" s="50">
        <v>10</v>
      </c>
      <c r="F9" s="51" t="s">
        <v>25</v>
      </c>
      <c r="G9" s="67"/>
      <c r="H9" s="71" t="s">
        <v>31</v>
      </c>
      <c r="I9" s="49"/>
      <c r="J9" s="51">
        <f>ROUNDUP(E9*0.75,2)</f>
        <v>7.5</v>
      </c>
      <c r="K9" s="51" t="s">
        <v>25</v>
      </c>
      <c r="L9" s="51"/>
      <c r="M9" s="75" t="e">
        <f>ROUND(#REF!+(#REF!*15/100),2)</f>
        <v>#REF!</v>
      </c>
      <c r="N9" s="63" t="s">
        <v>16</v>
      </c>
      <c r="O9" s="52" t="s">
        <v>28</v>
      </c>
      <c r="P9" s="49"/>
      <c r="Q9" s="53">
        <v>2</v>
      </c>
      <c r="R9" s="88">
        <f t="shared" si="0"/>
        <v>1.5</v>
      </c>
    </row>
    <row r="10" spans="1:19" ht="24.95" customHeight="1" x14ac:dyDescent="0.15">
      <c r="A10" s="385"/>
      <c r="B10" s="63"/>
      <c r="C10" s="48" t="s">
        <v>32</v>
      </c>
      <c r="D10" s="49"/>
      <c r="E10" s="50">
        <v>10</v>
      </c>
      <c r="F10" s="51" t="s">
        <v>25</v>
      </c>
      <c r="G10" s="67"/>
      <c r="H10" s="71" t="s">
        <v>32</v>
      </c>
      <c r="I10" s="49"/>
      <c r="J10" s="51">
        <f>ROUNDUP(E10*0.75,2)</f>
        <v>7.5</v>
      </c>
      <c r="K10" s="51" t="s">
        <v>25</v>
      </c>
      <c r="L10" s="51"/>
      <c r="M10" s="75" t="e">
        <f>ROUND(#REF!+(#REF!*10/100),2)</f>
        <v>#REF!</v>
      </c>
      <c r="N10" s="82" t="s">
        <v>17</v>
      </c>
      <c r="O10" s="52" t="s">
        <v>29</v>
      </c>
      <c r="P10" s="49" t="s">
        <v>27</v>
      </c>
      <c r="Q10" s="53">
        <v>2</v>
      </c>
      <c r="R10" s="88">
        <f t="shared" si="0"/>
        <v>1.5</v>
      </c>
    </row>
    <row r="11" spans="1:19" ht="24.95" customHeight="1" x14ac:dyDescent="0.15">
      <c r="A11" s="385"/>
      <c r="B11" s="63"/>
      <c r="C11" s="48"/>
      <c r="D11" s="49"/>
      <c r="E11" s="50"/>
      <c r="F11" s="51"/>
      <c r="G11" s="67"/>
      <c r="H11" s="71"/>
      <c r="I11" s="49"/>
      <c r="J11" s="51"/>
      <c r="K11" s="51"/>
      <c r="L11" s="51"/>
      <c r="M11" s="75"/>
      <c r="N11" s="63" t="s">
        <v>18</v>
      </c>
      <c r="O11" s="52" t="s">
        <v>30</v>
      </c>
      <c r="P11" s="49"/>
      <c r="Q11" s="53">
        <v>4</v>
      </c>
      <c r="R11" s="88">
        <f t="shared" si="0"/>
        <v>3</v>
      </c>
    </row>
    <row r="12" spans="1:19" ht="24.95" customHeight="1" x14ac:dyDescent="0.15">
      <c r="A12" s="385"/>
      <c r="B12" s="63"/>
      <c r="C12" s="48"/>
      <c r="D12" s="49"/>
      <c r="E12" s="50"/>
      <c r="F12" s="51"/>
      <c r="G12" s="67"/>
      <c r="H12" s="71"/>
      <c r="I12" s="49"/>
      <c r="J12" s="51"/>
      <c r="K12" s="51"/>
      <c r="L12" s="51"/>
      <c r="M12" s="75"/>
      <c r="N12" s="63"/>
      <c r="O12" s="52" t="s">
        <v>33</v>
      </c>
      <c r="P12" s="49"/>
      <c r="Q12" s="53">
        <v>1</v>
      </c>
      <c r="R12" s="88">
        <f t="shared" si="0"/>
        <v>0.75</v>
      </c>
    </row>
    <row r="13" spans="1:19" ht="24.95" customHeight="1" x14ac:dyDescent="0.15">
      <c r="A13" s="385"/>
      <c r="B13" s="63"/>
      <c r="C13" s="48"/>
      <c r="D13" s="49"/>
      <c r="E13" s="50"/>
      <c r="F13" s="51"/>
      <c r="G13" s="67"/>
      <c r="H13" s="71"/>
      <c r="I13" s="49"/>
      <c r="J13" s="51"/>
      <c r="K13" s="51"/>
      <c r="L13" s="51"/>
      <c r="M13" s="75"/>
      <c r="N13" s="63"/>
      <c r="O13" s="52" t="s">
        <v>26</v>
      </c>
      <c r="P13" s="49" t="s">
        <v>27</v>
      </c>
      <c r="Q13" s="53">
        <v>0.5</v>
      </c>
      <c r="R13" s="88">
        <f t="shared" si="0"/>
        <v>0.38</v>
      </c>
    </row>
    <row r="14" spans="1:19" ht="24.95" customHeight="1" x14ac:dyDescent="0.15">
      <c r="A14" s="385"/>
      <c r="B14" s="62"/>
      <c r="C14" s="42"/>
      <c r="D14" s="43"/>
      <c r="E14" s="44"/>
      <c r="F14" s="45"/>
      <c r="G14" s="66"/>
      <c r="H14" s="70"/>
      <c r="I14" s="43"/>
      <c r="J14" s="45"/>
      <c r="K14" s="45"/>
      <c r="L14" s="45"/>
      <c r="M14" s="74"/>
      <c r="N14" s="62"/>
      <c r="O14" s="46"/>
      <c r="P14" s="43"/>
      <c r="Q14" s="47"/>
      <c r="R14" s="90"/>
    </row>
    <row r="15" spans="1:19" ht="24.95" customHeight="1" x14ac:dyDescent="0.15">
      <c r="A15" s="385"/>
      <c r="B15" s="63" t="s">
        <v>236</v>
      </c>
      <c r="C15" s="48" t="s">
        <v>38</v>
      </c>
      <c r="D15" s="49"/>
      <c r="E15" s="50">
        <v>30</v>
      </c>
      <c r="F15" s="51" t="s">
        <v>25</v>
      </c>
      <c r="G15" s="67"/>
      <c r="H15" s="71" t="s">
        <v>38</v>
      </c>
      <c r="I15" s="49"/>
      <c r="J15" s="51">
        <f>ROUNDUP(E15*0.75,2)</f>
        <v>22.5</v>
      </c>
      <c r="K15" s="51" t="s">
        <v>25</v>
      </c>
      <c r="L15" s="51"/>
      <c r="M15" s="75" t="e">
        <f>ROUND(#REF!+(#REF!*6/100),2)</f>
        <v>#REF!</v>
      </c>
      <c r="N15" s="63" t="s">
        <v>34</v>
      </c>
      <c r="O15" s="52" t="s">
        <v>43</v>
      </c>
      <c r="P15" s="49" t="s">
        <v>44</v>
      </c>
      <c r="Q15" s="53">
        <v>1</v>
      </c>
      <c r="R15" s="88">
        <f>ROUNDUP(Q15*0.75,2)</f>
        <v>0.75</v>
      </c>
    </row>
    <row r="16" spans="1:19" ht="24.95" customHeight="1" x14ac:dyDescent="0.15">
      <c r="A16" s="385"/>
      <c r="B16" s="63" t="s">
        <v>237</v>
      </c>
      <c r="C16" s="48" t="s">
        <v>39</v>
      </c>
      <c r="D16" s="49"/>
      <c r="E16" s="50">
        <v>5</v>
      </c>
      <c r="F16" s="51" t="s">
        <v>25</v>
      </c>
      <c r="G16" s="67"/>
      <c r="H16" s="71" t="s">
        <v>39</v>
      </c>
      <c r="I16" s="49"/>
      <c r="J16" s="51">
        <f>ROUNDUP(E16*0.75,2)</f>
        <v>3.75</v>
      </c>
      <c r="K16" s="51" t="s">
        <v>25</v>
      </c>
      <c r="L16" s="51"/>
      <c r="M16" s="75" t="e">
        <f>ROUND(#REF!+(#REF!*20/100),2)</f>
        <v>#REF!</v>
      </c>
      <c r="N16" s="63" t="s">
        <v>35</v>
      </c>
      <c r="O16" s="52" t="s">
        <v>43</v>
      </c>
      <c r="P16" s="49" t="s">
        <v>44</v>
      </c>
      <c r="Q16" s="53">
        <v>1</v>
      </c>
      <c r="R16" s="88">
        <f>ROUNDUP(Q16*0.75,2)</f>
        <v>0.75</v>
      </c>
    </row>
    <row r="17" spans="1:18" ht="24.95" customHeight="1" x14ac:dyDescent="0.15">
      <c r="A17" s="385"/>
      <c r="B17" s="63"/>
      <c r="C17" s="48" t="s">
        <v>40</v>
      </c>
      <c r="D17" s="49" t="s">
        <v>41</v>
      </c>
      <c r="E17" s="54">
        <v>0.5</v>
      </c>
      <c r="F17" s="51" t="s">
        <v>42</v>
      </c>
      <c r="G17" s="67"/>
      <c r="H17" s="71" t="s">
        <v>40</v>
      </c>
      <c r="I17" s="49" t="s">
        <v>41</v>
      </c>
      <c r="J17" s="51">
        <f>ROUNDUP(E17*0.75,2)</f>
        <v>0.38</v>
      </c>
      <c r="K17" s="51" t="s">
        <v>42</v>
      </c>
      <c r="L17" s="51"/>
      <c r="M17" s="75" t="e">
        <f>#REF!</f>
        <v>#REF!</v>
      </c>
      <c r="N17" s="63" t="s">
        <v>36</v>
      </c>
      <c r="O17" s="52" t="s">
        <v>45</v>
      </c>
      <c r="P17" s="49"/>
      <c r="Q17" s="53">
        <v>0.1</v>
      </c>
      <c r="R17" s="88">
        <f>ROUNDUP(Q17*0.75,2)</f>
        <v>0.08</v>
      </c>
    </row>
    <row r="18" spans="1:18" ht="24.95" customHeight="1" x14ac:dyDescent="0.15">
      <c r="A18" s="385"/>
      <c r="B18" s="63"/>
      <c r="C18" s="48"/>
      <c r="D18" s="49"/>
      <c r="E18" s="50"/>
      <c r="F18" s="51"/>
      <c r="G18" s="67"/>
      <c r="H18" s="71"/>
      <c r="I18" s="49"/>
      <c r="J18" s="51"/>
      <c r="K18" s="51"/>
      <c r="L18" s="51"/>
      <c r="M18" s="75"/>
      <c r="N18" s="63" t="s">
        <v>37</v>
      </c>
      <c r="O18" s="52" t="s">
        <v>46</v>
      </c>
      <c r="P18" s="49"/>
      <c r="Q18" s="53">
        <v>0.01</v>
      </c>
      <c r="R18" s="88">
        <f>ROUNDUP(Q18*0.75,2)</f>
        <v>0.01</v>
      </c>
    </row>
    <row r="19" spans="1:18" ht="24.95" customHeight="1" x14ac:dyDescent="0.15">
      <c r="A19" s="385"/>
      <c r="B19" s="62"/>
      <c r="C19" s="42"/>
      <c r="D19" s="43"/>
      <c r="E19" s="44"/>
      <c r="F19" s="45"/>
      <c r="G19" s="66"/>
      <c r="H19" s="70"/>
      <c r="I19" s="43"/>
      <c r="J19" s="45"/>
      <c r="K19" s="45"/>
      <c r="L19" s="45"/>
      <c r="M19" s="74"/>
      <c r="N19" s="62"/>
      <c r="O19" s="46"/>
      <c r="P19" s="43"/>
      <c r="Q19" s="47"/>
      <c r="R19" s="90"/>
    </row>
    <row r="20" spans="1:18" ht="24.95" customHeight="1" x14ac:dyDescent="0.15">
      <c r="A20" s="385"/>
      <c r="B20" s="63" t="s">
        <v>47</v>
      </c>
      <c r="C20" s="48" t="s">
        <v>48</v>
      </c>
      <c r="D20" s="49"/>
      <c r="E20" s="50">
        <v>5</v>
      </c>
      <c r="F20" s="51" t="s">
        <v>25</v>
      </c>
      <c r="G20" s="67"/>
      <c r="H20" s="71" t="s">
        <v>48</v>
      </c>
      <c r="I20" s="49"/>
      <c r="J20" s="51">
        <f>ROUNDUP(E20*0.75,2)</f>
        <v>3.75</v>
      </c>
      <c r="K20" s="51" t="s">
        <v>25</v>
      </c>
      <c r="L20" s="51"/>
      <c r="M20" s="75" t="e">
        <f>ROUND(#REF!+(#REF!*10/100),2)</f>
        <v>#REF!</v>
      </c>
      <c r="N20" s="63" t="s">
        <v>18</v>
      </c>
      <c r="O20" s="52" t="s">
        <v>33</v>
      </c>
      <c r="P20" s="49"/>
      <c r="Q20" s="53">
        <v>100</v>
      </c>
      <c r="R20" s="88">
        <f>ROUNDUP(Q20*0.75,2)</f>
        <v>75</v>
      </c>
    </row>
    <row r="21" spans="1:18" ht="24.95" customHeight="1" x14ac:dyDescent="0.15">
      <c r="A21" s="385"/>
      <c r="B21" s="63"/>
      <c r="C21" s="48" t="s">
        <v>69</v>
      </c>
      <c r="D21" s="49"/>
      <c r="E21" s="50">
        <v>5</v>
      </c>
      <c r="F21" s="51" t="s">
        <v>25</v>
      </c>
      <c r="G21" s="67"/>
      <c r="H21" s="71" t="s">
        <v>69</v>
      </c>
      <c r="I21" s="49"/>
      <c r="J21" s="51">
        <f>ROUNDUP(E21*0.75,2)</f>
        <v>3.75</v>
      </c>
      <c r="K21" s="51" t="s">
        <v>25</v>
      </c>
      <c r="L21" s="51"/>
      <c r="M21" s="75" t="e">
        <f>ROUND(#REF!+(#REF!*15/100),2)</f>
        <v>#REF!</v>
      </c>
      <c r="N21" s="63"/>
      <c r="O21" s="52" t="s">
        <v>50</v>
      </c>
      <c r="P21" s="49"/>
      <c r="Q21" s="53">
        <v>3</v>
      </c>
      <c r="R21" s="88">
        <f>ROUNDUP(Q21*0.75,2)</f>
        <v>2.25</v>
      </c>
    </row>
    <row r="22" spans="1:18" ht="24.95" customHeight="1" x14ac:dyDescent="0.15">
      <c r="A22" s="385"/>
      <c r="B22" s="62"/>
      <c r="C22" s="42"/>
      <c r="D22" s="43"/>
      <c r="E22" s="44"/>
      <c r="F22" s="45"/>
      <c r="G22" s="66"/>
      <c r="H22" s="70"/>
      <c r="I22" s="43"/>
      <c r="J22" s="45"/>
      <c r="K22" s="45"/>
      <c r="L22" s="45"/>
      <c r="M22" s="74"/>
      <c r="N22" s="62"/>
      <c r="O22" s="46"/>
      <c r="P22" s="43"/>
      <c r="Q22" s="47"/>
      <c r="R22" s="90"/>
    </row>
    <row r="23" spans="1:18" ht="24.95" customHeight="1" x14ac:dyDescent="0.15">
      <c r="A23" s="385"/>
      <c r="B23" s="63" t="s">
        <v>51</v>
      </c>
      <c r="C23" s="48" t="s">
        <v>52</v>
      </c>
      <c r="D23" s="49"/>
      <c r="E23" s="50">
        <v>25</v>
      </c>
      <c r="F23" s="51" t="s">
        <v>25</v>
      </c>
      <c r="G23" s="67"/>
      <c r="H23" s="71" t="s">
        <v>52</v>
      </c>
      <c r="I23" s="49"/>
      <c r="J23" s="51">
        <f>ROUNDUP(E23*0.75,2)</f>
        <v>18.75</v>
      </c>
      <c r="K23" s="51" t="s">
        <v>25</v>
      </c>
      <c r="L23" s="51"/>
      <c r="M23" s="75" t="e">
        <f>#REF!</f>
        <v>#REF!</v>
      </c>
      <c r="N23" s="63"/>
      <c r="O23" s="52"/>
      <c r="P23" s="49"/>
      <c r="Q23" s="53"/>
      <c r="R23" s="88"/>
    </row>
    <row r="24" spans="1:18" ht="24.95" customHeight="1" thickBot="1" x14ac:dyDescent="0.2">
      <c r="A24" s="386"/>
      <c r="B24" s="64"/>
      <c r="C24" s="55"/>
      <c r="D24" s="56"/>
      <c r="E24" s="57"/>
      <c r="F24" s="58"/>
      <c r="G24" s="68"/>
      <c r="H24" s="72"/>
      <c r="I24" s="56"/>
      <c r="J24" s="58"/>
      <c r="K24" s="58"/>
      <c r="L24" s="58"/>
      <c r="M24" s="76"/>
      <c r="N24" s="64"/>
      <c r="O24" s="59"/>
      <c r="P24" s="56"/>
      <c r="Q24" s="60"/>
      <c r="R24" s="91"/>
    </row>
  </sheetData>
  <mergeCells count="4">
    <mergeCell ref="H1:N1"/>
    <mergeCell ref="A2:R2"/>
    <mergeCell ref="A3:F3"/>
    <mergeCell ref="A5:A24"/>
  </mergeCells>
  <phoneticPr fontId="20"/>
  <printOptions horizontalCentered="1" verticalCentered="1"/>
  <pageMargins left="0.39370078740157483" right="0.39370078740157483" top="0.39370078740157483" bottom="0.39370078740157483" header="0.39370078740157483" footer="0.39370078740157483"/>
  <pageSetup paperSize="12" scale="5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U69"/>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365</v>
      </c>
      <c r="B4" s="421"/>
      <c r="C4" s="421"/>
      <c r="D4" s="141"/>
      <c r="E4" s="422" t="s">
        <v>323</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267</v>
      </c>
      <c r="C10" s="107" t="s">
        <v>19</v>
      </c>
      <c r="D10" s="106" t="s">
        <v>20</v>
      </c>
      <c r="E10" s="49" t="s">
        <v>21</v>
      </c>
      <c r="F10" s="49"/>
      <c r="G10" s="103"/>
      <c r="H10" s="120">
        <v>0.7</v>
      </c>
      <c r="I10" s="104" t="s">
        <v>267</v>
      </c>
      <c r="J10" s="103" t="s">
        <v>19</v>
      </c>
      <c r="K10" s="119">
        <v>0.3</v>
      </c>
      <c r="L10" s="104" t="s">
        <v>266</v>
      </c>
      <c r="M10" s="103" t="s">
        <v>19</v>
      </c>
      <c r="N10" s="118">
        <v>0.2</v>
      </c>
      <c r="O10" s="101" t="s">
        <v>20</v>
      </c>
    </row>
    <row r="11" spans="1:21" ht="27" customHeight="1" x14ac:dyDescent="0.15">
      <c r="A11" s="400"/>
      <c r="B11" s="103"/>
      <c r="C11" s="107" t="s">
        <v>31</v>
      </c>
      <c r="D11" s="106"/>
      <c r="E11" s="49"/>
      <c r="F11" s="49"/>
      <c r="G11" s="103"/>
      <c r="H11" s="105">
        <v>10</v>
      </c>
      <c r="I11" s="104"/>
      <c r="J11" s="103" t="s">
        <v>31</v>
      </c>
      <c r="K11" s="102">
        <v>10</v>
      </c>
      <c r="L11" s="104"/>
      <c r="M11" s="103" t="s">
        <v>31</v>
      </c>
      <c r="N11" s="102">
        <v>10</v>
      </c>
      <c r="O11" s="101"/>
    </row>
    <row r="12" spans="1:21" ht="27" customHeight="1" x14ac:dyDescent="0.15">
      <c r="A12" s="400"/>
      <c r="B12" s="103"/>
      <c r="C12" s="107" t="s">
        <v>32</v>
      </c>
      <c r="D12" s="106"/>
      <c r="E12" s="49"/>
      <c r="F12" s="49"/>
      <c r="G12" s="103"/>
      <c r="H12" s="105">
        <v>10</v>
      </c>
      <c r="I12" s="104"/>
      <c r="J12" s="103" t="s">
        <v>32</v>
      </c>
      <c r="K12" s="102">
        <v>5</v>
      </c>
      <c r="L12" s="104"/>
      <c r="M12" s="103" t="s">
        <v>32</v>
      </c>
      <c r="N12" s="102">
        <v>5</v>
      </c>
      <c r="O12" s="101"/>
    </row>
    <row r="13" spans="1:21" ht="27" customHeight="1" x14ac:dyDescent="0.15">
      <c r="A13" s="400"/>
      <c r="B13" s="103"/>
      <c r="C13" s="107"/>
      <c r="D13" s="106"/>
      <c r="E13" s="49"/>
      <c r="F13" s="49"/>
      <c r="G13" s="103" t="s">
        <v>33</v>
      </c>
      <c r="H13" s="105" t="s">
        <v>262</v>
      </c>
      <c r="I13" s="104"/>
      <c r="J13" s="103"/>
      <c r="K13" s="102"/>
      <c r="L13" s="116"/>
      <c r="M13" s="109"/>
      <c r="N13" s="115"/>
      <c r="O13" s="117"/>
    </row>
    <row r="14" spans="1:21" ht="27" customHeight="1" x14ac:dyDescent="0.15">
      <c r="A14" s="400"/>
      <c r="B14" s="109"/>
      <c r="C14" s="111"/>
      <c r="D14" s="110"/>
      <c r="E14" s="43"/>
      <c r="F14" s="43"/>
      <c r="G14" s="109"/>
      <c r="H14" s="108"/>
      <c r="I14" s="116"/>
      <c r="J14" s="109"/>
      <c r="K14" s="115"/>
      <c r="L14" s="104" t="s">
        <v>265</v>
      </c>
      <c r="M14" s="103" t="s">
        <v>38</v>
      </c>
      <c r="N14" s="102">
        <v>15</v>
      </c>
      <c r="O14" s="101"/>
    </row>
    <row r="15" spans="1:21" ht="27" customHeight="1" x14ac:dyDescent="0.15">
      <c r="A15" s="400"/>
      <c r="B15" s="103" t="s">
        <v>264</v>
      </c>
      <c r="C15" s="107" t="s">
        <v>38</v>
      </c>
      <c r="D15" s="106"/>
      <c r="E15" s="49"/>
      <c r="F15" s="49"/>
      <c r="G15" s="103"/>
      <c r="H15" s="105">
        <v>20</v>
      </c>
      <c r="I15" s="104" t="s">
        <v>264</v>
      </c>
      <c r="J15" s="103" t="s">
        <v>38</v>
      </c>
      <c r="K15" s="102">
        <v>20</v>
      </c>
      <c r="L15" s="104"/>
      <c r="M15" s="103"/>
      <c r="N15" s="102"/>
      <c r="O15" s="101"/>
    </row>
    <row r="16" spans="1:21" ht="27" customHeight="1" x14ac:dyDescent="0.15">
      <c r="A16" s="400"/>
      <c r="B16" s="103"/>
      <c r="C16" s="107" t="s">
        <v>39</v>
      </c>
      <c r="D16" s="106"/>
      <c r="E16" s="49"/>
      <c r="F16" s="49"/>
      <c r="G16" s="103"/>
      <c r="H16" s="105">
        <v>5</v>
      </c>
      <c r="I16" s="104"/>
      <c r="J16" s="103" t="s">
        <v>39</v>
      </c>
      <c r="K16" s="102">
        <v>5</v>
      </c>
      <c r="L16" s="104"/>
      <c r="M16" s="103"/>
      <c r="N16" s="102"/>
      <c r="O16" s="101"/>
    </row>
    <row r="17" spans="1:15" ht="27" customHeight="1" x14ac:dyDescent="0.15">
      <c r="A17" s="400"/>
      <c r="B17" s="103"/>
      <c r="C17" s="107" t="s">
        <v>40</v>
      </c>
      <c r="D17" s="106"/>
      <c r="E17" s="49" t="s">
        <v>41</v>
      </c>
      <c r="F17" s="49"/>
      <c r="G17" s="103"/>
      <c r="H17" s="114">
        <v>0.13</v>
      </c>
      <c r="I17" s="104"/>
      <c r="J17" s="103" t="s">
        <v>263</v>
      </c>
      <c r="K17" s="113">
        <v>0.13</v>
      </c>
      <c r="L17" s="104"/>
      <c r="M17" s="103"/>
      <c r="N17" s="102"/>
      <c r="O17" s="101"/>
    </row>
    <row r="18" spans="1:15" ht="27" customHeight="1" x14ac:dyDescent="0.15">
      <c r="A18" s="400"/>
      <c r="B18" s="103"/>
      <c r="C18" s="107"/>
      <c r="D18" s="106"/>
      <c r="E18" s="49"/>
      <c r="F18" s="49"/>
      <c r="G18" s="103" t="s">
        <v>33</v>
      </c>
      <c r="H18" s="105" t="s">
        <v>262</v>
      </c>
      <c r="I18" s="104"/>
      <c r="J18" s="103"/>
      <c r="K18" s="102"/>
      <c r="L18" s="104"/>
      <c r="M18" s="103"/>
      <c r="N18" s="102"/>
      <c r="O18" s="101"/>
    </row>
    <row r="19" spans="1:15" ht="27" customHeight="1" x14ac:dyDescent="0.15">
      <c r="A19" s="400"/>
      <c r="B19" s="103"/>
      <c r="C19" s="107"/>
      <c r="D19" s="106"/>
      <c r="E19" s="49"/>
      <c r="F19" s="49"/>
      <c r="G19" s="103" t="s">
        <v>57</v>
      </c>
      <c r="H19" s="105" t="s">
        <v>261</v>
      </c>
      <c r="I19" s="104"/>
      <c r="J19" s="103"/>
      <c r="K19" s="102"/>
      <c r="L19" s="104"/>
      <c r="M19" s="103"/>
      <c r="N19" s="102"/>
      <c r="O19" s="101"/>
    </row>
    <row r="20" spans="1:15" ht="27" customHeight="1" x14ac:dyDescent="0.15">
      <c r="A20" s="400"/>
      <c r="B20" s="103"/>
      <c r="C20" s="107"/>
      <c r="D20" s="106"/>
      <c r="E20" s="49"/>
      <c r="F20" s="112" t="s">
        <v>27</v>
      </c>
      <c r="G20" s="103" t="s">
        <v>26</v>
      </c>
      <c r="H20" s="105" t="s">
        <v>261</v>
      </c>
      <c r="I20" s="104"/>
      <c r="J20" s="103"/>
      <c r="K20" s="102"/>
      <c r="L20" s="104"/>
      <c r="M20" s="103"/>
      <c r="N20" s="102"/>
      <c r="O20" s="101"/>
    </row>
    <row r="21" spans="1:15" ht="27" customHeight="1" x14ac:dyDescent="0.15">
      <c r="A21" s="400"/>
      <c r="B21" s="109"/>
      <c r="C21" s="111"/>
      <c r="D21" s="110"/>
      <c r="E21" s="43"/>
      <c r="F21" s="43"/>
      <c r="G21" s="109"/>
      <c r="H21" s="108"/>
      <c r="I21" s="104"/>
      <c r="J21" s="103"/>
      <c r="K21" s="102"/>
      <c r="L21" s="104"/>
      <c r="M21" s="103"/>
      <c r="N21" s="102"/>
      <c r="O21" s="101"/>
    </row>
    <row r="22" spans="1:15" ht="27" customHeight="1" x14ac:dyDescent="0.15">
      <c r="A22" s="400"/>
      <c r="B22" s="103" t="s">
        <v>47</v>
      </c>
      <c r="C22" s="107" t="s">
        <v>48</v>
      </c>
      <c r="D22" s="106"/>
      <c r="E22" s="49"/>
      <c r="F22" s="49"/>
      <c r="G22" s="103"/>
      <c r="H22" s="105">
        <v>5</v>
      </c>
      <c r="I22" s="104"/>
      <c r="J22" s="103"/>
      <c r="K22" s="102"/>
      <c r="L22" s="104"/>
      <c r="M22" s="103"/>
      <c r="N22" s="102"/>
      <c r="O22" s="101"/>
    </row>
    <row r="23" spans="1:15" ht="27" customHeight="1" x14ac:dyDescent="0.15">
      <c r="A23" s="400"/>
      <c r="B23" s="103"/>
      <c r="C23" s="107" t="s">
        <v>69</v>
      </c>
      <c r="D23" s="106"/>
      <c r="E23" s="49"/>
      <c r="F23" s="49"/>
      <c r="G23" s="103"/>
      <c r="H23" s="105">
        <v>5</v>
      </c>
      <c r="I23" s="104"/>
      <c r="J23" s="103"/>
      <c r="K23" s="102"/>
      <c r="L23" s="104"/>
      <c r="M23" s="103"/>
      <c r="N23" s="102"/>
      <c r="O23" s="101"/>
    </row>
    <row r="24" spans="1:15" ht="27" customHeight="1" x14ac:dyDescent="0.15">
      <c r="A24" s="400"/>
      <c r="B24" s="103"/>
      <c r="C24" s="107"/>
      <c r="D24" s="106"/>
      <c r="E24" s="49"/>
      <c r="F24" s="49"/>
      <c r="G24" s="103" t="s">
        <v>33</v>
      </c>
      <c r="H24" s="105" t="s">
        <v>262</v>
      </c>
      <c r="I24" s="104"/>
      <c r="J24" s="103"/>
      <c r="K24" s="102"/>
      <c r="L24" s="104"/>
      <c r="M24" s="103"/>
      <c r="N24" s="102"/>
      <c r="O24" s="101"/>
    </row>
    <row r="25" spans="1:15" ht="27" customHeight="1" x14ac:dyDescent="0.15">
      <c r="A25" s="400"/>
      <c r="B25" s="103"/>
      <c r="C25" s="107"/>
      <c r="D25" s="106"/>
      <c r="E25" s="49"/>
      <c r="F25" s="49"/>
      <c r="G25" s="103" t="s">
        <v>50</v>
      </c>
      <c r="H25" s="105" t="s">
        <v>261</v>
      </c>
      <c r="I25" s="104"/>
      <c r="J25" s="103"/>
      <c r="K25" s="102"/>
      <c r="L25" s="104"/>
      <c r="M25" s="103"/>
      <c r="N25" s="102"/>
      <c r="O25" s="101"/>
    </row>
    <row r="26" spans="1:15" ht="27" customHeight="1" thickBot="1" x14ac:dyDescent="0.2">
      <c r="A26" s="401"/>
      <c r="B26" s="96"/>
      <c r="C26" s="100"/>
      <c r="D26" s="99"/>
      <c r="E26" s="56"/>
      <c r="F26" s="56"/>
      <c r="G26" s="96"/>
      <c r="H26" s="98"/>
      <c r="I26" s="97"/>
      <c r="J26" s="96"/>
      <c r="K26" s="95"/>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row r="64" spans="2:14" ht="14.25" x14ac:dyDescent="0.15">
      <c r="B64" s="93"/>
      <c r="C64" s="93"/>
      <c r="D64" s="93"/>
      <c r="G64" s="93"/>
      <c r="H64" s="85"/>
      <c r="I64" s="93"/>
      <c r="J64" s="93"/>
      <c r="K64" s="85"/>
      <c r="L64" s="93"/>
      <c r="M64" s="93"/>
      <c r="N64" s="85"/>
    </row>
    <row r="65" spans="2:14" ht="14.25" x14ac:dyDescent="0.15">
      <c r="B65" s="93"/>
      <c r="C65" s="93"/>
      <c r="D65" s="93"/>
      <c r="G65" s="93"/>
      <c r="H65" s="85"/>
      <c r="I65" s="93"/>
      <c r="J65" s="93"/>
      <c r="K65" s="85"/>
      <c r="L65" s="93"/>
      <c r="M65" s="93"/>
      <c r="N65" s="85"/>
    </row>
    <row r="66" spans="2:14" ht="14.25" x14ac:dyDescent="0.15">
      <c r="B66" s="93"/>
      <c r="C66" s="93"/>
      <c r="D66" s="93"/>
      <c r="G66" s="93"/>
      <c r="H66" s="85"/>
      <c r="I66" s="93"/>
      <c r="J66" s="93"/>
      <c r="K66" s="85"/>
      <c r="L66" s="93"/>
      <c r="M66" s="93"/>
      <c r="N66" s="85"/>
    </row>
    <row r="67" spans="2:14" ht="14.25" x14ac:dyDescent="0.15">
      <c r="B67" s="93"/>
      <c r="C67" s="93"/>
      <c r="D67" s="93"/>
      <c r="G67" s="93"/>
      <c r="H67" s="85"/>
      <c r="I67" s="93"/>
      <c r="J67" s="93"/>
      <c r="K67" s="85"/>
      <c r="L67" s="93"/>
      <c r="M67" s="93"/>
      <c r="N67" s="85"/>
    </row>
    <row r="68" spans="2:14" ht="14.25" x14ac:dyDescent="0.15">
      <c r="B68" s="93"/>
      <c r="C68" s="93"/>
      <c r="D68" s="93"/>
      <c r="G68" s="93"/>
      <c r="H68" s="85"/>
      <c r="I68" s="93"/>
      <c r="J68" s="93"/>
      <c r="K68" s="85"/>
      <c r="L68" s="93"/>
      <c r="M68" s="93"/>
      <c r="N68" s="85"/>
    </row>
    <row r="69" spans="2:14" ht="14.25" x14ac:dyDescent="0.15">
      <c r="B69" s="93"/>
      <c r="C69" s="93"/>
      <c r="D69" s="93"/>
      <c r="G69" s="93"/>
      <c r="H69" s="85"/>
      <c r="I69" s="93"/>
      <c r="J69" s="93"/>
      <c r="K69" s="85"/>
      <c r="L69" s="93"/>
      <c r="M69" s="93"/>
      <c r="N69"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20"/>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215</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72</v>
      </c>
      <c r="C5" s="36" t="s">
        <v>74</v>
      </c>
      <c r="D5" s="37" t="s">
        <v>27</v>
      </c>
      <c r="E5" s="38">
        <v>40</v>
      </c>
      <c r="F5" s="39" t="s">
        <v>25</v>
      </c>
      <c r="G5" s="65"/>
      <c r="H5" s="69" t="s">
        <v>74</v>
      </c>
      <c r="I5" s="37" t="s">
        <v>27</v>
      </c>
      <c r="J5" s="39">
        <f>ROUNDUP(E5*0.75,2)</f>
        <v>30</v>
      </c>
      <c r="K5" s="39" t="s">
        <v>25</v>
      </c>
      <c r="L5" s="39"/>
      <c r="M5" s="73" t="e">
        <f>#REF!</f>
        <v>#REF!</v>
      </c>
      <c r="N5" s="61" t="s">
        <v>73</v>
      </c>
      <c r="O5" s="40" t="s">
        <v>43</v>
      </c>
      <c r="P5" s="37" t="s">
        <v>44</v>
      </c>
      <c r="Q5" s="41">
        <v>2</v>
      </c>
      <c r="R5" s="87">
        <f t="shared" ref="R5:R10" si="0">ROUNDUP(Q5*0.75,2)</f>
        <v>1.5</v>
      </c>
    </row>
    <row r="6" spans="1:19" ht="24.95" customHeight="1" x14ac:dyDescent="0.15">
      <c r="A6" s="385"/>
      <c r="B6" s="63"/>
      <c r="C6" s="48" t="s">
        <v>59</v>
      </c>
      <c r="D6" s="49"/>
      <c r="E6" s="50">
        <v>20</v>
      </c>
      <c r="F6" s="51" t="s">
        <v>25</v>
      </c>
      <c r="G6" s="67"/>
      <c r="H6" s="71" t="s">
        <v>59</v>
      </c>
      <c r="I6" s="49"/>
      <c r="J6" s="51">
        <f>ROUNDUP(E6*0.75,2)</f>
        <v>15</v>
      </c>
      <c r="K6" s="51" t="s">
        <v>25</v>
      </c>
      <c r="L6" s="51"/>
      <c r="M6" s="75" t="e">
        <f>#REF!</f>
        <v>#REF!</v>
      </c>
      <c r="N6" s="81" t="s">
        <v>238</v>
      </c>
      <c r="O6" s="52" t="s">
        <v>23</v>
      </c>
      <c r="P6" s="49"/>
      <c r="Q6" s="53">
        <v>0.5</v>
      </c>
      <c r="R6" s="88">
        <f t="shared" si="0"/>
        <v>0.38</v>
      </c>
    </row>
    <row r="7" spans="1:19" ht="24.95" customHeight="1" x14ac:dyDescent="0.15">
      <c r="A7" s="385"/>
      <c r="B7" s="63"/>
      <c r="C7" s="48" t="s">
        <v>38</v>
      </c>
      <c r="D7" s="49"/>
      <c r="E7" s="50">
        <v>30</v>
      </c>
      <c r="F7" s="51" t="s">
        <v>25</v>
      </c>
      <c r="G7" s="67"/>
      <c r="H7" s="71" t="s">
        <v>38</v>
      </c>
      <c r="I7" s="49"/>
      <c r="J7" s="51">
        <f>ROUNDUP(E7*0.75,2)</f>
        <v>22.5</v>
      </c>
      <c r="K7" s="51" t="s">
        <v>25</v>
      </c>
      <c r="L7" s="51"/>
      <c r="M7" s="75" t="e">
        <f>ROUND(#REF!+(#REF!*6/100),2)</f>
        <v>#REF!</v>
      </c>
      <c r="N7" s="89" t="s">
        <v>239</v>
      </c>
      <c r="O7" s="52" t="s">
        <v>30</v>
      </c>
      <c r="P7" s="49"/>
      <c r="Q7" s="53">
        <v>2</v>
      </c>
      <c r="R7" s="88">
        <f t="shared" si="0"/>
        <v>1.5</v>
      </c>
    </row>
    <row r="8" spans="1:19" ht="24.95" customHeight="1" x14ac:dyDescent="0.15">
      <c r="A8" s="385"/>
      <c r="B8" s="63"/>
      <c r="C8" s="48" t="s">
        <v>75</v>
      </c>
      <c r="D8" s="49"/>
      <c r="E8" s="50">
        <v>10</v>
      </c>
      <c r="F8" s="51" t="s">
        <v>25</v>
      </c>
      <c r="G8" s="67"/>
      <c r="H8" s="71" t="s">
        <v>75</v>
      </c>
      <c r="I8" s="49"/>
      <c r="J8" s="51">
        <f>ROUNDUP(E8*0.75,2)</f>
        <v>7.5</v>
      </c>
      <c r="K8" s="51" t="s">
        <v>25</v>
      </c>
      <c r="L8" s="51"/>
      <c r="M8" s="75" t="e">
        <f>ROUND(#REF!+(#REF!*15/100),2)</f>
        <v>#REF!</v>
      </c>
      <c r="N8" s="63" t="s">
        <v>37</v>
      </c>
      <c r="O8" s="52" t="s">
        <v>76</v>
      </c>
      <c r="P8" s="49"/>
      <c r="Q8" s="53">
        <v>10</v>
      </c>
      <c r="R8" s="88">
        <f t="shared" si="0"/>
        <v>7.5</v>
      </c>
    </row>
    <row r="9" spans="1:19" ht="24.95" customHeight="1" x14ac:dyDescent="0.15">
      <c r="A9" s="385"/>
      <c r="B9" s="63"/>
      <c r="C9" s="48"/>
      <c r="D9" s="49"/>
      <c r="E9" s="50"/>
      <c r="F9" s="51"/>
      <c r="G9" s="67"/>
      <c r="H9" s="71"/>
      <c r="I9" s="49"/>
      <c r="J9" s="51"/>
      <c r="K9" s="51"/>
      <c r="L9" s="51"/>
      <c r="M9" s="75"/>
      <c r="N9" s="63"/>
      <c r="O9" s="52" t="s">
        <v>77</v>
      </c>
      <c r="P9" s="49"/>
      <c r="Q9" s="53">
        <v>2</v>
      </c>
      <c r="R9" s="88">
        <f t="shared" si="0"/>
        <v>1.5</v>
      </c>
    </row>
    <row r="10" spans="1:19" ht="24.95" customHeight="1" x14ac:dyDescent="0.15">
      <c r="A10" s="385"/>
      <c r="B10" s="63"/>
      <c r="C10" s="48"/>
      <c r="D10" s="49"/>
      <c r="E10" s="50"/>
      <c r="F10" s="51"/>
      <c r="G10" s="67"/>
      <c r="H10" s="71"/>
      <c r="I10" s="49"/>
      <c r="J10" s="51"/>
      <c r="K10" s="51"/>
      <c r="L10" s="51"/>
      <c r="M10" s="75"/>
      <c r="N10" s="63"/>
      <c r="O10" s="52" t="s">
        <v>57</v>
      </c>
      <c r="P10" s="49"/>
      <c r="Q10" s="53">
        <v>0.5</v>
      </c>
      <c r="R10" s="88">
        <f t="shared" si="0"/>
        <v>0.38</v>
      </c>
    </row>
    <row r="11" spans="1:19" ht="24.95" customHeight="1" x14ac:dyDescent="0.15">
      <c r="A11" s="385"/>
      <c r="B11" s="62"/>
      <c r="C11" s="42"/>
      <c r="D11" s="43"/>
      <c r="E11" s="44"/>
      <c r="F11" s="45"/>
      <c r="G11" s="66"/>
      <c r="H11" s="70"/>
      <c r="I11" s="43"/>
      <c r="J11" s="45"/>
      <c r="K11" s="45"/>
      <c r="L11" s="45"/>
      <c r="M11" s="74"/>
      <c r="N11" s="62"/>
      <c r="O11" s="46"/>
      <c r="P11" s="43"/>
      <c r="Q11" s="47"/>
      <c r="R11" s="90"/>
    </row>
    <row r="12" spans="1:19" ht="24.95" customHeight="1" x14ac:dyDescent="0.15">
      <c r="A12" s="385"/>
      <c r="B12" s="63" t="s">
        <v>78</v>
      </c>
      <c r="C12" s="48" t="s">
        <v>80</v>
      </c>
      <c r="D12" s="49"/>
      <c r="E12" s="50">
        <v>30</v>
      </c>
      <c r="F12" s="51" t="s">
        <v>25</v>
      </c>
      <c r="G12" s="67"/>
      <c r="H12" s="71" t="s">
        <v>80</v>
      </c>
      <c r="I12" s="49"/>
      <c r="J12" s="51">
        <f>ROUNDUP(E12*0.75,2)</f>
        <v>22.5</v>
      </c>
      <c r="K12" s="51" t="s">
        <v>25</v>
      </c>
      <c r="L12" s="51"/>
      <c r="M12" s="75" t="e">
        <f>ROUND(#REF!+(#REF!*10/100),2)</f>
        <v>#REF!</v>
      </c>
      <c r="N12" s="81" t="s">
        <v>240</v>
      </c>
      <c r="O12" s="52" t="s">
        <v>82</v>
      </c>
      <c r="P12" s="49" t="s">
        <v>83</v>
      </c>
      <c r="Q12" s="53">
        <v>4</v>
      </c>
      <c r="R12" s="88">
        <f>ROUNDUP(Q12*0.75,2)</f>
        <v>3</v>
      </c>
    </row>
    <row r="13" spans="1:19" ht="24.95" customHeight="1" x14ac:dyDescent="0.15">
      <c r="A13" s="385"/>
      <c r="B13" s="63"/>
      <c r="C13" s="48" t="s">
        <v>32</v>
      </c>
      <c r="D13" s="49"/>
      <c r="E13" s="50">
        <v>10</v>
      </c>
      <c r="F13" s="51" t="s">
        <v>25</v>
      </c>
      <c r="G13" s="67"/>
      <c r="H13" s="71" t="s">
        <v>32</v>
      </c>
      <c r="I13" s="49"/>
      <c r="J13" s="51">
        <f>ROUNDUP(E13*0.75,2)</f>
        <v>7.5</v>
      </c>
      <c r="K13" s="51" t="s">
        <v>25</v>
      </c>
      <c r="L13" s="51"/>
      <c r="M13" s="75" t="e">
        <f>ROUND(#REF!+(#REF!*10/100),2)</f>
        <v>#REF!</v>
      </c>
      <c r="N13" s="89" t="s">
        <v>241</v>
      </c>
      <c r="O13" s="52" t="s">
        <v>57</v>
      </c>
      <c r="P13" s="49"/>
      <c r="Q13" s="53">
        <v>0.3</v>
      </c>
      <c r="R13" s="88">
        <f>ROUNDUP(Q13*0.75,2)</f>
        <v>0.23</v>
      </c>
    </row>
    <row r="14" spans="1:19" ht="24.95" customHeight="1" x14ac:dyDescent="0.15">
      <c r="A14" s="385"/>
      <c r="B14" s="63"/>
      <c r="C14" s="48" t="s">
        <v>81</v>
      </c>
      <c r="D14" s="49"/>
      <c r="E14" s="50">
        <v>10</v>
      </c>
      <c r="F14" s="51" t="s">
        <v>25</v>
      </c>
      <c r="G14" s="67"/>
      <c r="H14" s="71" t="s">
        <v>81</v>
      </c>
      <c r="I14" s="49"/>
      <c r="J14" s="51">
        <f>ROUNDUP(E14*0.75,2)</f>
        <v>7.5</v>
      </c>
      <c r="K14" s="51" t="s">
        <v>25</v>
      </c>
      <c r="L14" s="51"/>
      <c r="M14" s="75" t="e">
        <f>#REF!</f>
        <v>#REF!</v>
      </c>
      <c r="N14" s="63" t="s">
        <v>79</v>
      </c>
      <c r="O14" s="52" t="s">
        <v>45</v>
      </c>
      <c r="P14" s="49"/>
      <c r="Q14" s="53">
        <v>0.1</v>
      </c>
      <c r="R14" s="88">
        <f>ROUNDUP(Q14*0.75,2)</f>
        <v>0.08</v>
      </c>
    </row>
    <row r="15" spans="1:19" ht="24.95" customHeight="1" x14ac:dyDescent="0.15">
      <c r="A15" s="385"/>
      <c r="B15" s="63"/>
      <c r="C15" s="48"/>
      <c r="D15" s="49"/>
      <c r="E15" s="50"/>
      <c r="F15" s="51"/>
      <c r="G15" s="67"/>
      <c r="H15" s="71"/>
      <c r="I15" s="49"/>
      <c r="J15" s="51"/>
      <c r="K15" s="51"/>
      <c r="L15" s="51"/>
      <c r="M15" s="75"/>
      <c r="N15" s="63" t="s">
        <v>37</v>
      </c>
      <c r="O15" s="52"/>
      <c r="P15" s="49"/>
      <c r="Q15" s="53"/>
      <c r="R15" s="88"/>
    </row>
    <row r="16" spans="1:19" ht="24.95" customHeight="1" x14ac:dyDescent="0.15">
      <c r="A16" s="385"/>
      <c r="B16" s="62"/>
      <c r="C16" s="42"/>
      <c r="D16" s="43"/>
      <c r="E16" s="44"/>
      <c r="F16" s="45"/>
      <c r="G16" s="66"/>
      <c r="H16" s="70"/>
      <c r="I16" s="43"/>
      <c r="J16" s="45"/>
      <c r="K16" s="45"/>
      <c r="L16" s="45"/>
      <c r="M16" s="74"/>
      <c r="N16" s="62"/>
      <c r="O16" s="46"/>
      <c r="P16" s="43"/>
      <c r="Q16" s="47"/>
      <c r="R16" s="90"/>
    </row>
    <row r="17" spans="1:18" ht="24.95" customHeight="1" x14ac:dyDescent="0.15">
      <c r="A17" s="385"/>
      <c r="B17" s="63" t="s">
        <v>84</v>
      </c>
      <c r="C17" s="48" t="s">
        <v>85</v>
      </c>
      <c r="D17" s="49"/>
      <c r="E17" s="77">
        <v>0.1</v>
      </c>
      <c r="F17" s="51" t="s">
        <v>86</v>
      </c>
      <c r="G17" s="67"/>
      <c r="H17" s="71" t="s">
        <v>85</v>
      </c>
      <c r="I17" s="49"/>
      <c r="J17" s="51">
        <f>ROUNDUP(E17*0.75,2)</f>
        <v>0.08</v>
      </c>
      <c r="K17" s="51" t="s">
        <v>86</v>
      </c>
      <c r="L17" s="51"/>
      <c r="M17" s="75" t="e">
        <f>#REF!</f>
        <v>#REF!</v>
      </c>
      <c r="N17" s="63" t="s">
        <v>37</v>
      </c>
      <c r="O17" s="52" t="s">
        <v>56</v>
      </c>
      <c r="P17" s="49"/>
      <c r="Q17" s="53">
        <v>100</v>
      </c>
      <c r="R17" s="88">
        <f>ROUNDUP(Q17*0.75,2)</f>
        <v>75</v>
      </c>
    </row>
    <row r="18" spans="1:18" ht="24.95" customHeight="1" x14ac:dyDescent="0.15">
      <c r="A18" s="385"/>
      <c r="B18" s="63"/>
      <c r="C18" s="48" t="s">
        <v>87</v>
      </c>
      <c r="D18" s="49"/>
      <c r="E18" s="50">
        <v>0.5</v>
      </c>
      <c r="F18" s="51" t="s">
        <v>25</v>
      </c>
      <c r="G18" s="67"/>
      <c r="H18" s="71" t="s">
        <v>87</v>
      </c>
      <c r="I18" s="49"/>
      <c r="J18" s="51">
        <f>ROUNDUP(E18*0.75,2)</f>
        <v>0.38</v>
      </c>
      <c r="K18" s="51" t="s">
        <v>25</v>
      </c>
      <c r="L18" s="51"/>
      <c r="M18" s="75" t="e">
        <f>#REF!</f>
        <v>#REF!</v>
      </c>
      <c r="N18" s="63"/>
      <c r="O18" s="52" t="s">
        <v>88</v>
      </c>
      <c r="P18" s="49" t="s">
        <v>89</v>
      </c>
      <c r="Q18" s="53">
        <v>0.5</v>
      </c>
      <c r="R18" s="88">
        <f>ROUNDUP(Q18*0.75,2)</f>
        <v>0.38</v>
      </c>
    </row>
    <row r="19" spans="1:18" ht="24.95" customHeight="1" x14ac:dyDescent="0.15">
      <c r="A19" s="385"/>
      <c r="B19" s="63"/>
      <c r="C19" s="48" t="s">
        <v>40</v>
      </c>
      <c r="D19" s="49" t="s">
        <v>41</v>
      </c>
      <c r="E19" s="78">
        <v>0.25</v>
      </c>
      <c r="F19" s="51" t="s">
        <v>42</v>
      </c>
      <c r="G19" s="67"/>
      <c r="H19" s="71" t="s">
        <v>40</v>
      </c>
      <c r="I19" s="49" t="s">
        <v>41</v>
      </c>
      <c r="J19" s="51">
        <f>ROUNDUP(E19*0.75,2)</f>
        <v>0.19</v>
      </c>
      <c r="K19" s="51" t="s">
        <v>42</v>
      </c>
      <c r="L19" s="51"/>
      <c r="M19" s="75" t="e">
        <f>#REF!</f>
        <v>#REF!</v>
      </c>
      <c r="N19" s="63"/>
      <c r="O19" s="52" t="s">
        <v>45</v>
      </c>
      <c r="P19" s="49"/>
      <c r="Q19" s="53">
        <v>0.1</v>
      </c>
      <c r="R19" s="88">
        <f>ROUNDUP(Q19*0.75,2)</f>
        <v>0.08</v>
      </c>
    </row>
    <row r="20" spans="1:18" ht="24.95" customHeight="1" thickBot="1" x14ac:dyDescent="0.2">
      <c r="A20" s="386"/>
      <c r="B20" s="64"/>
      <c r="C20" s="55"/>
      <c r="D20" s="56"/>
      <c r="E20" s="57"/>
      <c r="F20" s="58"/>
      <c r="G20" s="68"/>
      <c r="H20" s="72"/>
      <c r="I20" s="56"/>
      <c r="J20" s="58"/>
      <c r="K20" s="58"/>
      <c r="L20" s="58"/>
      <c r="M20" s="76"/>
      <c r="N20" s="64"/>
      <c r="O20" s="59"/>
      <c r="P20" s="56"/>
      <c r="Q20" s="60"/>
      <c r="R20" s="91"/>
    </row>
  </sheetData>
  <mergeCells count="4">
    <mergeCell ref="H1:N1"/>
    <mergeCell ref="A2:R2"/>
    <mergeCell ref="A3:F3"/>
    <mergeCell ref="A5:A20"/>
  </mergeCells>
  <phoneticPr fontId="18"/>
  <printOptions horizontalCentered="1" verticalCentered="1"/>
  <pageMargins left="0.39370078740157483" right="0.39370078740157483" top="0.39370078740157483" bottom="0.39370078740157483" header="0.39370078740157483" footer="0.39370078740157483"/>
  <pageSetup paperSize="12" scale="56"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U63"/>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32"/>
      <c r="G3" s="146"/>
      <c r="H3" s="146"/>
      <c r="I3" s="146"/>
      <c r="J3" s="146"/>
      <c r="K3" s="146"/>
      <c r="L3" s="145"/>
      <c r="M3" s="144"/>
      <c r="N3" s="143"/>
      <c r="O3" s="142"/>
    </row>
    <row r="4" spans="1:21" ht="33.75" customHeight="1" thickBot="1" x14ac:dyDescent="0.3">
      <c r="A4" s="420" t="s">
        <v>366</v>
      </c>
      <c r="B4" s="421"/>
      <c r="C4" s="421"/>
      <c r="D4" s="141"/>
      <c r="E4" s="422" t="s">
        <v>323</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294</v>
      </c>
      <c r="C10" s="107" t="s">
        <v>59</v>
      </c>
      <c r="D10" s="106"/>
      <c r="E10" s="49"/>
      <c r="F10" s="49"/>
      <c r="G10" s="103"/>
      <c r="H10" s="105">
        <v>10</v>
      </c>
      <c r="I10" s="104" t="s">
        <v>293</v>
      </c>
      <c r="J10" s="154" t="s">
        <v>292</v>
      </c>
      <c r="K10" s="102">
        <v>5</v>
      </c>
      <c r="L10" s="104" t="s">
        <v>291</v>
      </c>
      <c r="M10" s="103" t="s">
        <v>38</v>
      </c>
      <c r="N10" s="102">
        <v>10</v>
      </c>
      <c r="O10" s="101"/>
    </row>
    <row r="11" spans="1:21" ht="27" customHeight="1" x14ac:dyDescent="0.15">
      <c r="A11" s="400"/>
      <c r="B11" s="103"/>
      <c r="C11" s="107" t="s">
        <v>38</v>
      </c>
      <c r="D11" s="106"/>
      <c r="E11" s="49"/>
      <c r="F11" s="49"/>
      <c r="G11" s="103"/>
      <c r="H11" s="105">
        <v>20</v>
      </c>
      <c r="I11" s="104"/>
      <c r="J11" s="103" t="s">
        <v>38</v>
      </c>
      <c r="K11" s="102">
        <v>15</v>
      </c>
      <c r="L11" s="104"/>
      <c r="M11" s="103" t="s">
        <v>85</v>
      </c>
      <c r="N11" s="152">
        <v>0.1</v>
      </c>
      <c r="O11" s="101"/>
    </row>
    <row r="12" spans="1:21" ht="27" customHeight="1" x14ac:dyDescent="0.15">
      <c r="A12" s="400"/>
      <c r="B12" s="103"/>
      <c r="C12" s="107" t="s">
        <v>75</v>
      </c>
      <c r="D12" s="106"/>
      <c r="E12" s="49"/>
      <c r="F12" s="49"/>
      <c r="G12" s="103"/>
      <c r="H12" s="105">
        <v>5</v>
      </c>
      <c r="I12" s="104"/>
      <c r="J12" s="103" t="s">
        <v>75</v>
      </c>
      <c r="K12" s="102">
        <v>5</v>
      </c>
      <c r="L12" s="116"/>
      <c r="M12" s="109"/>
      <c r="N12" s="115"/>
      <c r="O12" s="117"/>
    </row>
    <row r="13" spans="1:21" ht="27" customHeight="1" x14ac:dyDescent="0.15">
      <c r="A13" s="400"/>
      <c r="B13" s="103"/>
      <c r="C13" s="107"/>
      <c r="D13" s="106"/>
      <c r="E13" s="49"/>
      <c r="F13" s="49"/>
      <c r="G13" s="103" t="s">
        <v>33</v>
      </c>
      <c r="H13" s="105" t="s">
        <v>262</v>
      </c>
      <c r="I13" s="104"/>
      <c r="J13" s="103"/>
      <c r="K13" s="102"/>
      <c r="L13" s="104" t="s">
        <v>290</v>
      </c>
      <c r="M13" s="103" t="s">
        <v>80</v>
      </c>
      <c r="N13" s="102">
        <v>15</v>
      </c>
      <c r="O13" s="101"/>
    </row>
    <row r="14" spans="1:21" ht="27" customHeight="1" x14ac:dyDescent="0.15">
      <c r="A14" s="400"/>
      <c r="B14" s="103"/>
      <c r="C14" s="107"/>
      <c r="D14" s="106"/>
      <c r="E14" s="49"/>
      <c r="F14" s="49"/>
      <c r="G14" s="103" t="s">
        <v>57</v>
      </c>
      <c r="H14" s="105" t="s">
        <v>261</v>
      </c>
      <c r="I14" s="104"/>
      <c r="J14" s="103"/>
      <c r="K14" s="102"/>
      <c r="L14" s="104"/>
      <c r="M14" s="103" t="s">
        <v>32</v>
      </c>
      <c r="N14" s="102">
        <v>5</v>
      </c>
      <c r="O14" s="101"/>
    </row>
    <row r="15" spans="1:21" ht="27" customHeight="1" x14ac:dyDescent="0.15">
      <c r="A15" s="400"/>
      <c r="B15" s="103"/>
      <c r="C15" s="107"/>
      <c r="D15" s="106"/>
      <c r="E15" s="49"/>
      <c r="F15" s="49" t="s">
        <v>27</v>
      </c>
      <c r="G15" s="103" t="s">
        <v>26</v>
      </c>
      <c r="H15" s="105" t="s">
        <v>261</v>
      </c>
      <c r="I15" s="104"/>
      <c r="J15" s="103"/>
      <c r="K15" s="102"/>
      <c r="L15" s="104"/>
      <c r="M15" s="103"/>
      <c r="N15" s="102"/>
      <c r="O15" s="101"/>
    </row>
    <row r="16" spans="1:21" ht="27" customHeight="1" x14ac:dyDescent="0.15">
      <c r="A16" s="400"/>
      <c r="B16" s="109"/>
      <c r="C16" s="111"/>
      <c r="D16" s="110"/>
      <c r="E16" s="43"/>
      <c r="F16" s="43"/>
      <c r="G16" s="109"/>
      <c r="H16" s="108"/>
      <c r="I16" s="116"/>
      <c r="J16" s="109"/>
      <c r="K16" s="115"/>
      <c r="L16" s="104"/>
      <c r="M16" s="103"/>
      <c r="N16" s="102"/>
      <c r="O16" s="101"/>
    </row>
    <row r="17" spans="1:15" ht="27" customHeight="1" x14ac:dyDescent="0.15">
      <c r="A17" s="400"/>
      <c r="B17" s="103" t="s">
        <v>289</v>
      </c>
      <c r="C17" s="107" t="s">
        <v>80</v>
      </c>
      <c r="D17" s="106"/>
      <c r="E17" s="49"/>
      <c r="F17" s="49"/>
      <c r="G17" s="103"/>
      <c r="H17" s="105">
        <v>20</v>
      </c>
      <c r="I17" s="104" t="s">
        <v>289</v>
      </c>
      <c r="J17" s="103" t="s">
        <v>80</v>
      </c>
      <c r="K17" s="102">
        <v>15</v>
      </c>
      <c r="L17" s="104"/>
      <c r="M17" s="103"/>
      <c r="N17" s="102"/>
      <c r="O17" s="101"/>
    </row>
    <row r="18" spans="1:15" ht="27" customHeight="1" x14ac:dyDescent="0.15">
      <c r="A18" s="400"/>
      <c r="B18" s="103"/>
      <c r="C18" s="107" t="s">
        <v>32</v>
      </c>
      <c r="D18" s="106"/>
      <c r="E18" s="49"/>
      <c r="F18" s="49"/>
      <c r="G18" s="103"/>
      <c r="H18" s="105">
        <v>5</v>
      </c>
      <c r="I18" s="104"/>
      <c r="J18" s="103" t="s">
        <v>32</v>
      </c>
      <c r="K18" s="102">
        <v>5</v>
      </c>
      <c r="L18" s="104"/>
      <c r="M18" s="103"/>
      <c r="N18" s="102"/>
      <c r="O18" s="101"/>
    </row>
    <row r="19" spans="1:15" ht="27" customHeight="1" x14ac:dyDescent="0.15">
      <c r="A19" s="400"/>
      <c r="B19" s="109"/>
      <c r="C19" s="111"/>
      <c r="D19" s="110"/>
      <c r="E19" s="43"/>
      <c r="F19" s="43"/>
      <c r="G19" s="109"/>
      <c r="H19" s="108"/>
      <c r="I19" s="116"/>
      <c r="J19" s="109"/>
      <c r="K19" s="115"/>
      <c r="L19" s="104"/>
      <c r="M19" s="103"/>
      <c r="N19" s="102"/>
      <c r="O19" s="101"/>
    </row>
    <row r="20" spans="1:15" ht="27" customHeight="1" x14ac:dyDescent="0.15">
      <c r="A20" s="400"/>
      <c r="B20" s="103" t="s">
        <v>132</v>
      </c>
      <c r="C20" s="107" t="s">
        <v>85</v>
      </c>
      <c r="D20" s="106"/>
      <c r="E20" s="49"/>
      <c r="F20" s="112"/>
      <c r="G20" s="103"/>
      <c r="H20" s="153">
        <v>0.1</v>
      </c>
      <c r="I20" s="104" t="s">
        <v>132</v>
      </c>
      <c r="J20" s="103" t="s">
        <v>85</v>
      </c>
      <c r="K20" s="152">
        <v>0.1</v>
      </c>
      <c r="L20" s="104"/>
      <c r="M20" s="103"/>
      <c r="N20" s="102"/>
      <c r="O20" s="101"/>
    </row>
    <row r="21" spans="1:15" ht="27" customHeight="1" x14ac:dyDescent="0.15">
      <c r="A21" s="400"/>
      <c r="B21" s="103"/>
      <c r="C21" s="107" t="s">
        <v>87</v>
      </c>
      <c r="D21" s="106"/>
      <c r="E21" s="49"/>
      <c r="F21" s="49"/>
      <c r="G21" s="103"/>
      <c r="H21" s="105">
        <v>0.5</v>
      </c>
      <c r="I21" s="104"/>
      <c r="J21" s="103" t="s">
        <v>87</v>
      </c>
      <c r="K21" s="102">
        <v>0.5</v>
      </c>
      <c r="L21" s="104"/>
      <c r="M21" s="103"/>
      <c r="N21" s="102"/>
      <c r="O21" s="101"/>
    </row>
    <row r="22" spans="1:15" ht="27" customHeight="1" x14ac:dyDescent="0.15">
      <c r="A22" s="400"/>
      <c r="B22" s="103"/>
      <c r="C22" s="107" t="s">
        <v>40</v>
      </c>
      <c r="D22" s="106"/>
      <c r="E22" s="49" t="s">
        <v>41</v>
      </c>
      <c r="F22" s="49"/>
      <c r="G22" s="103"/>
      <c r="H22" s="114">
        <v>0.13</v>
      </c>
      <c r="I22" s="104"/>
      <c r="J22" s="103" t="s">
        <v>263</v>
      </c>
      <c r="K22" s="113">
        <v>0.13</v>
      </c>
      <c r="L22" s="104"/>
      <c r="M22" s="103"/>
      <c r="N22" s="102"/>
      <c r="O22" s="101"/>
    </row>
    <row r="23" spans="1:15" ht="27" customHeight="1" x14ac:dyDescent="0.15">
      <c r="A23" s="400"/>
      <c r="B23" s="103"/>
      <c r="C23" s="107"/>
      <c r="D23" s="106"/>
      <c r="E23" s="49"/>
      <c r="F23" s="49"/>
      <c r="G23" s="103" t="s">
        <v>56</v>
      </c>
      <c r="H23" s="105" t="s">
        <v>262</v>
      </c>
      <c r="I23" s="104"/>
      <c r="J23" s="103"/>
      <c r="K23" s="102"/>
      <c r="L23" s="104"/>
      <c r="M23" s="103"/>
      <c r="N23" s="102"/>
      <c r="O23" s="101"/>
    </row>
    <row r="24" spans="1:15" ht="27" customHeight="1" thickBot="1" x14ac:dyDescent="0.2">
      <c r="A24" s="401"/>
      <c r="B24" s="96"/>
      <c r="C24" s="100"/>
      <c r="D24" s="99"/>
      <c r="E24" s="56"/>
      <c r="F24" s="56"/>
      <c r="G24" s="96"/>
      <c r="H24" s="98"/>
      <c r="I24" s="97"/>
      <c r="J24" s="96"/>
      <c r="K24" s="95"/>
      <c r="L24" s="97"/>
      <c r="M24" s="96"/>
      <c r="N24" s="95"/>
      <c r="O24" s="94"/>
    </row>
    <row r="25" spans="1:15" ht="27" customHeight="1" x14ac:dyDescent="0.15">
      <c r="B25" s="93"/>
      <c r="C25" s="93"/>
      <c r="D25" s="93"/>
      <c r="G25" s="93"/>
      <c r="H25" s="85"/>
      <c r="I25" s="93"/>
      <c r="J25" s="93"/>
      <c r="K25" s="85"/>
      <c r="L25" s="93"/>
      <c r="M25" s="93"/>
      <c r="N25" s="85"/>
    </row>
    <row r="26" spans="1:15" ht="27" customHeight="1"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sheetData>
  <mergeCells count="15">
    <mergeCell ref="E1:N1"/>
    <mergeCell ref="A2:O2"/>
    <mergeCell ref="E3:F3"/>
    <mergeCell ref="A4:C4"/>
    <mergeCell ref="E4:F4"/>
    <mergeCell ref="L5:N5"/>
    <mergeCell ref="O5:O7"/>
    <mergeCell ref="I6:K6"/>
    <mergeCell ref="L6:N6"/>
    <mergeCell ref="A8:A24"/>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0"/>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71</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72</v>
      </c>
      <c r="C5" s="36" t="s">
        <v>74</v>
      </c>
      <c r="D5" s="37" t="s">
        <v>27</v>
      </c>
      <c r="E5" s="38">
        <v>40</v>
      </c>
      <c r="F5" s="39" t="s">
        <v>25</v>
      </c>
      <c r="G5" s="65"/>
      <c r="H5" s="69" t="s">
        <v>74</v>
      </c>
      <c r="I5" s="37" t="s">
        <v>27</v>
      </c>
      <c r="J5" s="39">
        <f>ROUNDUP(E5*0.75,2)</f>
        <v>30</v>
      </c>
      <c r="K5" s="39" t="s">
        <v>25</v>
      </c>
      <c r="L5" s="39"/>
      <c r="M5" s="73" t="e">
        <f>#REF!</f>
        <v>#REF!</v>
      </c>
      <c r="N5" s="61" t="s">
        <v>73</v>
      </c>
      <c r="O5" s="40" t="s">
        <v>43</v>
      </c>
      <c r="P5" s="37" t="s">
        <v>44</v>
      </c>
      <c r="Q5" s="41">
        <v>2</v>
      </c>
      <c r="R5" s="87">
        <f t="shared" ref="R5:R10" si="0">ROUNDUP(Q5*0.75,2)</f>
        <v>1.5</v>
      </c>
    </row>
    <row r="6" spans="1:19" ht="24.95" customHeight="1" x14ac:dyDescent="0.15">
      <c r="A6" s="385"/>
      <c r="B6" s="63"/>
      <c r="C6" s="48" t="s">
        <v>59</v>
      </c>
      <c r="D6" s="49"/>
      <c r="E6" s="50">
        <v>20</v>
      </c>
      <c r="F6" s="51" t="s">
        <v>25</v>
      </c>
      <c r="G6" s="67"/>
      <c r="H6" s="71" t="s">
        <v>59</v>
      </c>
      <c r="I6" s="49"/>
      <c r="J6" s="51">
        <f>ROUNDUP(E6*0.75,2)</f>
        <v>15</v>
      </c>
      <c r="K6" s="51" t="s">
        <v>25</v>
      </c>
      <c r="L6" s="51"/>
      <c r="M6" s="75" t="e">
        <f>#REF!</f>
        <v>#REF!</v>
      </c>
      <c r="N6" s="81" t="s">
        <v>238</v>
      </c>
      <c r="O6" s="52" t="s">
        <v>23</v>
      </c>
      <c r="P6" s="49"/>
      <c r="Q6" s="53">
        <v>0.5</v>
      </c>
      <c r="R6" s="88">
        <f t="shared" si="0"/>
        <v>0.38</v>
      </c>
    </row>
    <row r="7" spans="1:19" ht="24.95" customHeight="1" x14ac:dyDescent="0.15">
      <c r="A7" s="385"/>
      <c r="B7" s="63"/>
      <c r="C7" s="48" t="s">
        <v>38</v>
      </c>
      <c r="D7" s="49"/>
      <c r="E7" s="50">
        <v>30</v>
      </c>
      <c r="F7" s="51" t="s">
        <v>25</v>
      </c>
      <c r="G7" s="67"/>
      <c r="H7" s="71" t="s">
        <v>38</v>
      </c>
      <c r="I7" s="49"/>
      <c r="J7" s="51">
        <f>ROUNDUP(E7*0.75,2)</f>
        <v>22.5</v>
      </c>
      <c r="K7" s="51" t="s">
        <v>25</v>
      </c>
      <c r="L7" s="51"/>
      <c r="M7" s="75" t="e">
        <f>ROUND(#REF!+(#REF!*6/100),2)</f>
        <v>#REF!</v>
      </c>
      <c r="N7" s="89" t="s">
        <v>239</v>
      </c>
      <c r="O7" s="52" t="s">
        <v>30</v>
      </c>
      <c r="P7" s="49"/>
      <c r="Q7" s="53">
        <v>2</v>
      </c>
      <c r="R7" s="88">
        <f t="shared" si="0"/>
        <v>1.5</v>
      </c>
    </row>
    <row r="8" spans="1:19" ht="24.95" customHeight="1" x14ac:dyDescent="0.15">
      <c r="A8" s="385"/>
      <c r="B8" s="63"/>
      <c r="C8" s="48" t="s">
        <v>75</v>
      </c>
      <c r="D8" s="49"/>
      <c r="E8" s="50">
        <v>10</v>
      </c>
      <c r="F8" s="51" t="s">
        <v>25</v>
      </c>
      <c r="G8" s="67"/>
      <c r="H8" s="71" t="s">
        <v>75</v>
      </c>
      <c r="I8" s="49"/>
      <c r="J8" s="51">
        <f>ROUNDUP(E8*0.75,2)</f>
        <v>7.5</v>
      </c>
      <c r="K8" s="51" t="s">
        <v>25</v>
      </c>
      <c r="L8" s="51"/>
      <c r="M8" s="75" t="e">
        <f>ROUND(#REF!+(#REF!*15/100),2)</f>
        <v>#REF!</v>
      </c>
      <c r="N8" s="63" t="s">
        <v>37</v>
      </c>
      <c r="O8" s="52" t="s">
        <v>76</v>
      </c>
      <c r="P8" s="49"/>
      <c r="Q8" s="53">
        <v>10</v>
      </c>
      <c r="R8" s="88">
        <f t="shared" si="0"/>
        <v>7.5</v>
      </c>
    </row>
    <row r="9" spans="1:19" ht="24.95" customHeight="1" x14ac:dyDescent="0.15">
      <c r="A9" s="385"/>
      <c r="B9" s="63"/>
      <c r="C9" s="48"/>
      <c r="D9" s="49"/>
      <c r="E9" s="50"/>
      <c r="F9" s="51"/>
      <c r="G9" s="67"/>
      <c r="H9" s="71"/>
      <c r="I9" s="49"/>
      <c r="J9" s="51"/>
      <c r="K9" s="51"/>
      <c r="L9" s="51"/>
      <c r="M9" s="75"/>
      <c r="N9" s="63"/>
      <c r="O9" s="52" t="s">
        <v>77</v>
      </c>
      <c r="P9" s="49"/>
      <c r="Q9" s="53">
        <v>2</v>
      </c>
      <c r="R9" s="88">
        <f t="shared" si="0"/>
        <v>1.5</v>
      </c>
    </row>
    <row r="10" spans="1:19" ht="24.95" customHeight="1" x14ac:dyDescent="0.15">
      <c r="A10" s="385"/>
      <c r="B10" s="63"/>
      <c r="C10" s="48"/>
      <c r="D10" s="49"/>
      <c r="E10" s="50"/>
      <c r="F10" s="51"/>
      <c r="G10" s="67"/>
      <c r="H10" s="71"/>
      <c r="I10" s="49"/>
      <c r="J10" s="51"/>
      <c r="K10" s="51"/>
      <c r="L10" s="51"/>
      <c r="M10" s="75"/>
      <c r="N10" s="63"/>
      <c r="O10" s="52" t="s">
        <v>57</v>
      </c>
      <c r="P10" s="49"/>
      <c r="Q10" s="53">
        <v>0.5</v>
      </c>
      <c r="R10" s="88">
        <f t="shared" si="0"/>
        <v>0.38</v>
      </c>
    </row>
    <row r="11" spans="1:19" ht="24.95" customHeight="1" x14ac:dyDescent="0.15">
      <c r="A11" s="385"/>
      <c r="B11" s="62"/>
      <c r="C11" s="42"/>
      <c r="D11" s="43"/>
      <c r="E11" s="44"/>
      <c r="F11" s="45"/>
      <c r="G11" s="66"/>
      <c r="H11" s="70"/>
      <c r="I11" s="43"/>
      <c r="J11" s="45"/>
      <c r="K11" s="45"/>
      <c r="L11" s="45"/>
      <c r="M11" s="74"/>
      <c r="N11" s="62"/>
      <c r="O11" s="46"/>
      <c r="P11" s="43"/>
      <c r="Q11" s="47"/>
      <c r="R11" s="90"/>
    </row>
    <row r="12" spans="1:19" ht="24.95" customHeight="1" x14ac:dyDescent="0.15">
      <c r="A12" s="385"/>
      <c r="B12" s="63" t="s">
        <v>78</v>
      </c>
      <c r="C12" s="48" t="s">
        <v>80</v>
      </c>
      <c r="D12" s="49"/>
      <c r="E12" s="50">
        <v>30</v>
      </c>
      <c r="F12" s="51" t="s">
        <v>25</v>
      </c>
      <c r="G12" s="67"/>
      <c r="H12" s="71" t="s">
        <v>80</v>
      </c>
      <c r="I12" s="49"/>
      <c r="J12" s="51">
        <f>ROUNDUP(E12*0.75,2)</f>
        <v>22.5</v>
      </c>
      <c r="K12" s="51" t="s">
        <v>25</v>
      </c>
      <c r="L12" s="51"/>
      <c r="M12" s="75" t="e">
        <f>ROUND(#REF!+(#REF!*10/100),2)</f>
        <v>#REF!</v>
      </c>
      <c r="N12" s="81" t="s">
        <v>240</v>
      </c>
      <c r="O12" s="52" t="s">
        <v>82</v>
      </c>
      <c r="P12" s="49" t="s">
        <v>83</v>
      </c>
      <c r="Q12" s="53">
        <v>4</v>
      </c>
      <c r="R12" s="88">
        <f>ROUNDUP(Q12*0.75,2)</f>
        <v>3</v>
      </c>
    </row>
    <row r="13" spans="1:19" ht="24.95" customHeight="1" x14ac:dyDescent="0.15">
      <c r="A13" s="385"/>
      <c r="B13" s="63"/>
      <c r="C13" s="48" t="s">
        <v>32</v>
      </c>
      <c r="D13" s="49"/>
      <c r="E13" s="50">
        <v>10</v>
      </c>
      <c r="F13" s="51" t="s">
        <v>25</v>
      </c>
      <c r="G13" s="67"/>
      <c r="H13" s="71" t="s">
        <v>32</v>
      </c>
      <c r="I13" s="49"/>
      <c r="J13" s="51">
        <f>ROUNDUP(E13*0.75,2)</f>
        <v>7.5</v>
      </c>
      <c r="K13" s="51" t="s">
        <v>25</v>
      </c>
      <c r="L13" s="51"/>
      <c r="M13" s="75" t="e">
        <f>ROUND(#REF!+(#REF!*10/100),2)</f>
        <v>#REF!</v>
      </c>
      <c r="N13" s="89" t="s">
        <v>241</v>
      </c>
      <c r="O13" s="52" t="s">
        <v>57</v>
      </c>
      <c r="P13" s="49"/>
      <c r="Q13" s="53">
        <v>0.3</v>
      </c>
      <c r="R13" s="88">
        <f>ROUNDUP(Q13*0.75,2)</f>
        <v>0.23</v>
      </c>
    </row>
    <row r="14" spans="1:19" ht="24.95" customHeight="1" x14ac:dyDescent="0.15">
      <c r="A14" s="385"/>
      <c r="B14" s="63"/>
      <c r="C14" s="48" t="s">
        <v>81</v>
      </c>
      <c r="D14" s="49"/>
      <c r="E14" s="50">
        <v>10</v>
      </c>
      <c r="F14" s="51" t="s">
        <v>25</v>
      </c>
      <c r="G14" s="67"/>
      <c r="H14" s="71" t="s">
        <v>81</v>
      </c>
      <c r="I14" s="49"/>
      <c r="J14" s="51">
        <f>ROUNDUP(E14*0.75,2)</f>
        <v>7.5</v>
      </c>
      <c r="K14" s="51" t="s">
        <v>25</v>
      </c>
      <c r="L14" s="51"/>
      <c r="M14" s="75" t="e">
        <f>#REF!</f>
        <v>#REF!</v>
      </c>
      <c r="N14" s="63" t="s">
        <v>79</v>
      </c>
      <c r="O14" s="52" t="s">
        <v>45</v>
      </c>
      <c r="P14" s="49"/>
      <c r="Q14" s="53">
        <v>0.1</v>
      </c>
      <c r="R14" s="88">
        <f>ROUNDUP(Q14*0.75,2)</f>
        <v>0.08</v>
      </c>
    </row>
    <row r="15" spans="1:19" ht="24.95" customHeight="1" x14ac:dyDescent="0.15">
      <c r="A15" s="385"/>
      <c r="B15" s="63"/>
      <c r="C15" s="48"/>
      <c r="D15" s="49"/>
      <c r="E15" s="50"/>
      <c r="F15" s="51"/>
      <c r="G15" s="67"/>
      <c r="H15" s="71"/>
      <c r="I15" s="49"/>
      <c r="J15" s="51"/>
      <c r="K15" s="51"/>
      <c r="L15" s="51"/>
      <c r="M15" s="75"/>
      <c r="N15" s="63" t="s">
        <v>37</v>
      </c>
      <c r="O15" s="52"/>
      <c r="P15" s="49"/>
      <c r="Q15" s="53"/>
      <c r="R15" s="88"/>
    </row>
    <row r="16" spans="1:19" ht="24.95" customHeight="1" x14ac:dyDescent="0.15">
      <c r="A16" s="385"/>
      <c r="B16" s="62"/>
      <c r="C16" s="42"/>
      <c r="D16" s="43"/>
      <c r="E16" s="44"/>
      <c r="F16" s="45"/>
      <c r="G16" s="66"/>
      <c r="H16" s="70"/>
      <c r="I16" s="43"/>
      <c r="J16" s="45"/>
      <c r="K16" s="45"/>
      <c r="L16" s="45"/>
      <c r="M16" s="74"/>
      <c r="N16" s="62"/>
      <c r="O16" s="46"/>
      <c r="P16" s="43"/>
      <c r="Q16" s="47"/>
      <c r="R16" s="90"/>
    </row>
    <row r="17" spans="1:18" ht="24.95" customHeight="1" x14ac:dyDescent="0.15">
      <c r="A17" s="385"/>
      <c r="B17" s="63" t="s">
        <v>84</v>
      </c>
      <c r="C17" s="48" t="s">
        <v>85</v>
      </c>
      <c r="D17" s="49"/>
      <c r="E17" s="77">
        <v>0.1</v>
      </c>
      <c r="F17" s="51" t="s">
        <v>86</v>
      </c>
      <c r="G17" s="67"/>
      <c r="H17" s="71" t="s">
        <v>85</v>
      </c>
      <c r="I17" s="49"/>
      <c r="J17" s="51">
        <f>ROUNDUP(E17*0.75,2)</f>
        <v>0.08</v>
      </c>
      <c r="K17" s="51" t="s">
        <v>86</v>
      </c>
      <c r="L17" s="51"/>
      <c r="M17" s="75" t="e">
        <f>#REF!</f>
        <v>#REF!</v>
      </c>
      <c r="N17" s="63" t="s">
        <v>37</v>
      </c>
      <c r="O17" s="52" t="s">
        <v>56</v>
      </c>
      <c r="P17" s="49"/>
      <c r="Q17" s="53">
        <v>100</v>
      </c>
      <c r="R17" s="88">
        <f>ROUNDUP(Q17*0.75,2)</f>
        <v>75</v>
      </c>
    </row>
    <row r="18" spans="1:18" ht="24.95" customHeight="1" x14ac:dyDescent="0.15">
      <c r="A18" s="385"/>
      <c r="B18" s="63"/>
      <c r="C18" s="48" t="s">
        <v>87</v>
      </c>
      <c r="D18" s="49"/>
      <c r="E18" s="50">
        <v>0.5</v>
      </c>
      <c r="F18" s="51" t="s">
        <v>25</v>
      </c>
      <c r="G18" s="67"/>
      <c r="H18" s="71" t="s">
        <v>87</v>
      </c>
      <c r="I18" s="49"/>
      <c r="J18" s="51">
        <f>ROUNDUP(E18*0.75,2)</f>
        <v>0.38</v>
      </c>
      <c r="K18" s="51" t="s">
        <v>25</v>
      </c>
      <c r="L18" s="51"/>
      <c r="M18" s="75" t="e">
        <f>#REF!</f>
        <v>#REF!</v>
      </c>
      <c r="N18" s="63"/>
      <c r="O18" s="52" t="s">
        <v>88</v>
      </c>
      <c r="P18" s="49" t="s">
        <v>89</v>
      </c>
      <c r="Q18" s="53">
        <v>0.5</v>
      </c>
      <c r="R18" s="88">
        <f>ROUNDUP(Q18*0.75,2)</f>
        <v>0.38</v>
      </c>
    </row>
    <row r="19" spans="1:18" ht="24.95" customHeight="1" x14ac:dyDescent="0.15">
      <c r="A19" s="385"/>
      <c r="B19" s="63"/>
      <c r="C19" s="48" t="s">
        <v>40</v>
      </c>
      <c r="D19" s="49" t="s">
        <v>41</v>
      </c>
      <c r="E19" s="78">
        <v>0.25</v>
      </c>
      <c r="F19" s="51" t="s">
        <v>42</v>
      </c>
      <c r="G19" s="67"/>
      <c r="H19" s="71" t="s">
        <v>40</v>
      </c>
      <c r="I19" s="49" t="s">
        <v>41</v>
      </c>
      <c r="J19" s="51">
        <f>ROUNDUP(E19*0.75,2)</f>
        <v>0.19</v>
      </c>
      <c r="K19" s="51" t="s">
        <v>42</v>
      </c>
      <c r="L19" s="51"/>
      <c r="M19" s="75" t="e">
        <f>#REF!</f>
        <v>#REF!</v>
      </c>
      <c r="N19" s="63"/>
      <c r="O19" s="52" t="s">
        <v>45</v>
      </c>
      <c r="P19" s="49"/>
      <c r="Q19" s="53">
        <v>0.1</v>
      </c>
      <c r="R19" s="88">
        <f>ROUNDUP(Q19*0.75,2)</f>
        <v>0.08</v>
      </c>
    </row>
    <row r="20" spans="1:18" ht="24.95" customHeight="1" thickBot="1" x14ac:dyDescent="0.2">
      <c r="A20" s="386"/>
      <c r="B20" s="64"/>
      <c r="C20" s="55"/>
      <c r="D20" s="56"/>
      <c r="E20" s="57"/>
      <c r="F20" s="58"/>
      <c r="G20" s="68"/>
      <c r="H20" s="72"/>
      <c r="I20" s="56"/>
      <c r="J20" s="58"/>
      <c r="K20" s="58"/>
      <c r="L20" s="58"/>
      <c r="M20" s="76"/>
      <c r="N20" s="64"/>
      <c r="O20" s="59"/>
      <c r="P20" s="56"/>
      <c r="Q20" s="60"/>
      <c r="R20" s="91"/>
    </row>
  </sheetData>
  <mergeCells count="4">
    <mergeCell ref="H1:N1"/>
    <mergeCell ref="A2:R2"/>
    <mergeCell ref="A3:F3"/>
    <mergeCell ref="A5:A20"/>
  </mergeCells>
  <phoneticPr fontId="18"/>
  <printOptions horizontalCentered="1" verticalCentered="1"/>
  <pageMargins left="0.39370078740157483" right="0.39370078740157483" top="0.39370078740157483" bottom="0.39370078740157483" header="0.39370078740157483" footer="0.39370078740157483"/>
  <pageSetup paperSize="12" scale="5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63"/>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382" t="s">
        <v>296</v>
      </c>
      <c r="B4" s="424"/>
      <c r="C4" s="424"/>
      <c r="D4" s="141"/>
      <c r="E4" s="422" t="s">
        <v>295</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276</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294</v>
      </c>
      <c r="C10" s="107" t="s">
        <v>59</v>
      </c>
      <c r="D10" s="106"/>
      <c r="E10" s="49"/>
      <c r="F10" s="49"/>
      <c r="G10" s="103"/>
      <c r="H10" s="105">
        <v>10</v>
      </c>
      <c r="I10" s="104" t="s">
        <v>293</v>
      </c>
      <c r="J10" s="154" t="s">
        <v>292</v>
      </c>
      <c r="K10" s="102">
        <v>5</v>
      </c>
      <c r="L10" s="104" t="s">
        <v>291</v>
      </c>
      <c r="M10" s="103" t="s">
        <v>38</v>
      </c>
      <c r="N10" s="102">
        <v>10</v>
      </c>
      <c r="O10" s="101"/>
    </row>
    <row r="11" spans="1:21" ht="27" customHeight="1" x14ac:dyDescent="0.15">
      <c r="A11" s="400"/>
      <c r="B11" s="103"/>
      <c r="C11" s="107" t="s">
        <v>38</v>
      </c>
      <c r="D11" s="106"/>
      <c r="E11" s="49"/>
      <c r="F11" s="49"/>
      <c r="G11" s="103"/>
      <c r="H11" s="105">
        <v>20</v>
      </c>
      <c r="I11" s="104"/>
      <c r="J11" s="103" t="s">
        <v>38</v>
      </c>
      <c r="K11" s="102">
        <v>15</v>
      </c>
      <c r="L11" s="104"/>
      <c r="M11" s="103" t="s">
        <v>85</v>
      </c>
      <c r="N11" s="152">
        <v>0.1</v>
      </c>
      <c r="O11" s="101"/>
    </row>
    <row r="12" spans="1:21" ht="27" customHeight="1" x14ac:dyDescent="0.15">
      <c r="A12" s="400"/>
      <c r="B12" s="103"/>
      <c r="C12" s="107" t="s">
        <v>75</v>
      </c>
      <c r="D12" s="106"/>
      <c r="E12" s="49"/>
      <c r="F12" s="49"/>
      <c r="G12" s="103"/>
      <c r="H12" s="105">
        <v>5</v>
      </c>
      <c r="I12" s="104"/>
      <c r="J12" s="103" t="s">
        <v>75</v>
      </c>
      <c r="K12" s="102">
        <v>5</v>
      </c>
      <c r="L12" s="116"/>
      <c r="M12" s="109"/>
      <c r="N12" s="115"/>
      <c r="O12" s="117"/>
    </row>
    <row r="13" spans="1:21" ht="27" customHeight="1" x14ac:dyDescent="0.15">
      <c r="A13" s="400"/>
      <c r="B13" s="103"/>
      <c r="C13" s="107"/>
      <c r="D13" s="106"/>
      <c r="E13" s="49"/>
      <c r="F13" s="49"/>
      <c r="G13" s="103" t="s">
        <v>33</v>
      </c>
      <c r="H13" s="105" t="s">
        <v>262</v>
      </c>
      <c r="I13" s="104"/>
      <c r="J13" s="103"/>
      <c r="K13" s="102"/>
      <c r="L13" s="104" t="s">
        <v>290</v>
      </c>
      <c r="M13" s="103" t="s">
        <v>80</v>
      </c>
      <c r="N13" s="102">
        <v>15</v>
      </c>
      <c r="O13" s="101"/>
    </row>
    <row r="14" spans="1:21" ht="27" customHeight="1" x14ac:dyDescent="0.15">
      <c r="A14" s="400"/>
      <c r="B14" s="103"/>
      <c r="C14" s="107"/>
      <c r="D14" s="106"/>
      <c r="E14" s="49"/>
      <c r="F14" s="49"/>
      <c r="G14" s="103" t="s">
        <v>57</v>
      </c>
      <c r="H14" s="105" t="s">
        <v>261</v>
      </c>
      <c r="I14" s="104"/>
      <c r="J14" s="103"/>
      <c r="K14" s="102"/>
      <c r="L14" s="104"/>
      <c r="M14" s="103" t="s">
        <v>32</v>
      </c>
      <c r="N14" s="102">
        <v>5</v>
      </c>
      <c r="O14" s="101"/>
    </row>
    <row r="15" spans="1:21" ht="27" customHeight="1" x14ac:dyDescent="0.15">
      <c r="A15" s="400"/>
      <c r="B15" s="103"/>
      <c r="C15" s="107"/>
      <c r="D15" s="106"/>
      <c r="E15" s="49"/>
      <c r="F15" s="49" t="s">
        <v>27</v>
      </c>
      <c r="G15" s="103" t="s">
        <v>26</v>
      </c>
      <c r="H15" s="105" t="s">
        <v>261</v>
      </c>
      <c r="I15" s="104"/>
      <c r="J15" s="103"/>
      <c r="K15" s="102"/>
      <c r="L15" s="104"/>
      <c r="M15" s="103"/>
      <c r="N15" s="102"/>
      <c r="O15" s="101"/>
    </row>
    <row r="16" spans="1:21" ht="27" customHeight="1" x14ac:dyDescent="0.15">
      <c r="A16" s="400"/>
      <c r="B16" s="109"/>
      <c r="C16" s="111"/>
      <c r="D16" s="110"/>
      <c r="E16" s="43"/>
      <c r="F16" s="43"/>
      <c r="G16" s="109"/>
      <c r="H16" s="108"/>
      <c r="I16" s="116"/>
      <c r="J16" s="109"/>
      <c r="K16" s="115"/>
      <c r="L16" s="104"/>
      <c r="M16" s="103"/>
      <c r="N16" s="102"/>
      <c r="O16" s="101"/>
    </row>
    <row r="17" spans="1:15" ht="27" customHeight="1" x14ac:dyDescent="0.15">
      <c r="A17" s="400"/>
      <c r="B17" s="103" t="s">
        <v>289</v>
      </c>
      <c r="C17" s="107" t="s">
        <v>80</v>
      </c>
      <c r="D17" s="106"/>
      <c r="E17" s="49"/>
      <c r="F17" s="49"/>
      <c r="G17" s="103"/>
      <c r="H17" s="105">
        <v>20</v>
      </c>
      <c r="I17" s="104" t="s">
        <v>289</v>
      </c>
      <c r="J17" s="103" t="s">
        <v>80</v>
      </c>
      <c r="K17" s="102">
        <v>15</v>
      </c>
      <c r="L17" s="104"/>
      <c r="M17" s="103"/>
      <c r="N17" s="102"/>
      <c r="O17" s="101"/>
    </row>
    <row r="18" spans="1:15" ht="27" customHeight="1" x14ac:dyDescent="0.15">
      <c r="A18" s="400"/>
      <c r="B18" s="103"/>
      <c r="C18" s="107" t="s">
        <v>32</v>
      </c>
      <c r="D18" s="106"/>
      <c r="E18" s="49"/>
      <c r="F18" s="49"/>
      <c r="G18" s="103"/>
      <c r="H18" s="105">
        <v>5</v>
      </c>
      <c r="I18" s="104"/>
      <c r="J18" s="103" t="s">
        <v>32</v>
      </c>
      <c r="K18" s="102">
        <v>5</v>
      </c>
      <c r="L18" s="104"/>
      <c r="M18" s="103"/>
      <c r="N18" s="102"/>
      <c r="O18" s="101"/>
    </row>
    <row r="19" spans="1:15" ht="27" customHeight="1" x14ac:dyDescent="0.15">
      <c r="A19" s="400"/>
      <c r="B19" s="109"/>
      <c r="C19" s="111"/>
      <c r="D19" s="110"/>
      <c r="E19" s="43"/>
      <c r="F19" s="43"/>
      <c r="G19" s="109"/>
      <c r="H19" s="108"/>
      <c r="I19" s="116"/>
      <c r="J19" s="109"/>
      <c r="K19" s="115"/>
      <c r="L19" s="104"/>
      <c r="M19" s="103"/>
      <c r="N19" s="102"/>
      <c r="O19" s="101"/>
    </row>
    <row r="20" spans="1:15" ht="27" customHeight="1" x14ac:dyDescent="0.15">
      <c r="A20" s="400"/>
      <c r="B20" s="103" t="s">
        <v>132</v>
      </c>
      <c r="C20" s="107" t="s">
        <v>85</v>
      </c>
      <c r="D20" s="106"/>
      <c r="E20" s="49"/>
      <c r="F20" s="112"/>
      <c r="G20" s="103"/>
      <c r="H20" s="153">
        <v>0.1</v>
      </c>
      <c r="I20" s="104" t="s">
        <v>132</v>
      </c>
      <c r="J20" s="103" t="s">
        <v>85</v>
      </c>
      <c r="K20" s="152">
        <v>0.1</v>
      </c>
      <c r="L20" s="104"/>
      <c r="M20" s="103"/>
      <c r="N20" s="102"/>
      <c r="O20" s="101"/>
    </row>
    <row r="21" spans="1:15" ht="27" customHeight="1" x14ac:dyDescent="0.15">
      <c r="A21" s="400"/>
      <c r="B21" s="103"/>
      <c r="C21" s="107" t="s">
        <v>87</v>
      </c>
      <c r="D21" s="106"/>
      <c r="E21" s="49"/>
      <c r="F21" s="49"/>
      <c r="G21" s="103"/>
      <c r="H21" s="105">
        <v>0.5</v>
      </c>
      <c r="I21" s="104"/>
      <c r="J21" s="103" t="s">
        <v>87</v>
      </c>
      <c r="K21" s="102">
        <v>0.5</v>
      </c>
      <c r="L21" s="104"/>
      <c r="M21" s="103"/>
      <c r="N21" s="102"/>
      <c r="O21" s="101"/>
    </row>
    <row r="22" spans="1:15" ht="27" customHeight="1" x14ac:dyDescent="0.15">
      <c r="A22" s="400"/>
      <c r="B22" s="103"/>
      <c r="C22" s="107" t="s">
        <v>40</v>
      </c>
      <c r="D22" s="106"/>
      <c r="E22" s="49" t="s">
        <v>41</v>
      </c>
      <c r="F22" s="49"/>
      <c r="G22" s="103"/>
      <c r="H22" s="114">
        <v>0.13</v>
      </c>
      <c r="I22" s="104"/>
      <c r="J22" s="103" t="s">
        <v>263</v>
      </c>
      <c r="K22" s="113">
        <v>0.13</v>
      </c>
      <c r="L22" s="104"/>
      <c r="M22" s="103"/>
      <c r="N22" s="102"/>
      <c r="O22" s="101"/>
    </row>
    <row r="23" spans="1:15" ht="27" customHeight="1" thickBot="1" x14ac:dyDescent="0.2">
      <c r="A23" s="400"/>
      <c r="B23" s="103"/>
      <c r="C23" s="107"/>
      <c r="D23" s="106"/>
      <c r="E23" s="49"/>
      <c r="F23" s="49"/>
      <c r="G23" s="103" t="s">
        <v>56</v>
      </c>
      <c r="H23" s="105" t="s">
        <v>262</v>
      </c>
      <c r="I23" s="104"/>
      <c r="J23" s="103"/>
      <c r="K23" s="102"/>
      <c r="L23" s="104"/>
      <c r="M23" s="103"/>
      <c r="N23" s="102"/>
      <c r="O23" s="101"/>
    </row>
    <row r="24" spans="1:15" ht="27" customHeight="1" thickBot="1" x14ac:dyDescent="0.2">
      <c r="A24" s="401"/>
      <c r="B24" s="96"/>
      <c r="C24" s="100"/>
      <c r="D24" s="99"/>
      <c r="E24" s="56"/>
      <c r="F24" s="56"/>
      <c r="G24" s="96"/>
      <c r="H24" s="98"/>
      <c r="I24" s="151"/>
      <c r="J24" s="150"/>
      <c r="K24" s="149"/>
      <c r="L24" s="97"/>
      <c r="M24" s="148"/>
      <c r="N24" s="147"/>
      <c r="O24" s="94"/>
    </row>
    <row r="25" spans="1:15" ht="14.25" x14ac:dyDescent="0.15">
      <c r="B25" s="93"/>
      <c r="C25" s="93"/>
      <c r="D25" s="93"/>
      <c r="G25" s="93"/>
      <c r="H25" s="85"/>
      <c r="I25" s="93"/>
      <c r="J25" s="93"/>
      <c r="K25" s="85"/>
      <c r="L25" s="93"/>
      <c r="M25" s="93"/>
      <c r="N25" s="85"/>
    </row>
    <row r="26" spans="1:15" ht="14.25" x14ac:dyDescent="0.15">
      <c r="B26" s="93"/>
      <c r="C26" s="93"/>
      <c r="D26" s="93"/>
      <c r="G26" s="93"/>
      <c r="H26" s="85"/>
      <c r="I26" s="93"/>
      <c r="J26" s="93"/>
      <c r="K26" s="85"/>
      <c r="L26" s="93"/>
      <c r="M26" s="93"/>
      <c r="N26" s="85"/>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sheetData>
  <mergeCells count="15">
    <mergeCell ref="E1:N1"/>
    <mergeCell ref="A2:O2"/>
    <mergeCell ref="E3:F3"/>
    <mergeCell ref="A4:C4"/>
    <mergeCell ref="E4:F4"/>
    <mergeCell ref="L5:N5"/>
    <mergeCell ref="O5:O7"/>
    <mergeCell ref="I6:K6"/>
    <mergeCell ref="L6:N6"/>
    <mergeCell ref="A8:A24"/>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26"/>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100</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15</v>
      </c>
      <c r="C5" s="36"/>
      <c r="D5" s="37"/>
      <c r="E5" s="38"/>
      <c r="F5" s="39"/>
      <c r="G5" s="65"/>
      <c r="H5" s="69"/>
      <c r="I5" s="37"/>
      <c r="J5" s="39"/>
      <c r="K5" s="39"/>
      <c r="L5" s="39"/>
      <c r="M5" s="73"/>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220</v>
      </c>
      <c r="C7" s="48" t="s">
        <v>104</v>
      </c>
      <c r="D7" s="49"/>
      <c r="E7" s="50">
        <v>1</v>
      </c>
      <c r="F7" s="51" t="s">
        <v>22</v>
      </c>
      <c r="G7" s="67" t="s">
        <v>20</v>
      </c>
      <c r="H7" s="71" t="s">
        <v>104</v>
      </c>
      <c r="I7" s="49"/>
      <c r="J7" s="51">
        <f>ROUNDUP(E7*0.75,2)</f>
        <v>0.75</v>
      </c>
      <c r="K7" s="51" t="s">
        <v>22</v>
      </c>
      <c r="L7" s="51" t="s">
        <v>20</v>
      </c>
      <c r="M7" s="75" t="e">
        <f>#REF!</f>
        <v>#REF!</v>
      </c>
      <c r="N7" s="63" t="s">
        <v>101</v>
      </c>
      <c r="O7" s="52" t="s">
        <v>26</v>
      </c>
      <c r="P7" s="49" t="s">
        <v>27</v>
      </c>
      <c r="Q7" s="53">
        <v>1</v>
      </c>
      <c r="R7" s="88">
        <f>ROUNDUP(Q7*0.75,2)</f>
        <v>0.75</v>
      </c>
    </row>
    <row r="8" spans="1:19" ht="24.95" customHeight="1" x14ac:dyDescent="0.15">
      <c r="A8" s="385"/>
      <c r="B8" s="63" t="s">
        <v>221</v>
      </c>
      <c r="C8" s="48" t="s">
        <v>63</v>
      </c>
      <c r="D8" s="49"/>
      <c r="E8" s="50">
        <v>2</v>
      </c>
      <c r="F8" s="51" t="s">
        <v>25</v>
      </c>
      <c r="G8" s="67"/>
      <c r="H8" s="71" t="s">
        <v>63</v>
      </c>
      <c r="I8" s="49"/>
      <c r="J8" s="51">
        <f>ROUNDUP(E8*0.75,2)</f>
        <v>1.5</v>
      </c>
      <c r="K8" s="51" t="s">
        <v>25</v>
      </c>
      <c r="L8" s="51"/>
      <c r="M8" s="75" t="e">
        <f>ROUND(#REF!+(#REF!*10/100),2)</f>
        <v>#REF!</v>
      </c>
      <c r="N8" s="63" t="s">
        <v>102</v>
      </c>
      <c r="O8" s="52" t="s">
        <v>62</v>
      </c>
      <c r="P8" s="49"/>
      <c r="Q8" s="53">
        <v>2</v>
      </c>
      <c r="R8" s="88">
        <f>ROUNDUP(Q8*0.75,2)</f>
        <v>1.5</v>
      </c>
    </row>
    <row r="9" spans="1:19" ht="24.95" customHeight="1" x14ac:dyDescent="0.15">
      <c r="A9" s="385"/>
      <c r="B9" s="63"/>
      <c r="C9" s="48" t="s">
        <v>105</v>
      </c>
      <c r="D9" s="49"/>
      <c r="E9" s="50">
        <v>2</v>
      </c>
      <c r="F9" s="51" t="s">
        <v>25</v>
      </c>
      <c r="G9" s="67"/>
      <c r="H9" s="71" t="s">
        <v>105</v>
      </c>
      <c r="I9" s="49"/>
      <c r="J9" s="51">
        <f>ROUNDUP(E9*0.75,2)</f>
        <v>1.5</v>
      </c>
      <c r="K9" s="51" t="s">
        <v>25</v>
      </c>
      <c r="L9" s="51"/>
      <c r="M9" s="75" t="e">
        <f>#REF!</f>
        <v>#REF!</v>
      </c>
      <c r="N9" s="63" t="s">
        <v>103</v>
      </c>
      <c r="O9" s="52" t="s">
        <v>30</v>
      </c>
      <c r="P9" s="49"/>
      <c r="Q9" s="53">
        <v>2</v>
      </c>
      <c r="R9" s="88">
        <f>ROUNDUP(Q9*0.75,2)</f>
        <v>1.5</v>
      </c>
    </row>
    <row r="10" spans="1:19" ht="24.95" customHeight="1" x14ac:dyDescent="0.15">
      <c r="A10" s="385"/>
      <c r="B10" s="63"/>
      <c r="C10" s="48" t="s">
        <v>32</v>
      </c>
      <c r="D10" s="49"/>
      <c r="E10" s="50">
        <v>10</v>
      </c>
      <c r="F10" s="51" t="s">
        <v>25</v>
      </c>
      <c r="G10" s="67"/>
      <c r="H10" s="71" t="s">
        <v>32</v>
      </c>
      <c r="I10" s="49"/>
      <c r="J10" s="51">
        <f>ROUNDUP(E10*0.75,2)</f>
        <v>7.5</v>
      </c>
      <c r="K10" s="51" t="s">
        <v>25</v>
      </c>
      <c r="L10" s="51"/>
      <c r="M10" s="75" t="e">
        <f>ROUND(#REF!+(#REF!*10/100),2)</f>
        <v>#REF!</v>
      </c>
      <c r="N10" s="63" t="s">
        <v>18</v>
      </c>
      <c r="O10" s="52" t="s">
        <v>56</v>
      </c>
      <c r="P10" s="49"/>
      <c r="Q10" s="53">
        <v>10</v>
      </c>
      <c r="R10" s="88">
        <f>ROUNDUP(Q10*0.75,2)</f>
        <v>7.5</v>
      </c>
    </row>
    <row r="11" spans="1:19" ht="24.95" customHeight="1" x14ac:dyDescent="0.15">
      <c r="A11" s="385"/>
      <c r="B11" s="63"/>
      <c r="C11" s="48"/>
      <c r="D11" s="49"/>
      <c r="E11" s="50"/>
      <c r="F11" s="51"/>
      <c r="G11" s="67"/>
      <c r="H11" s="71"/>
      <c r="I11" s="49"/>
      <c r="J11" s="51"/>
      <c r="K11" s="51"/>
      <c r="L11" s="51"/>
      <c r="M11" s="75"/>
      <c r="N11" s="63"/>
      <c r="O11" s="52" t="s">
        <v>57</v>
      </c>
      <c r="P11" s="49"/>
      <c r="Q11" s="53">
        <v>0.5</v>
      </c>
      <c r="R11" s="88">
        <f>ROUNDUP(Q11*0.75,2)</f>
        <v>0.38</v>
      </c>
    </row>
    <row r="12" spans="1:19" ht="24.95" customHeight="1" x14ac:dyDescent="0.15">
      <c r="A12" s="385"/>
      <c r="B12" s="62"/>
      <c r="C12" s="42"/>
      <c r="D12" s="43"/>
      <c r="E12" s="44"/>
      <c r="F12" s="45"/>
      <c r="G12" s="66"/>
      <c r="H12" s="70"/>
      <c r="I12" s="43"/>
      <c r="J12" s="45"/>
      <c r="K12" s="45"/>
      <c r="L12" s="45"/>
      <c r="M12" s="74"/>
      <c r="N12" s="62"/>
      <c r="O12" s="46"/>
      <c r="P12" s="43"/>
      <c r="Q12" s="47"/>
      <c r="R12" s="90"/>
    </row>
    <row r="13" spans="1:19" ht="24.95" customHeight="1" x14ac:dyDescent="0.15">
      <c r="A13" s="385"/>
      <c r="B13" s="63" t="s">
        <v>106</v>
      </c>
      <c r="C13" s="48" t="s">
        <v>109</v>
      </c>
      <c r="D13" s="49"/>
      <c r="E13" s="50">
        <v>40</v>
      </c>
      <c r="F13" s="51" t="s">
        <v>25</v>
      </c>
      <c r="G13" s="67"/>
      <c r="H13" s="71" t="s">
        <v>109</v>
      </c>
      <c r="I13" s="49"/>
      <c r="J13" s="51">
        <f>ROUNDUP(E13*0.75,2)</f>
        <v>30</v>
      </c>
      <c r="K13" s="51" t="s">
        <v>25</v>
      </c>
      <c r="L13" s="51"/>
      <c r="M13" s="75" t="e">
        <f>ROUND(#REF!+(#REF!*15/100),2)</f>
        <v>#REF!</v>
      </c>
      <c r="N13" s="63" t="s">
        <v>107</v>
      </c>
      <c r="O13" s="52" t="s">
        <v>33</v>
      </c>
      <c r="P13" s="49"/>
      <c r="Q13" s="53">
        <v>30</v>
      </c>
      <c r="R13" s="88">
        <f t="shared" ref="R13:R19" si="0">ROUNDUP(Q13*0.75,2)</f>
        <v>22.5</v>
      </c>
    </row>
    <row r="14" spans="1:19" ht="24.95" customHeight="1" x14ac:dyDescent="0.15">
      <c r="A14" s="385"/>
      <c r="B14" s="63"/>
      <c r="C14" s="48" t="s">
        <v>110</v>
      </c>
      <c r="D14" s="49"/>
      <c r="E14" s="50">
        <v>10</v>
      </c>
      <c r="F14" s="51" t="s">
        <v>25</v>
      </c>
      <c r="G14" s="67"/>
      <c r="H14" s="71" t="s">
        <v>110</v>
      </c>
      <c r="I14" s="49"/>
      <c r="J14" s="51">
        <f>ROUNDUP(E14*0.75,2)</f>
        <v>7.5</v>
      </c>
      <c r="K14" s="51" t="s">
        <v>25</v>
      </c>
      <c r="L14" s="51"/>
      <c r="M14" s="75" t="e">
        <f>#REF!</f>
        <v>#REF!</v>
      </c>
      <c r="N14" s="81" t="s">
        <v>218</v>
      </c>
      <c r="O14" s="52" t="s">
        <v>30</v>
      </c>
      <c r="P14" s="49"/>
      <c r="Q14" s="53">
        <v>1</v>
      </c>
      <c r="R14" s="88">
        <f t="shared" si="0"/>
        <v>0.75</v>
      </c>
    </row>
    <row r="15" spans="1:19" ht="24.95" customHeight="1" x14ac:dyDescent="0.15">
      <c r="A15" s="385"/>
      <c r="B15" s="63"/>
      <c r="C15" s="48" t="s">
        <v>111</v>
      </c>
      <c r="D15" s="49"/>
      <c r="E15" s="50">
        <v>5</v>
      </c>
      <c r="F15" s="51" t="s">
        <v>25</v>
      </c>
      <c r="G15" s="67"/>
      <c r="H15" s="71" t="s">
        <v>111</v>
      </c>
      <c r="I15" s="49"/>
      <c r="J15" s="51">
        <f>ROUNDUP(E15*0.75,2)</f>
        <v>3.75</v>
      </c>
      <c r="K15" s="51" t="s">
        <v>25</v>
      </c>
      <c r="L15" s="51"/>
      <c r="M15" s="75" t="e">
        <f>#REF!</f>
        <v>#REF!</v>
      </c>
      <c r="N15" s="89" t="s">
        <v>219</v>
      </c>
      <c r="O15" s="52" t="s">
        <v>33</v>
      </c>
      <c r="P15" s="49"/>
      <c r="Q15" s="53">
        <v>20</v>
      </c>
      <c r="R15" s="88">
        <f t="shared" si="0"/>
        <v>15</v>
      </c>
    </row>
    <row r="16" spans="1:19" ht="24.95" customHeight="1" x14ac:dyDescent="0.15">
      <c r="A16" s="385"/>
      <c r="B16" s="63"/>
      <c r="C16" s="48"/>
      <c r="D16" s="49"/>
      <c r="E16" s="50"/>
      <c r="F16" s="51"/>
      <c r="G16" s="67"/>
      <c r="H16" s="71"/>
      <c r="I16" s="49"/>
      <c r="J16" s="51"/>
      <c r="K16" s="51"/>
      <c r="L16" s="51"/>
      <c r="M16" s="75"/>
      <c r="N16" s="63" t="s">
        <v>108</v>
      </c>
      <c r="O16" s="52" t="s">
        <v>57</v>
      </c>
      <c r="P16" s="49"/>
      <c r="Q16" s="53">
        <v>1</v>
      </c>
      <c r="R16" s="88">
        <f t="shared" si="0"/>
        <v>0.75</v>
      </c>
    </row>
    <row r="17" spans="1:18" ht="24.95" customHeight="1" x14ac:dyDescent="0.15">
      <c r="A17" s="385"/>
      <c r="B17" s="63"/>
      <c r="C17" s="48"/>
      <c r="D17" s="49"/>
      <c r="E17" s="50"/>
      <c r="F17" s="51"/>
      <c r="G17" s="67"/>
      <c r="H17" s="71"/>
      <c r="I17" s="49"/>
      <c r="J17" s="51"/>
      <c r="K17" s="51"/>
      <c r="L17" s="51"/>
      <c r="M17" s="75"/>
      <c r="N17" s="63" t="s">
        <v>37</v>
      </c>
      <c r="O17" s="52" t="s">
        <v>26</v>
      </c>
      <c r="P17" s="49" t="s">
        <v>27</v>
      </c>
      <c r="Q17" s="53">
        <v>1.5</v>
      </c>
      <c r="R17" s="88">
        <f t="shared" si="0"/>
        <v>1.1300000000000001</v>
      </c>
    </row>
    <row r="18" spans="1:18" ht="24.95" customHeight="1" x14ac:dyDescent="0.15">
      <c r="A18" s="385"/>
      <c r="B18" s="63"/>
      <c r="C18" s="48"/>
      <c r="D18" s="49"/>
      <c r="E18" s="50"/>
      <c r="F18" s="51"/>
      <c r="G18" s="67"/>
      <c r="H18" s="71"/>
      <c r="I18" s="49"/>
      <c r="J18" s="51"/>
      <c r="K18" s="51"/>
      <c r="L18" s="51"/>
      <c r="M18" s="75"/>
      <c r="N18" s="63"/>
      <c r="O18" s="52" t="s">
        <v>23</v>
      </c>
      <c r="P18" s="49"/>
      <c r="Q18" s="53">
        <v>0.5</v>
      </c>
      <c r="R18" s="88">
        <f t="shared" si="0"/>
        <v>0.38</v>
      </c>
    </row>
    <row r="19" spans="1:18" ht="24.95" customHeight="1" x14ac:dyDescent="0.15">
      <c r="A19" s="385"/>
      <c r="B19" s="63"/>
      <c r="C19" s="48"/>
      <c r="D19" s="49"/>
      <c r="E19" s="50"/>
      <c r="F19" s="51"/>
      <c r="G19" s="67"/>
      <c r="H19" s="71"/>
      <c r="I19" s="49"/>
      <c r="J19" s="51"/>
      <c r="K19" s="51"/>
      <c r="L19" s="51"/>
      <c r="M19" s="75"/>
      <c r="N19" s="63"/>
      <c r="O19" s="52" t="s">
        <v>28</v>
      </c>
      <c r="P19" s="49"/>
      <c r="Q19" s="53">
        <v>1</v>
      </c>
      <c r="R19" s="88">
        <f t="shared" si="0"/>
        <v>0.75</v>
      </c>
    </row>
    <row r="20" spans="1:18" ht="24.95" customHeight="1" x14ac:dyDescent="0.15">
      <c r="A20" s="385"/>
      <c r="B20" s="62"/>
      <c r="C20" s="42"/>
      <c r="D20" s="43"/>
      <c r="E20" s="44"/>
      <c r="F20" s="45"/>
      <c r="G20" s="66"/>
      <c r="H20" s="70"/>
      <c r="I20" s="43"/>
      <c r="J20" s="45"/>
      <c r="K20" s="45"/>
      <c r="L20" s="45"/>
      <c r="M20" s="74"/>
      <c r="N20" s="62"/>
      <c r="O20" s="46"/>
      <c r="P20" s="43"/>
      <c r="Q20" s="47"/>
      <c r="R20" s="90"/>
    </row>
    <row r="21" spans="1:18" ht="24.95" customHeight="1" x14ac:dyDescent="0.15">
      <c r="A21" s="385"/>
      <c r="B21" s="63" t="s">
        <v>68</v>
      </c>
      <c r="C21" s="48" t="s">
        <v>112</v>
      </c>
      <c r="D21" s="49"/>
      <c r="E21" s="50">
        <v>20</v>
      </c>
      <c r="F21" s="51" t="s">
        <v>25</v>
      </c>
      <c r="G21" s="67"/>
      <c r="H21" s="71" t="s">
        <v>112</v>
      </c>
      <c r="I21" s="49"/>
      <c r="J21" s="51">
        <f>ROUNDUP(E21*0.75,2)</f>
        <v>15</v>
      </c>
      <c r="K21" s="51" t="s">
        <v>25</v>
      </c>
      <c r="L21" s="51"/>
      <c r="M21" s="75" t="e">
        <f>ROUND(#REF!+(#REF!*6/100),2)</f>
        <v>#REF!</v>
      </c>
      <c r="N21" s="63" t="s">
        <v>18</v>
      </c>
      <c r="O21" s="52" t="s">
        <v>33</v>
      </c>
      <c r="P21" s="49"/>
      <c r="Q21" s="53">
        <v>100</v>
      </c>
      <c r="R21" s="88">
        <f>ROUNDUP(Q21*0.75,2)</f>
        <v>75</v>
      </c>
    </row>
    <row r="22" spans="1:18" ht="24.95" customHeight="1" x14ac:dyDescent="0.15">
      <c r="A22" s="385"/>
      <c r="B22" s="63"/>
      <c r="C22" s="48" t="s">
        <v>65</v>
      </c>
      <c r="D22" s="49"/>
      <c r="E22" s="50">
        <v>5</v>
      </c>
      <c r="F22" s="51" t="s">
        <v>25</v>
      </c>
      <c r="G22" s="67"/>
      <c r="H22" s="71" t="s">
        <v>65</v>
      </c>
      <c r="I22" s="49"/>
      <c r="J22" s="51">
        <f>ROUNDUP(E22*0.75,2)</f>
        <v>3.75</v>
      </c>
      <c r="K22" s="51" t="s">
        <v>25</v>
      </c>
      <c r="L22" s="51"/>
      <c r="M22" s="75" t="e">
        <f>#REF!</f>
        <v>#REF!</v>
      </c>
      <c r="N22" s="63"/>
      <c r="O22" s="52" t="s">
        <v>45</v>
      </c>
      <c r="P22" s="49"/>
      <c r="Q22" s="53">
        <v>0.1</v>
      </c>
      <c r="R22" s="88">
        <f>ROUNDUP(Q22*0.75,2)</f>
        <v>0.08</v>
      </c>
    </row>
    <row r="23" spans="1:18" ht="24.95" customHeight="1" x14ac:dyDescent="0.15">
      <c r="A23" s="385"/>
      <c r="B23" s="63"/>
      <c r="C23" s="48"/>
      <c r="D23" s="49"/>
      <c r="E23" s="50"/>
      <c r="F23" s="51"/>
      <c r="G23" s="67"/>
      <c r="H23" s="71"/>
      <c r="I23" s="49"/>
      <c r="J23" s="51"/>
      <c r="K23" s="51"/>
      <c r="L23" s="51"/>
      <c r="M23" s="75"/>
      <c r="N23" s="63"/>
      <c r="O23" s="52" t="s">
        <v>26</v>
      </c>
      <c r="P23" s="49" t="s">
        <v>27</v>
      </c>
      <c r="Q23" s="53">
        <v>0.5</v>
      </c>
      <c r="R23" s="88">
        <f>ROUNDUP(Q23*0.75,2)</f>
        <v>0.38</v>
      </c>
    </row>
    <row r="24" spans="1:18" ht="24.95" customHeight="1" x14ac:dyDescent="0.15">
      <c r="A24" s="385"/>
      <c r="B24" s="62"/>
      <c r="C24" s="42"/>
      <c r="D24" s="43"/>
      <c r="E24" s="44"/>
      <c r="F24" s="45"/>
      <c r="G24" s="66"/>
      <c r="H24" s="70"/>
      <c r="I24" s="43"/>
      <c r="J24" s="45"/>
      <c r="K24" s="45"/>
      <c r="L24" s="45"/>
      <c r="M24" s="74"/>
      <c r="N24" s="62"/>
      <c r="O24" s="46"/>
      <c r="P24" s="43"/>
      <c r="Q24" s="47"/>
      <c r="R24" s="90"/>
    </row>
    <row r="25" spans="1:18" ht="24.95" customHeight="1" x14ac:dyDescent="0.15">
      <c r="A25" s="385"/>
      <c r="B25" s="63" t="s">
        <v>113</v>
      </c>
      <c r="C25" s="48" t="s">
        <v>114</v>
      </c>
      <c r="D25" s="49"/>
      <c r="E25" s="79">
        <v>0.16666666666666666</v>
      </c>
      <c r="F25" s="51" t="s">
        <v>42</v>
      </c>
      <c r="G25" s="67"/>
      <c r="H25" s="71" t="s">
        <v>114</v>
      </c>
      <c r="I25" s="49"/>
      <c r="J25" s="51">
        <f>ROUNDUP(E25*0.75,2)</f>
        <v>0.13</v>
      </c>
      <c r="K25" s="51" t="s">
        <v>42</v>
      </c>
      <c r="L25" s="51"/>
      <c r="M25" s="75" t="e">
        <f>#REF!</f>
        <v>#REF!</v>
      </c>
      <c r="N25" s="63" t="s">
        <v>97</v>
      </c>
      <c r="O25" s="52"/>
      <c r="P25" s="49"/>
      <c r="Q25" s="53"/>
      <c r="R25" s="88"/>
    </row>
    <row r="26" spans="1:18" ht="24.95" customHeight="1" thickBot="1" x14ac:dyDescent="0.2">
      <c r="A26" s="386"/>
      <c r="B26" s="64"/>
      <c r="C26" s="55"/>
      <c r="D26" s="56"/>
      <c r="E26" s="57"/>
      <c r="F26" s="58"/>
      <c r="G26" s="68"/>
      <c r="H26" s="72"/>
      <c r="I26" s="56"/>
      <c r="J26" s="58"/>
      <c r="K26" s="58"/>
      <c r="L26" s="58"/>
      <c r="M26" s="76"/>
      <c r="N26" s="64"/>
      <c r="O26" s="59"/>
      <c r="P26" s="56"/>
      <c r="Q26" s="60"/>
      <c r="R26" s="91"/>
    </row>
  </sheetData>
  <mergeCells count="4">
    <mergeCell ref="H1:N1"/>
    <mergeCell ref="A2:R2"/>
    <mergeCell ref="A3:F3"/>
    <mergeCell ref="A5:A26"/>
  </mergeCells>
  <phoneticPr fontId="17"/>
  <printOptions horizontalCentered="1" verticalCentered="1"/>
  <pageMargins left="0.39370078740157483" right="0.39370078740157483" top="0.39370078740157483" bottom="0.39370078740157483" header="0.39370078740157483" footer="0.39370078740157483"/>
  <pageSetup paperSize="12" scale="5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63"/>
  <sheetViews>
    <sheetView showZeros="0" zoomScale="60" zoomScaleNormal="60" zoomScaleSheetLayoutView="90" workbookViewId="0"/>
  </sheetViews>
  <sheetFormatPr defaultRowHeight="13.5" x14ac:dyDescent="0.15"/>
  <cols>
    <col min="1" max="1" width="4.5" style="3" customWidth="1"/>
    <col min="2" max="2" width="24.375" style="3" customWidth="1"/>
    <col min="3" max="3" width="28.25" style="3" customWidth="1"/>
    <col min="4" max="4" width="12.5" style="3" hidden="1" customWidth="1"/>
    <col min="5" max="6" width="10.375" style="26" customWidth="1"/>
    <col min="7" max="7" width="10" style="3" customWidth="1"/>
    <col min="8" max="8" width="18.75" style="3" customWidth="1"/>
    <col min="9" max="9" width="22.5" style="3" customWidth="1"/>
    <col min="10" max="10" width="21.25" style="3" customWidth="1"/>
    <col min="11" max="11" width="11.125" style="3" customWidth="1"/>
    <col min="12" max="12" width="22.375" style="3" customWidth="1"/>
    <col min="13" max="13" width="21.25" style="3" customWidth="1"/>
    <col min="14" max="14" width="11.25" style="3" customWidth="1"/>
    <col min="15" max="15" width="12.5" hidden="1" customWidth="1"/>
  </cols>
  <sheetData>
    <row r="1" spans="1:21" s="3" customFormat="1" ht="37.5" customHeight="1" x14ac:dyDescent="0.15">
      <c r="A1" s="1" t="s">
        <v>288</v>
      </c>
      <c r="B1" s="5"/>
      <c r="C1" s="1"/>
      <c r="D1" s="1"/>
      <c r="E1" s="417"/>
      <c r="F1" s="418"/>
      <c r="G1" s="418"/>
      <c r="H1" s="418"/>
      <c r="I1" s="418"/>
      <c r="J1" s="418"/>
      <c r="K1" s="418"/>
      <c r="L1" s="418"/>
      <c r="M1" s="418"/>
      <c r="N1" s="418"/>
      <c r="O1"/>
      <c r="P1"/>
      <c r="Q1"/>
      <c r="R1"/>
      <c r="S1"/>
      <c r="T1"/>
      <c r="U1"/>
    </row>
    <row r="2" spans="1:21" s="3" customFormat="1" ht="36" customHeight="1" x14ac:dyDescent="0.15">
      <c r="A2" s="380" t="s">
        <v>0</v>
      </c>
      <c r="B2" s="381"/>
      <c r="C2" s="381"/>
      <c r="D2" s="381"/>
      <c r="E2" s="381"/>
      <c r="F2" s="381"/>
      <c r="G2" s="381"/>
      <c r="H2" s="381"/>
      <c r="I2" s="381"/>
      <c r="J2" s="381"/>
      <c r="K2" s="381"/>
      <c r="L2" s="381"/>
      <c r="M2" s="381"/>
      <c r="N2" s="381"/>
      <c r="O2" s="418"/>
      <c r="P2"/>
      <c r="Q2"/>
      <c r="R2"/>
      <c r="S2"/>
      <c r="T2"/>
      <c r="U2"/>
    </row>
    <row r="3" spans="1:21" ht="31.5" customHeight="1" x14ac:dyDescent="0.15">
      <c r="A3" s="146"/>
      <c r="B3" s="146"/>
      <c r="C3" s="146"/>
      <c r="D3" s="146"/>
      <c r="E3" s="419"/>
      <c r="F3" s="419"/>
      <c r="G3" s="146"/>
      <c r="H3" s="146"/>
      <c r="I3" s="146"/>
      <c r="J3" s="146"/>
      <c r="K3" s="146"/>
      <c r="L3" s="145"/>
      <c r="M3" s="144"/>
      <c r="N3" s="143"/>
      <c r="O3" s="142"/>
    </row>
    <row r="4" spans="1:21" ht="33.75" customHeight="1" thickBot="1" x14ac:dyDescent="0.3">
      <c r="A4" s="382" t="s">
        <v>305</v>
      </c>
      <c r="B4" s="424"/>
      <c r="C4" s="424"/>
      <c r="D4" s="141"/>
      <c r="E4" s="422" t="s">
        <v>304</v>
      </c>
      <c r="F4" s="423"/>
      <c r="G4" s="83"/>
      <c r="H4" s="83"/>
      <c r="I4" s="83"/>
      <c r="J4" s="83"/>
      <c r="K4" s="140"/>
      <c r="L4" s="83"/>
      <c r="M4" s="83"/>
    </row>
    <row r="5" spans="1:21" ht="18.75" customHeight="1" x14ac:dyDescent="0.15">
      <c r="A5" s="402"/>
      <c r="B5" s="403"/>
      <c r="C5" s="404"/>
      <c r="D5" s="390" t="s">
        <v>6</v>
      </c>
      <c r="E5" s="408" t="s">
        <v>285</v>
      </c>
      <c r="F5" s="411" t="s">
        <v>275</v>
      </c>
      <c r="G5" s="139" t="s">
        <v>284</v>
      </c>
      <c r="H5" s="138" t="s">
        <v>283</v>
      </c>
      <c r="I5" s="414" t="s">
        <v>282</v>
      </c>
      <c r="J5" s="415"/>
      <c r="K5" s="416"/>
      <c r="L5" s="387" t="s">
        <v>281</v>
      </c>
      <c r="M5" s="388"/>
      <c r="N5" s="389"/>
      <c r="O5" s="390" t="s">
        <v>6</v>
      </c>
    </row>
    <row r="6" spans="1:21" ht="18.75" customHeight="1" x14ac:dyDescent="0.15">
      <c r="A6" s="405"/>
      <c r="B6" s="406"/>
      <c r="C6" s="407"/>
      <c r="D6" s="391"/>
      <c r="E6" s="409"/>
      <c r="F6" s="412"/>
      <c r="G6" s="137" t="s">
        <v>280</v>
      </c>
      <c r="H6" s="136" t="s">
        <v>278</v>
      </c>
      <c r="I6" s="393" t="s">
        <v>277</v>
      </c>
      <c r="J6" s="394"/>
      <c r="K6" s="395"/>
      <c r="L6" s="396" t="s">
        <v>303</v>
      </c>
      <c r="M6" s="397"/>
      <c r="N6" s="398"/>
      <c r="O6" s="391"/>
    </row>
    <row r="7" spans="1:21" ht="18.75" customHeight="1" thickBot="1" x14ac:dyDescent="0.2">
      <c r="A7" s="135"/>
      <c r="B7" s="134" t="s">
        <v>1</v>
      </c>
      <c r="C7" s="133" t="s">
        <v>274</v>
      </c>
      <c r="D7" s="392"/>
      <c r="E7" s="410"/>
      <c r="F7" s="413"/>
      <c r="G7" s="132" t="s">
        <v>275</v>
      </c>
      <c r="H7" s="129" t="s">
        <v>273</v>
      </c>
      <c r="I7" s="130" t="s">
        <v>1</v>
      </c>
      <c r="J7" s="131" t="s">
        <v>274</v>
      </c>
      <c r="K7" s="128" t="s">
        <v>273</v>
      </c>
      <c r="L7" s="130" t="s">
        <v>1</v>
      </c>
      <c r="M7" s="129" t="s">
        <v>274</v>
      </c>
      <c r="N7" s="128" t="s">
        <v>273</v>
      </c>
      <c r="O7" s="392"/>
    </row>
    <row r="8" spans="1:21" ht="27" customHeight="1" x14ac:dyDescent="0.15">
      <c r="A8" s="399" t="s">
        <v>53</v>
      </c>
      <c r="B8" s="123" t="s">
        <v>271</v>
      </c>
      <c r="C8" s="127" t="s">
        <v>268</v>
      </c>
      <c r="D8" s="126"/>
      <c r="E8" s="37"/>
      <c r="F8" s="37"/>
      <c r="G8" s="123"/>
      <c r="H8" s="125" t="s">
        <v>272</v>
      </c>
      <c r="I8" s="124" t="s">
        <v>271</v>
      </c>
      <c r="J8" s="123" t="s">
        <v>268</v>
      </c>
      <c r="K8" s="122" t="s">
        <v>270</v>
      </c>
      <c r="L8" s="124" t="s">
        <v>269</v>
      </c>
      <c r="M8" s="123" t="s">
        <v>268</v>
      </c>
      <c r="N8" s="122">
        <v>30</v>
      </c>
      <c r="O8" s="121"/>
    </row>
    <row r="9" spans="1:21" ht="27" customHeight="1" x14ac:dyDescent="0.15">
      <c r="A9" s="400"/>
      <c r="B9" s="109"/>
      <c r="C9" s="111"/>
      <c r="D9" s="110"/>
      <c r="E9" s="43"/>
      <c r="F9" s="43"/>
      <c r="G9" s="109"/>
      <c r="H9" s="108"/>
      <c r="I9" s="116"/>
      <c r="J9" s="109"/>
      <c r="K9" s="115"/>
      <c r="L9" s="116"/>
      <c r="M9" s="109"/>
      <c r="N9" s="115"/>
      <c r="O9" s="117"/>
    </row>
    <row r="10" spans="1:21" ht="27" customHeight="1" x14ac:dyDescent="0.15">
      <c r="A10" s="400"/>
      <c r="B10" s="103" t="s">
        <v>302</v>
      </c>
      <c r="C10" s="107" t="s">
        <v>104</v>
      </c>
      <c r="D10" s="106" t="s">
        <v>20</v>
      </c>
      <c r="E10" s="49"/>
      <c r="F10" s="49"/>
      <c r="G10" s="103"/>
      <c r="H10" s="120">
        <v>0.7</v>
      </c>
      <c r="I10" s="104" t="s">
        <v>302</v>
      </c>
      <c r="J10" s="103" t="s">
        <v>104</v>
      </c>
      <c r="K10" s="119">
        <v>0.3</v>
      </c>
      <c r="L10" s="104" t="s">
        <v>301</v>
      </c>
      <c r="M10" s="103" t="s">
        <v>104</v>
      </c>
      <c r="N10" s="118">
        <v>0.2</v>
      </c>
      <c r="O10" s="101" t="s">
        <v>20</v>
      </c>
    </row>
    <row r="11" spans="1:21" ht="27" customHeight="1" x14ac:dyDescent="0.15">
      <c r="A11" s="400"/>
      <c r="B11" s="103"/>
      <c r="C11" s="107" t="s">
        <v>32</v>
      </c>
      <c r="D11" s="106"/>
      <c r="E11" s="49"/>
      <c r="F11" s="49"/>
      <c r="G11" s="103"/>
      <c r="H11" s="105">
        <v>10</v>
      </c>
      <c r="I11" s="104"/>
      <c r="J11" s="103" t="s">
        <v>32</v>
      </c>
      <c r="K11" s="102">
        <v>10</v>
      </c>
      <c r="L11" s="104"/>
      <c r="M11" s="103" t="s">
        <v>32</v>
      </c>
      <c r="N11" s="102">
        <v>10</v>
      </c>
      <c r="O11" s="101"/>
    </row>
    <row r="12" spans="1:21" ht="27" customHeight="1" x14ac:dyDescent="0.15">
      <c r="A12" s="400"/>
      <c r="B12" s="103"/>
      <c r="C12" s="107"/>
      <c r="D12" s="106"/>
      <c r="E12" s="49"/>
      <c r="F12" s="49"/>
      <c r="G12" s="103" t="s">
        <v>33</v>
      </c>
      <c r="H12" s="105" t="s">
        <v>262</v>
      </c>
      <c r="I12" s="104"/>
      <c r="J12" s="103"/>
      <c r="K12" s="102"/>
      <c r="L12" s="116"/>
      <c r="M12" s="109"/>
      <c r="N12" s="115"/>
      <c r="O12" s="117"/>
    </row>
    <row r="13" spans="1:21" ht="27" customHeight="1" x14ac:dyDescent="0.15">
      <c r="A13" s="400"/>
      <c r="B13" s="109"/>
      <c r="C13" s="111"/>
      <c r="D13" s="110"/>
      <c r="E13" s="43"/>
      <c r="F13" s="43"/>
      <c r="G13" s="109"/>
      <c r="H13" s="108"/>
      <c r="I13" s="116"/>
      <c r="J13" s="109"/>
      <c r="K13" s="115"/>
      <c r="L13" s="104" t="s">
        <v>300</v>
      </c>
      <c r="M13" s="103" t="s">
        <v>109</v>
      </c>
      <c r="N13" s="102">
        <v>10</v>
      </c>
      <c r="O13" s="101"/>
    </row>
    <row r="14" spans="1:21" ht="27" customHeight="1" x14ac:dyDescent="0.15">
      <c r="A14" s="400"/>
      <c r="B14" s="103" t="s">
        <v>299</v>
      </c>
      <c r="C14" s="107" t="s">
        <v>110</v>
      </c>
      <c r="D14" s="106"/>
      <c r="E14" s="49"/>
      <c r="F14" s="49"/>
      <c r="G14" s="103"/>
      <c r="H14" s="105">
        <v>5</v>
      </c>
      <c r="I14" s="104" t="s">
        <v>298</v>
      </c>
      <c r="J14" s="154" t="s">
        <v>297</v>
      </c>
      <c r="K14" s="102">
        <v>5</v>
      </c>
      <c r="L14" s="104"/>
      <c r="M14" s="103" t="s">
        <v>112</v>
      </c>
      <c r="N14" s="102">
        <v>10</v>
      </c>
      <c r="O14" s="101"/>
    </row>
    <row r="15" spans="1:21" ht="27" customHeight="1" x14ac:dyDescent="0.15">
      <c r="A15" s="400"/>
      <c r="B15" s="103"/>
      <c r="C15" s="107" t="s">
        <v>109</v>
      </c>
      <c r="D15" s="106"/>
      <c r="E15" s="49"/>
      <c r="F15" s="49"/>
      <c r="G15" s="103"/>
      <c r="H15" s="105">
        <v>30</v>
      </c>
      <c r="I15" s="104"/>
      <c r="J15" s="103" t="s">
        <v>109</v>
      </c>
      <c r="K15" s="102">
        <v>20</v>
      </c>
      <c r="L15" s="116"/>
      <c r="M15" s="109"/>
      <c r="N15" s="115"/>
      <c r="O15" s="117"/>
    </row>
    <row r="16" spans="1:21" ht="27" customHeight="1" x14ac:dyDescent="0.15">
      <c r="A16" s="400"/>
      <c r="B16" s="103"/>
      <c r="C16" s="107"/>
      <c r="D16" s="106"/>
      <c r="E16" s="49"/>
      <c r="F16" s="49"/>
      <c r="G16" s="103" t="s">
        <v>33</v>
      </c>
      <c r="H16" s="105" t="s">
        <v>262</v>
      </c>
      <c r="I16" s="104"/>
      <c r="J16" s="103"/>
      <c r="K16" s="102"/>
      <c r="L16" s="104" t="s">
        <v>113</v>
      </c>
      <c r="M16" s="103" t="s">
        <v>114</v>
      </c>
      <c r="N16" s="152">
        <v>0.1</v>
      </c>
      <c r="O16" s="101"/>
    </row>
    <row r="17" spans="1:15" ht="27" customHeight="1" x14ac:dyDescent="0.15">
      <c r="A17" s="400"/>
      <c r="B17" s="103"/>
      <c r="C17" s="107"/>
      <c r="D17" s="106"/>
      <c r="E17" s="49"/>
      <c r="F17" s="49"/>
      <c r="G17" s="103" t="s">
        <v>57</v>
      </c>
      <c r="H17" s="105" t="s">
        <v>261</v>
      </c>
      <c r="I17" s="104"/>
      <c r="J17" s="103"/>
      <c r="K17" s="102"/>
      <c r="L17" s="104"/>
      <c r="M17" s="103"/>
      <c r="N17" s="102"/>
      <c r="O17" s="101"/>
    </row>
    <row r="18" spans="1:15" ht="27" customHeight="1" x14ac:dyDescent="0.15">
      <c r="A18" s="400"/>
      <c r="B18" s="103"/>
      <c r="C18" s="107"/>
      <c r="D18" s="106"/>
      <c r="E18" s="49"/>
      <c r="F18" s="49" t="s">
        <v>27</v>
      </c>
      <c r="G18" s="103" t="s">
        <v>26</v>
      </c>
      <c r="H18" s="105" t="s">
        <v>261</v>
      </c>
      <c r="I18" s="104"/>
      <c r="J18" s="103"/>
      <c r="K18" s="102"/>
      <c r="L18" s="104"/>
      <c r="M18" s="103"/>
      <c r="N18" s="102"/>
      <c r="O18" s="101"/>
    </row>
    <row r="19" spans="1:15" ht="27" customHeight="1" x14ac:dyDescent="0.15">
      <c r="A19" s="400"/>
      <c r="B19" s="103"/>
      <c r="C19" s="107"/>
      <c r="D19" s="106"/>
      <c r="E19" s="49"/>
      <c r="F19" s="49"/>
      <c r="G19" s="103" t="s">
        <v>28</v>
      </c>
      <c r="H19" s="105" t="s">
        <v>261</v>
      </c>
      <c r="I19" s="116"/>
      <c r="J19" s="109"/>
      <c r="K19" s="115"/>
      <c r="L19" s="104"/>
      <c r="M19" s="103"/>
      <c r="N19" s="102"/>
      <c r="O19" s="101"/>
    </row>
    <row r="20" spans="1:15" ht="27" customHeight="1" x14ac:dyDescent="0.15">
      <c r="A20" s="400"/>
      <c r="B20" s="109"/>
      <c r="C20" s="111"/>
      <c r="D20" s="110"/>
      <c r="E20" s="43"/>
      <c r="F20" s="155"/>
      <c r="G20" s="109"/>
      <c r="H20" s="108"/>
      <c r="I20" s="104" t="s">
        <v>68</v>
      </c>
      <c r="J20" s="103" t="s">
        <v>112</v>
      </c>
      <c r="K20" s="102">
        <v>10</v>
      </c>
      <c r="L20" s="104"/>
      <c r="M20" s="103"/>
      <c r="N20" s="102"/>
      <c r="O20" s="101"/>
    </row>
    <row r="21" spans="1:15" ht="27" customHeight="1" x14ac:dyDescent="0.15">
      <c r="A21" s="400"/>
      <c r="B21" s="103" t="s">
        <v>68</v>
      </c>
      <c r="C21" s="107" t="s">
        <v>112</v>
      </c>
      <c r="D21" s="106"/>
      <c r="E21" s="49"/>
      <c r="F21" s="49"/>
      <c r="G21" s="103"/>
      <c r="H21" s="105">
        <v>10</v>
      </c>
      <c r="I21" s="104"/>
      <c r="J21" s="103"/>
      <c r="K21" s="102"/>
      <c r="L21" s="104"/>
      <c r="M21" s="103"/>
      <c r="N21" s="102"/>
      <c r="O21" s="101"/>
    </row>
    <row r="22" spans="1:15" ht="27" customHeight="1" x14ac:dyDescent="0.15">
      <c r="A22" s="400"/>
      <c r="B22" s="103"/>
      <c r="C22" s="107"/>
      <c r="D22" s="106"/>
      <c r="E22" s="49"/>
      <c r="F22" s="49"/>
      <c r="G22" s="103" t="s">
        <v>33</v>
      </c>
      <c r="H22" s="105" t="s">
        <v>262</v>
      </c>
      <c r="I22" s="104"/>
      <c r="J22" s="103"/>
      <c r="K22" s="102"/>
      <c r="L22" s="104"/>
      <c r="M22" s="103"/>
      <c r="N22" s="102"/>
      <c r="O22" s="101"/>
    </row>
    <row r="23" spans="1:15" ht="27" customHeight="1" x14ac:dyDescent="0.15">
      <c r="A23" s="400"/>
      <c r="B23" s="103"/>
      <c r="C23" s="107"/>
      <c r="D23" s="106"/>
      <c r="E23" s="49"/>
      <c r="F23" s="49" t="s">
        <v>27</v>
      </c>
      <c r="G23" s="103" t="s">
        <v>26</v>
      </c>
      <c r="H23" s="105" t="s">
        <v>261</v>
      </c>
      <c r="I23" s="116"/>
      <c r="J23" s="109"/>
      <c r="K23" s="115"/>
      <c r="L23" s="104"/>
      <c r="M23" s="103"/>
      <c r="N23" s="102"/>
      <c r="O23" s="101"/>
    </row>
    <row r="24" spans="1:15" ht="27" customHeight="1" x14ac:dyDescent="0.15">
      <c r="A24" s="400"/>
      <c r="B24" s="109"/>
      <c r="C24" s="111"/>
      <c r="D24" s="110"/>
      <c r="E24" s="43"/>
      <c r="F24" s="43"/>
      <c r="G24" s="109"/>
      <c r="H24" s="108"/>
      <c r="I24" s="104" t="s">
        <v>113</v>
      </c>
      <c r="J24" s="103" t="s">
        <v>114</v>
      </c>
      <c r="K24" s="113">
        <v>0.13</v>
      </c>
      <c r="L24" s="104"/>
      <c r="M24" s="103"/>
      <c r="N24" s="102"/>
      <c r="O24" s="101"/>
    </row>
    <row r="25" spans="1:15" ht="27" customHeight="1" thickBot="1" x14ac:dyDescent="0.2">
      <c r="A25" s="400"/>
      <c r="B25" s="103" t="s">
        <v>113</v>
      </c>
      <c r="C25" s="107" t="s">
        <v>114</v>
      </c>
      <c r="D25" s="106"/>
      <c r="E25" s="49"/>
      <c r="F25" s="49"/>
      <c r="G25" s="103"/>
      <c r="H25" s="114">
        <v>0.13</v>
      </c>
      <c r="I25" s="104"/>
      <c r="J25" s="103"/>
      <c r="K25" s="102"/>
      <c r="L25" s="104"/>
      <c r="M25" s="103"/>
      <c r="N25" s="102"/>
      <c r="O25" s="101"/>
    </row>
    <row r="26" spans="1:15" ht="27" customHeight="1" thickBot="1" x14ac:dyDescent="0.2">
      <c r="A26" s="401"/>
      <c r="B26" s="96"/>
      <c r="C26" s="100"/>
      <c r="D26" s="99"/>
      <c r="E26" s="56"/>
      <c r="F26" s="56"/>
      <c r="G26" s="96"/>
      <c r="H26" s="98"/>
      <c r="I26" s="151"/>
      <c r="J26" s="150"/>
      <c r="K26" s="149"/>
      <c r="L26" s="97"/>
      <c r="M26" s="96"/>
      <c r="N26" s="95"/>
      <c r="O26" s="94"/>
    </row>
    <row r="27" spans="1:15" ht="14.25" x14ac:dyDescent="0.15">
      <c r="B27" s="93"/>
      <c r="C27" s="93"/>
      <c r="D27" s="93"/>
      <c r="G27" s="93"/>
      <c r="H27" s="85"/>
      <c r="I27" s="93"/>
      <c r="J27" s="93"/>
      <c r="K27" s="85"/>
      <c r="L27" s="93"/>
      <c r="M27" s="93"/>
      <c r="N27" s="85"/>
    </row>
    <row r="28" spans="1:15" ht="14.25" x14ac:dyDescent="0.15">
      <c r="B28" s="93"/>
      <c r="C28" s="93"/>
      <c r="D28" s="93"/>
      <c r="G28" s="93"/>
      <c r="H28" s="85"/>
      <c r="I28" s="93"/>
      <c r="J28" s="93"/>
      <c r="K28" s="85"/>
      <c r="L28" s="93"/>
      <c r="M28" s="93"/>
      <c r="N28" s="85"/>
    </row>
    <row r="29" spans="1:15" ht="14.25" x14ac:dyDescent="0.15">
      <c r="B29" s="93"/>
      <c r="C29" s="93"/>
      <c r="D29" s="93"/>
      <c r="G29" s="93"/>
      <c r="H29" s="85"/>
      <c r="I29" s="93"/>
      <c r="J29" s="93"/>
      <c r="K29" s="85"/>
      <c r="L29" s="93"/>
      <c r="M29" s="93"/>
      <c r="N29" s="85"/>
    </row>
    <row r="30" spans="1:15" ht="14.25" x14ac:dyDescent="0.15">
      <c r="B30" s="93"/>
      <c r="C30" s="93"/>
      <c r="D30" s="93"/>
      <c r="G30" s="93"/>
      <c r="H30" s="85"/>
      <c r="I30" s="93"/>
      <c r="J30" s="93"/>
      <c r="K30" s="85"/>
      <c r="L30" s="93"/>
      <c r="M30" s="93"/>
      <c r="N30" s="85"/>
    </row>
    <row r="31" spans="1:15" ht="14.25" x14ac:dyDescent="0.15">
      <c r="B31" s="93"/>
      <c r="C31" s="93"/>
      <c r="D31" s="93"/>
      <c r="G31" s="93"/>
      <c r="H31" s="85"/>
      <c r="I31" s="93"/>
      <c r="J31" s="93"/>
      <c r="K31" s="85"/>
      <c r="L31" s="93"/>
      <c r="M31" s="93"/>
      <c r="N31" s="85"/>
    </row>
    <row r="32" spans="1:15" ht="14.25" x14ac:dyDescent="0.15">
      <c r="B32" s="93"/>
      <c r="C32" s="93"/>
      <c r="D32" s="93"/>
      <c r="G32" s="93"/>
      <c r="H32" s="85"/>
      <c r="I32" s="93"/>
      <c r="J32" s="93"/>
      <c r="K32" s="85"/>
      <c r="L32" s="93"/>
      <c r="M32" s="93"/>
      <c r="N32" s="85"/>
    </row>
    <row r="33" spans="2:14" ht="14.25" x14ac:dyDescent="0.15">
      <c r="B33" s="93"/>
      <c r="C33" s="93"/>
      <c r="D33" s="93"/>
      <c r="G33" s="93"/>
      <c r="H33" s="85"/>
      <c r="I33" s="93"/>
      <c r="J33" s="93"/>
      <c r="K33" s="85"/>
      <c r="L33" s="93"/>
      <c r="M33" s="93"/>
      <c r="N33" s="85"/>
    </row>
    <row r="34" spans="2:14" ht="14.25" x14ac:dyDescent="0.15">
      <c r="B34" s="93"/>
      <c r="C34" s="93"/>
      <c r="D34" s="93"/>
      <c r="G34" s="93"/>
      <c r="H34" s="85"/>
      <c r="I34" s="93"/>
      <c r="J34" s="93"/>
      <c r="K34" s="85"/>
      <c r="L34" s="93"/>
      <c r="M34" s="93"/>
      <c r="N34" s="85"/>
    </row>
    <row r="35" spans="2:14" ht="14.25" x14ac:dyDescent="0.15">
      <c r="B35" s="93"/>
      <c r="C35" s="93"/>
      <c r="D35" s="93"/>
      <c r="G35" s="93"/>
      <c r="H35" s="85"/>
      <c r="I35" s="93"/>
      <c r="J35" s="93"/>
      <c r="K35" s="85"/>
      <c r="L35" s="93"/>
      <c r="M35" s="93"/>
      <c r="N35" s="85"/>
    </row>
    <row r="36" spans="2:14" ht="14.25" x14ac:dyDescent="0.15">
      <c r="B36" s="93"/>
      <c r="C36" s="93"/>
      <c r="D36" s="93"/>
      <c r="G36" s="93"/>
      <c r="H36" s="85"/>
      <c r="I36" s="93"/>
      <c r="J36" s="93"/>
      <c r="K36" s="85"/>
      <c r="L36" s="93"/>
      <c r="M36" s="93"/>
      <c r="N36" s="85"/>
    </row>
    <row r="37" spans="2:14" ht="14.25" x14ac:dyDescent="0.15">
      <c r="B37" s="93"/>
      <c r="C37" s="93"/>
      <c r="D37" s="93"/>
      <c r="G37" s="93"/>
      <c r="H37" s="85"/>
      <c r="I37" s="93"/>
      <c r="J37" s="93"/>
      <c r="K37" s="85"/>
      <c r="L37" s="93"/>
      <c r="M37" s="93"/>
      <c r="N37" s="85"/>
    </row>
    <row r="38" spans="2:14" ht="14.25" x14ac:dyDescent="0.15">
      <c r="B38" s="93"/>
      <c r="C38" s="93"/>
      <c r="D38" s="93"/>
      <c r="G38" s="93"/>
      <c r="H38" s="85"/>
      <c r="I38" s="93"/>
      <c r="J38" s="93"/>
      <c r="K38" s="85"/>
      <c r="L38" s="93"/>
      <c r="M38" s="93"/>
      <c r="N38" s="85"/>
    </row>
    <row r="39" spans="2:14" ht="14.25" x14ac:dyDescent="0.15">
      <c r="B39" s="93"/>
      <c r="C39" s="93"/>
      <c r="D39" s="93"/>
      <c r="G39" s="93"/>
      <c r="H39" s="85"/>
      <c r="I39" s="93"/>
      <c r="J39" s="93"/>
      <c r="K39" s="85"/>
      <c r="L39" s="93"/>
      <c r="M39" s="93"/>
      <c r="N39" s="85"/>
    </row>
    <row r="40" spans="2:14" ht="14.25" x14ac:dyDescent="0.15">
      <c r="B40" s="93"/>
      <c r="C40" s="93"/>
      <c r="D40" s="93"/>
      <c r="G40" s="93"/>
      <c r="H40" s="85"/>
      <c r="I40" s="93"/>
      <c r="J40" s="93"/>
      <c r="K40" s="85"/>
      <c r="L40" s="93"/>
      <c r="M40" s="93"/>
      <c r="N40" s="85"/>
    </row>
    <row r="41" spans="2:14" ht="14.25" x14ac:dyDescent="0.15">
      <c r="B41" s="93"/>
      <c r="C41" s="93"/>
      <c r="D41" s="93"/>
      <c r="G41" s="93"/>
      <c r="H41" s="85"/>
      <c r="I41" s="93"/>
      <c r="J41" s="93"/>
      <c r="K41" s="85"/>
      <c r="L41" s="93"/>
      <c r="M41" s="93"/>
      <c r="N41" s="85"/>
    </row>
    <row r="42" spans="2:14" ht="14.25" x14ac:dyDescent="0.15">
      <c r="B42" s="93"/>
      <c r="C42" s="93"/>
      <c r="D42" s="93"/>
      <c r="G42" s="93"/>
      <c r="H42" s="85"/>
      <c r="I42" s="93"/>
      <c r="J42" s="93"/>
      <c r="K42" s="85"/>
      <c r="L42" s="93"/>
      <c r="M42" s="93"/>
      <c r="N42" s="85"/>
    </row>
    <row r="43" spans="2:14" ht="14.25" x14ac:dyDescent="0.15">
      <c r="B43" s="93"/>
      <c r="C43" s="93"/>
      <c r="D43" s="93"/>
      <c r="G43" s="93"/>
      <c r="H43" s="85"/>
      <c r="I43" s="93"/>
      <c r="J43" s="93"/>
      <c r="K43" s="85"/>
      <c r="L43" s="93"/>
      <c r="M43" s="93"/>
      <c r="N43" s="85"/>
    </row>
    <row r="44" spans="2:14" ht="14.25" x14ac:dyDescent="0.15">
      <c r="B44" s="93"/>
      <c r="C44" s="93"/>
      <c r="D44" s="93"/>
      <c r="G44" s="93"/>
      <c r="H44" s="85"/>
      <c r="I44" s="93"/>
      <c r="J44" s="93"/>
      <c r="K44" s="85"/>
      <c r="L44" s="93"/>
      <c r="M44" s="93"/>
      <c r="N44" s="85"/>
    </row>
    <row r="45" spans="2:14" ht="14.25" x14ac:dyDescent="0.15">
      <c r="B45" s="93"/>
      <c r="C45" s="93"/>
      <c r="D45" s="93"/>
      <c r="G45" s="93"/>
      <c r="H45" s="85"/>
      <c r="I45" s="93"/>
      <c r="J45" s="93"/>
      <c r="K45" s="85"/>
      <c r="L45" s="93"/>
      <c r="M45" s="93"/>
      <c r="N45" s="85"/>
    </row>
    <row r="46" spans="2:14" ht="14.25" x14ac:dyDescent="0.15">
      <c r="B46" s="93"/>
      <c r="C46" s="93"/>
      <c r="D46" s="93"/>
      <c r="G46" s="93"/>
      <c r="H46" s="85"/>
      <c r="I46" s="93"/>
      <c r="J46" s="93"/>
      <c r="K46" s="85"/>
      <c r="L46" s="93"/>
      <c r="M46" s="93"/>
      <c r="N46" s="85"/>
    </row>
    <row r="47" spans="2:14" ht="14.25" x14ac:dyDescent="0.15">
      <c r="B47" s="93"/>
      <c r="C47" s="93"/>
      <c r="D47" s="93"/>
      <c r="G47" s="93"/>
      <c r="H47" s="85"/>
      <c r="I47" s="93"/>
      <c r="J47" s="93"/>
      <c r="K47" s="85"/>
      <c r="L47" s="93"/>
      <c r="M47" s="93"/>
      <c r="N47" s="85"/>
    </row>
    <row r="48" spans="2:14" ht="14.25" x14ac:dyDescent="0.15">
      <c r="B48" s="93"/>
      <c r="C48" s="93"/>
      <c r="D48" s="93"/>
      <c r="G48" s="93"/>
      <c r="H48" s="85"/>
      <c r="I48" s="93"/>
      <c r="J48" s="93"/>
      <c r="K48" s="85"/>
      <c r="L48" s="93"/>
      <c r="M48" s="93"/>
      <c r="N48" s="85"/>
    </row>
    <row r="49" spans="2:14" ht="14.25" x14ac:dyDescent="0.15">
      <c r="B49" s="93"/>
      <c r="C49" s="93"/>
      <c r="D49" s="93"/>
      <c r="G49" s="93"/>
      <c r="H49" s="85"/>
      <c r="I49" s="93"/>
      <c r="J49" s="93"/>
      <c r="K49" s="85"/>
      <c r="L49" s="93"/>
      <c r="M49" s="93"/>
      <c r="N49" s="85"/>
    </row>
    <row r="50" spans="2:14" ht="14.25" x14ac:dyDescent="0.15">
      <c r="B50" s="93"/>
      <c r="C50" s="93"/>
      <c r="D50" s="93"/>
      <c r="G50" s="93"/>
      <c r="H50" s="85"/>
      <c r="I50" s="93"/>
      <c r="J50" s="93"/>
      <c r="K50" s="85"/>
      <c r="L50" s="93"/>
      <c r="M50" s="93"/>
      <c r="N50" s="85"/>
    </row>
    <row r="51" spans="2:14" ht="14.25" x14ac:dyDescent="0.15">
      <c r="B51" s="93"/>
      <c r="C51" s="93"/>
      <c r="D51" s="93"/>
      <c r="G51" s="93"/>
      <c r="H51" s="85"/>
      <c r="I51" s="93"/>
      <c r="J51" s="93"/>
      <c r="K51" s="85"/>
      <c r="L51" s="93"/>
      <c r="M51" s="93"/>
      <c r="N51" s="85"/>
    </row>
    <row r="52" spans="2:14" ht="14.25" x14ac:dyDescent="0.15">
      <c r="B52" s="93"/>
      <c r="C52" s="93"/>
      <c r="D52" s="93"/>
      <c r="G52" s="93"/>
      <c r="H52" s="85"/>
      <c r="I52" s="93"/>
      <c r="J52" s="93"/>
      <c r="K52" s="85"/>
      <c r="L52" s="93"/>
      <c r="M52" s="93"/>
      <c r="N52" s="85"/>
    </row>
    <row r="53" spans="2:14" ht="14.25" x14ac:dyDescent="0.15">
      <c r="B53" s="93"/>
      <c r="C53" s="93"/>
      <c r="D53" s="93"/>
      <c r="G53" s="93"/>
      <c r="H53" s="85"/>
      <c r="I53" s="93"/>
      <c r="J53" s="93"/>
      <c r="K53" s="85"/>
      <c r="L53" s="93"/>
      <c r="M53" s="93"/>
      <c r="N53" s="85"/>
    </row>
    <row r="54" spans="2:14" ht="14.25" x14ac:dyDescent="0.15">
      <c r="B54" s="93"/>
      <c r="C54" s="93"/>
      <c r="D54" s="93"/>
      <c r="G54" s="93"/>
      <c r="H54" s="85"/>
      <c r="I54" s="93"/>
      <c r="J54" s="93"/>
      <c r="K54" s="85"/>
      <c r="L54" s="93"/>
      <c r="M54" s="93"/>
      <c r="N54" s="85"/>
    </row>
    <row r="55" spans="2:14" ht="14.25" x14ac:dyDescent="0.15">
      <c r="B55" s="93"/>
      <c r="C55" s="93"/>
      <c r="D55" s="93"/>
      <c r="G55" s="93"/>
      <c r="H55" s="85"/>
      <c r="I55" s="93"/>
      <c r="J55" s="93"/>
      <c r="K55" s="85"/>
      <c r="L55" s="93"/>
      <c r="M55" s="93"/>
      <c r="N55" s="85"/>
    </row>
    <row r="56" spans="2:14" ht="14.25" x14ac:dyDescent="0.15">
      <c r="B56" s="93"/>
      <c r="C56" s="93"/>
      <c r="D56" s="93"/>
      <c r="G56" s="93"/>
      <c r="H56" s="85"/>
      <c r="I56" s="93"/>
      <c r="J56" s="93"/>
      <c r="K56" s="85"/>
      <c r="L56" s="93"/>
      <c r="M56" s="93"/>
      <c r="N56" s="85"/>
    </row>
    <row r="57" spans="2:14" ht="14.25" x14ac:dyDescent="0.15">
      <c r="B57" s="93"/>
      <c r="C57" s="93"/>
      <c r="D57" s="93"/>
      <c r="G57" s="93"/>
      <c r="H57" s="85"/>
      <c r="I57" s="93"/>
      <c r="J57" s="93"/>
      <c r="K57" s="85"/>
      <c r="L57" s="93"/>
      <c r="M57" s="93"/>
      <c r="N57" s="85"/>
    </row>
    <row r="58" spans="2:14" ht="14.25" x14ac:dyDescent="0.15">
      <c r="B58" s="93"/>
      <c r="C58" s="93"/>
      <c r="D58" s="93"/>
      <c r="G58" s="93"/>
      <c r="H58" s="85"/>
      <c r="I58" s="93"/>
      <c r="J58" s="93"/>
      <c r="K58" s="85"/>
      <c r="L58" s="93"/>
      <c r="M58" s="93"/>
      <c r="N58" s="85"/>
    </row>
    <row r="59" spans="2:14" ht="14.25" x14ac:dyDescent="0.15">
      <c r="B59" s="93"/>
      <c r="C59" s="93"/>
      <c r="D59" s="93"/>
      <c r="G59" s="93"/>
      <c r="H59" s="85"/>
      <c r="I59" s="93"/>
      <c r="J59" s="93"/>
      <c r="K59" s="85"/>
      <c r="L59" s="93"/>
      <c r="M59" s="93"/>
      <c r="N59" s="85"/>
    </row>
    <row r="60" spans="2:14" ht="14.25" x14ac:dyDescent="0.15">
      <c r="B60" s="93"/>
      <c r="C60" s="93"/>
      <c r="D60" s="93"/>
      <c r="G60" s="93"/>
      <c r="H60" s="85"/>
      <c r="I60" s="93"/>
      <c r="J60" s="93"/>
      <c r="K60" s="85"/>
      <c r="L60" s="93"/>
      <c r="M60" s="93"/>
      <c r="N60" s="85"/>
    </row>
    <row r="61" spans="2:14" ht="14.25" x14ac:dyDescent="0.15">
      <c r="B61" s="93"/>
      <c r="C61" s="93"/>
      <c r="D61" s="93"/>
      <c r="G61" s="93"/>
      <c r="H61" s="85"/>
      <c r="I61" s="93"/>
      <c r="J61" s="93"/>
      <c r="K61" s="85"/>
      <c r="L61" s="93"/>
      <c r="M61" s="93"/>
      <c r="N61" s="85"/>
    </row>
    <row r="62" spans="2:14" ht="14.25" x14ac:dyDescent="0.15">
      <c r="B62" s="93"/>
      <c r="C62" s="93"/>
      <c r="D62" s="93"/>
      <c r="G62" s="93"/>
      <c r="H62" s="85"/>
      <c r="I62" s="93"/>
      <c r="J62" s="93"/>
      <c r="K62" s="85"/>
      <c r="L62" s="93"/>
      <c r="M62" s="93"/>
      <c r="N62" s="85"/>
    </row>
    <row r="63" spans="2:14" ht="14.25" x14ac:dyDescent="0.15">
      <c r="B63" s="93"/>
      <c r="C63" s="93"/>
      <c r="D63" s="93"/>
      <c r="G63" s="93"/>
      <c r="H63" s="85"/>
      <c r="I63" s="93"/>
      <c r="J63" s="93"/>
      <c r="K63" s="85"/>
      <c r="L63" s="93"/>
      <c r="M63" s="93"/>
      <c r="N63" s="85"/>
    </row>
  </sheetData>
  <mergeCells count="15">
    <mergeCell ref="E1:N1"/>
    <mergeCell ref="A2:O2"/>
    <mergeCell ref="E3:F3"/>
    <mergeCell ref="A4:C4"/>
    <mergeCell ref="E4:F4"/>
    <mergeCell ref="L5:N5"/>
    <mergeCell ref="O5:O7"/>
    <mergeCell ref="I6:K6"/>
    <mergeCell ref="L6:N6"/>
    <mergeCell ref="A8:A26"/>
    <mergeCell ref="A5:C6"/>
    <mergeCell ref="D5:D7"/>
    <mergeCell ref="E5:E7"/>
    <mergeCell ref="F5:F7"/>
    <mergeCell ref="I5:K5"/>
  </mergeCells>
  <phoneticPr fontId="22"/>
  <printOptions horizontalCentered="1" verticalCentered="1"/>
  <pageMargins left="0.39370078740157483" right="0.39370078740157483" top="0.39370078740157483" bottom="0.39370078740157483" header="0.31496062992125984" footer="0.31496062992125984"/>
  <pageSetup paperSize="12"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29"/>
  <sheetViews>
    <sheetView showZeros="0" zoomScale="60" zoomScaleNormal="60" zoomScaleSheetLayoutView="80" workbookViewId="0"/>
  </sheetViews>
  <sheetFormatPr defaultRowHeight="18.75" customHeight="1" x14ac:dyDescent="0.15"/>
  <cols>
    <col min="1" max="1" width="4.125" style="28" customWidth="1"/>
    <col min="2" max="2" width="22.5" style="27" customWidth="1"/>
    <col min="3" max="3" width="26.625" style="27" customWidth="1"/>
    <col min="4" max="4" width="17.125" style="26" customWidth="1"/>
    <col min="5" max="5" width="8.125" style="29" customWidth="1"/>
    <col min="6" max="6" width="4" style="30" customWidth="1"/>
    <col min="7" max="7" width="10.25" style="30" hidden="1" customWidth="1"/>
    <col min="8" max="8" width="23.25" style="31" customWidth="1"/>
    <col min="9" max="9" width="17.125" style="26" customWidth="1"/>
    <col min="10" max="10" width="8.125" style="30" customWidth="1"/>
    <col min="11" max="11" width="4" style="30" customWidth="1"/>
    <col min="12" max="12" width="10.25" style="30" hidden="1" customWidth="1"/>
    <col min="13" max="13" width="8.625" style="32" hidden="1" customWidth="1"/>
    <col min="14" max="14" width="97.75" style="27" customWidth="1"/>
    <col min="15" max="15" width="14.125" style="31" customWidth="1"/>
    <col min="16" max="16" width="16" style="26" customWidth="1"/>
    <col min="17" max="17" width="10.125" style="33" customWidth="1"/>
    <col min="18" max="18" width="10.125" style="29" customWidth="1"/>
    <col min="19" max="19" width="5.125" style="26" customWidth="1"/>
    <col min="27" max="16384" width="9" style="3"/>
  </cols>
  <sheetData>
    <row r="1" spans="1:19" ht="36.75" customHeight="1" x14ac:dyDescent="0.15">
      <c r="A1" s="1" t="s">
        <v>13</v>
      </c>
      <c r="B1" s="1"/>
      <c r="C1" s="2"/>
      <c r="D1" s="3"/>
      <c r="E1" s="2"/>
      <c r="F1" s="2"/>
      <c r="G1" s="2"/>
      <c r="H1" s="380"/>
      <c r="I1" s="380"/>
      <c r="J1" s="381"/>
      <c r="K1" s="381"/>
      <c r="L1" s="381"/>
      <c r="M1" s="381"/>
      <c r="N1" s="381"/>
      <c r="O1" s="2"/>
      <c r="P1" s="2"/>
      <c r="Q1" s="4"/>
      <c r="R1" s="4"/>
      <c r="S1" s="3"/>
    </row>
    <row r="2" spans="1:19" ht="36.75" customHeight="1" x14ac:dyDescent="0.15">
      <c r="A2" s="380" t="s">
        <v>0</v>
      </c>
      <c r="B2" s="380"/>
      <c r="C2" s="381"/>
      <c r="D2" s="381"/>
      <c r="E2" s="381"/>
      <c r="F2" s="381"/>
      <c r="G2" s="381"/>
      <c r="H2" s="381"/>
      <c r="I2" s="381"/>
      <c r="J2" s="381"/>
      <c r="K2" s="381"/>
      <c r="L2" s="381"/>
      <c r="M2" s="381"/>
      <c r="N2" s="381"/>
      <c r="O2" s="381"/>
      <c r="P2" s="381"/>
      <c r="Q2" s="381"/>
      <c r="R2" s="381"/>
      <c r="S2" s="3"/>
    </row>
    <row r="3" spans="1:19" ht="27.75" customHeight="1" thickBot="1" x14ac:dyDescent="0.3">
      <c r="A3" s="382" t="s">
        <v>120</v>
      </c>
      <c r="B3" s="383"/>
      <c r="C3" s="383"/>
      <c r="D3" s="383"/>
      <c r="E3" s="383"/>
      <c r="F3" s="383"/>
      <c r="G3" s="2"/>
      <c r="H3" s="2"/>
      <c r="I3" s="12"/>
      <c r="J3" s="2"/>
      <c r="K3" s="7"/>
      <c r="L3" s="7"/>
      <c r="M3" s="10"/>
      <c r="N3" s="2"/>
      <c r="O3" s="13"/>
      <c r="P3" s="12"/>
      <c r="Q3" s="14"/>
      <c r="R3" s="14"/>
      <c r="S3" s="11"/>
    </row>
    <row r="4" spans="1:19" customFormat="1" ht="42" customHeight="1" thickBot="1" x14ac:dyDescent="0.2">
      <c r="A4" s="15"/>
      <c r="B4" s="16" t="s">
        <v>1</v>
      </c>
      <c r="C4" s="17" t="s">
        <v>2</v>
      </c>
      <c r="D4" s="18" t="s">
        <v>3</v>
      </c>
      <c r="E4" s="34" t="s">
        <v>7</v>
      </c>
      <c r="F4" s="19" t="s">
        <v>5</v>
      </c>
      <c r="G4" s="17" t="s">
        <v>6</v>
      </c>
      <c r="H4" s="16" t="s">
        <v>2</v>
      </c>
      <c r="I4" s="18" t="s">
        <v>3</v>
      </c>
      <c r="J4" s="35" t="s">
        <v>4</v>
      </c>
      <c r="K4" s="19" t="s">
        <v>5</v>
      </c>
      <c r="L4" s="19" t="s">
        <v>6</v>
      </c>
      <c r="M4" s="21" t="s">
        <v>8</v>
      </c>
      <c r="N4" s="22" t="s">
        <v>9</v>
      </c>
      <c r="O4" s="19" t="s">
        <v>10</v>
      </c>
      <c r="P4" s="23" t="s">
        <v>3</v>
      </c>
      <c r="Q4" s="20" t="s">
        <v>12</v>
      </c>
      <c r="R4" s="24" t="s">
        <v>11</v>
      </c>
      <c r="S4" s="25"/>
    </row>
    <row r="5" spans="1:19" ht="24.95" customHeight="1" x14ac:dyDescent="0.15">
      <c r="A5" s="384" t="s">
        <v>53</v>
      </c>
      <c r="B5" s="61" t="s">
        <v>121</v>
      </c>
      <c r="C5" s="36" t="s">
        <v>122</v>
      </c>
      <c r="D5" s="37" t="s">
        <v>90</v>
      </c>
      <c r="E5" s="80">
        <v>0.5</v>
      </c>
      <c r="F5" s="39" t="s">
        <v>67</v>
      </c>
      <c r="G5" s="65"/>
      <c r="H5" s="69" t="s">
        <v>122</v>
      </c>
      <c r="I5" s="37" t="s">
        <v>90</v>
      </c>
      <c r="J5" s="39">
        <f>ROUNDUP(E5*0.75,2)</f>
        <v>0.38</v>
      </c>
      <c r="K5" s="39" t="s">
        <v>67</v>
      </c>
      <c r="L5" s="39"/>
      <c r="M5" s="73" t="e">
        <f>#REF!</f>
        <v>#REF!</v>
      </c>
      <c r="N5" s="61"/>
      <c r="O5" s="40" t="s">
        <v>15</v>
      </c>
      <c r="P5" s="37"/>
      <c r="Q5" s="41">
        <v>110</v>
      </c>
      <c r="R5" s="87">
        <f>ROUNDUP(Q5*0.75,2)</f>
        <v>82.5</v>
      </c>
    </row>
    <row r="6" spans="1:19" ht="24.95" customHeight="1" x14ac:dyDescent="0.15">
      <c r="A6" s="385"/>
      <c r="B6" s="62"/>
      <c r="C6" s="42"/>
      <c r="D6" s="43"/>
      <c r="E6" s="44"/>
      <c r="F6" s="45"/>
      <c r="G6" s="66"/>
      <c r="H6" s="70"/>
      <c r="I6" s="43"/>
      <c r="J6" s="45"/>
      <c r="K6" s="45"/>
      <c r="L6" s="45"/>
      <c r="M6" s="74"/>
      <c r="N6" s="62"/>
      <c r="O6" s="46"/>
      <c r="P6" s="43"/>
      <c r="Q6" s="47"/>
      <c r="R6" s="90"/>
    </row>
    <row r="7" spans="1:19" ht="24.95" customHeight="1" x14ac:dyDescent="0.15">
      <c r="A7" s="385"/>
      <c r="B7" s="63" t="s">
        <v>123</v>
      </c>
      <c r="C7" s="48" t="s">
        <v>118</v>
      </c>
      <c r="D7" s="49"/>
      <c r="E7" s="50">
        <v>20</v>
      </c>
      <c r="F7" s="51" t="s">
        <v>25</v>
      </c>
      <c r="G7" s="67"/>
      <c r="H7" s="71" t="s">
        <v>118</v>
      </c>
      <c r="I7" s="49"/>
      <c r="J7" s="51">
        <f>ROUNDUP(E7*0.75,2)</f>
        <v>15</v>
      </c>
      <c r="K7" s="51" t="s">
        <v>25</v>
      </c>
      <c r="L7" s="51"/>
      <c r="M7" s="75" t="e">
        <f>#REF!</f>
        <v>#REF!</v>
      </c>
      <c r="N7" s="63" t="s">
        <v>124</v>
      </c>
      <c r="O7" s="52" t="s">
        <v>43</v>
      </c>
      <c r="P7" s="49" t="s">
        <v>44</v>
      </c>
      <c r="Q7" s="53">
        <v>3</v>
      </c>
      <c r="R7" s="88">
        <f t="shared" ref="R7:R12" si="0">ROUNDUP(Q7*0.75,2)</f>
        <v>2.25</v>
      </c>
    </row>
    <row r="8" spans="1:19" ht="24.95" customHeight="1" x14ac:dyDescent="0.15">
      <c r="A8" s="385"/>
      <c r="B8" s="63"/>
      <c r="C8" s="48" t="s">
        <v>80</v>
      </c>
      <c r="D8" s="49"/>
      <c r="E8" s="50">
        <v>40</v>
      </c>
      <c r="F8" s="51" t="s">
        <v>25</v>
      </c>
      <c r="G8" s="67"/>
      <c r="H8" s="71" t="s">
        <v>80</v>
      </c>
      <c r="I8" s="49"/>
      <c r="J8" s="51">
        <f>ROUNDUP(E8*0.75,2)</f>
        <v>30</v>
      </c>
      <c r="K8" s="51" t="s">
        <v>25</v>
      </c>
      <c r="L8" s="51"/>
      <c r="M8" s="75" t="e">
        <f>ROUND(#REF!+(#REF!*10/100),2)</f>
        <v>#REF!</v>
      </c>
      <c r="N8" s="63" t="s">
        <v>125</v>
      </c>
      <c r="O8" s="52" t="s">
        <v>29</v>
      </c>
      <c r="P8" s="49" t="s">
        <v>27</v>
      </c>
      <c r="Q8" s="53">
        <v>5</v>
      </c>
      <c r="R8" s="88">
        <f t="shared" si="0"/>
        <v>3.75</v>
      </c>
    </row>
    <row r="9" spans="1:19" ht="24.95" customHeight="1" x14ac:dyDescent="0.15">
      <c r="A9" s="385"/>
      <c r="B9" s="63"/>
      <c r="C9" s="48" t="s">
        <v>38</v>
      </c>
      <c r="D9" s="49"/>
      <c r="E9" s="50">
        <v>10</v>
      </c>
      <c r="F9" s="51" t="s">
        <v>25</v>
      </c>
      <c r="G9" s="67"/>
      <c r="H9" s="71" t="s">
        <v>38</v>
      </c>
      <c r="I9" s="49"/>
      <c r="J9" s="51">
        <f>ROUNDUP(E9*0.75,2)</f>
        <v>7.5</v>
      </c>
      <c r="K9" s="51" t="s">
        <v>25</v>
      </c>
      <c r="L9" s="51"/>
      <c r="M9" s="75" t="e">
        <f>ROUND(#REF!+(#REF!*6/100),2)</f>
        <v>#REF!</v>
      </c>
      <c r="N9" s="63" t="s">
        <v>126</v>
      </c>
      <c r="O9" s="52" t="s">
        <v>30</v>
      </c>
      <c r="P9" s="49"/>
      <c r="Q9" s="53">
        <v>2</v>
      </c>
      <c r="R9" s="88">
        <f t="shared" si="0"/>
        <v>1.5</v>
      </c>
    </row>
    <row r="10" spans="1:19" ht="24.95" customHeight="1" x14ac:dyDescent="0.15">
      <c r="A10" s="385"/>
      <c r="B10" s="63"/>
      <c r="C10" s="48" t="s">
        <v>54</v>
      </c>
      <c r="D10" s="49" t="s">
        <v>44</v>
      </c>
      <c r="E10" s="50">
        <v>50</v>
      </c>
      <c r="F10" s="51" t="s">
        <v>55</v>
      </c>
      <c r="G10" s="67"/>
      <c r="H10" s="71" t="s">
        <v>54</v>
      </c>
      <c r="I10" s="49" t="s">
        <v>44</v>
      </c>
      <c r="J10" s="51">
        <f>ROUNDUP(E10*0.75,2)</f>
        <v>37.5</v>
      </c>
      <c r="K10" s="51" t="s">
        <v>55</v>
      </c>
      <c r="L10" s="51"/>
      <c r="M10" s="75" t="e">
        <f>#REF!</f>
        <v>#REF!</v>
      </c>
      <c r="N10" s="63" t="s">
        <v>127</v>
      </c>
      <c r="O10" s="52" t="s">
        <v>45</v>
      </c>
      <c r="P10" s="49"/>
      <c r="Q10" s="53">
        <v>0.3</v>
      </c>
      <c r="R10" s="88">
        <f t="shared" si="0"/>
        <v>0.23</v>
      </c>
    </row>
    <row r="11" spans="1:19" ht="24.95" customHeight="1" x14ac:dyDescent="0.15">
      <c r="A11" s="385"/>
      <c r="B11" s="63"/>
      <c r="C11" s="48" t="s">
        <v>129</v>
      </c>
      <c r="D11" s="49"/>
      <c r="E11" s="50">
        <v>0.5</v>
      </c>
      <c r="F11" s="51" t="s">
        <v>25</v>
      </c>
      <c r="G11" s="67"/>
      <c r="H11" s="71" t="s">
        <v>129</v>
      </c>
      <c r="I11" s="49"/>
      <c r="J11" s="51">
        <f>ROUNDUP(E11*0.75,2)</f>
        <v>0.38</v>
      </c>
      <c r="K11" s="51" t="s">
        <v>25</v>
      </c>
      <c r="L11" s="51"/>
      <c r="M11" s="75" t="e">
        <f>ROUND(#REF!+(#REF!*10/100),2)</f>
        <v>#REF!</v>
      </c>
      <c r="N11" s="81" t="s">
        <v>224</v>
      </c>
      <c r="O11" s="52" t="s">
        <v>46</v>
      </c>
      <c r="P11" s="49"/>
      <c r="Q11" s="53">
        <v>0.01</v>
      </c>
      <c r="R11" s="88">
        <f t="shared" si="0"/>
        <v>0.01</v>
      </c>
    </row>
    <row r="12" spans="1:19" ht="24.95" customHeight="1" x14ac:dyDescent="0.15">
      <c r="A12" s="385"/>
      <c r="B12" s="63"/>
      <c r="C12" s="48"/>
      <c r="D12" s="49"/>
      <c r="E12" s="50"/>
      <c r="F12" s="51"/>
      <c r="G12" s="67"/>
      <c r="H12" s="71"/>
      <c r="I12" s="49"/>
      <c r="J12" s="51"/>
      <c r="K12" s="51"/>
      <c r="L12" s="51"/>
      <c r="M12" s="75"/>
      <c r="N12" s="89" t="s">
        <v>233</v>
      </c>
      <c r="O12" s="52" t="s">
        <v>128</v>
      </c>
      <c r="P12" s="49" t="s">
        <v>27</v>
      </c>
      <c r="Q12" s="53">
        <v>2</v>
      </c>
      <c r="R12" s="88">
        <f t="shared" si="0"/>
        <v>1.5</v>
      </c>
    </row>
    <row r="13" spans="1:19" ht="24.95" customHeight="1" x14ac:dyDescent="0.15">
      <c r="A13" s="385"/>
      <c r="B13" s="63"/>
      <c r="C13" s="48"/>
      <c r="D13" s="49"/>
      <c r="E13" s="50"/>
      <c r="F13" s="51"/>
      <c r="G13" s="67"/>
      <c r="H13" s="71"/>
      <c r="I13" s="49"/>
      <c r="J13" s="51"/>
      <c r="K13" s="51"/>
      <c r="L13" s="51"/>
      <c r="M13" s="75"/>
      <c r="N13" s="81" t="s">
        <v>222</v>
      </c>
      <c r="O13" s="52"/>
      <c r="P13" s="49"/>
      <c r="Q13" s="53"/>
      <c r="R13" s="88"/>
    </row>
    <row r="14" spans="1:19" ht="24.95" customHeight="1" x14ac:dyDescent="0.15">
      <c r="A14" s="385"/>
      <c r="B14" s="63"/>
      <c r="C14" s="48"/>
      <c r="D14" s="49"/>
      <c r="E14" s="50"/>
      <c r="F14" s="51"/>
      <c r="G14" s="67"/>
      <c r="H14" s="71"/>
      <c r="I14" s="49"/>
      <c r="J14" s="51"/>
      <c r="K14" s="51"/>
      <c r="L14" s="51"/>
      <c r="M14" s="75"/>
      <c r="N14" s="63" t="s">
        <v>223</v>
      </c>
      <c r="O14" s="52"/>
      <c r="P14" s="49"/>
      <c r="Q14" s="53"/>
      <c r="R14" s="88"/>
    </row>
    <row r="15" spans="1:19" ht="24.95" customHeight="1" x14ac:dyDescent="0.15">
      <c r="A15" s="385"/>
      <c r="B15" s="63"/>
      <c r="C15" s="48"/>
      <c r="D15" s="49"/>
      <c r="E15" s="50"/>
      <c r="F15" s="51"/>
      <c r="G15" s="67"/>
      <c r="H15" s="71"/>
      <c r="I15" s="49"/>
      <c r="J15" s="51"/>
      <c r="K15" s="51"/>
      <c r="L15" s="51"/>
      <c r="M15" s="75"/>
      <c r="N15" s="63" t="s">
        <v>18</v>
      </c>
      <c r="O15" s="52"/>
      <c r="P15" s="49"/>
      <c r="Q15" s="53"/>
      <c r="R15" s="88"/>
    </row>
    <row r="16" spans="1:19" ht="24.95" customHeight="1" x14ac:dyDescent="0.15">
      <c r="A16" s="385"/>
      <c r="B16" s="62"/>
      <c r="C16" s="42"/>
      <c r="D16" s="43"/>
      <c r="E16" s="44"/>
      <c r="F16" s="45"/>
      <c r="G16" s="66"/>
      <c r="H16" s="70"/>
      <c r="I16" s="43"/>
      <c r="J16" s="45"/>
      <c r="K16" s="45"/>
      <c r="L16" s="45"/>
      <c r="M16" s="74"/>
      <c r="N16" s="62"/>
      <c r="O16" s="46"/>
      <c r="P16" s="43"/>
      <c r="Q16" s="47"/>
      <c r="R16" s="90"/>
    </row>
    <row r="17" spans="1:18" ht="24.95" customHeight="1" x14ac:dyDescent="0.15">
      <c r="A17" s="385"/>
      <c r="B17" s="63" t="s">
        <v>130</v>
      </c>
      <c r="C17" s="48" t="s">
        <v>48</v>
      </c>
      <c r="D17" s="49"/>
      <c r="E17" s="50">
        <v>20</v>
      </c>
      <c r="F17" s="51" t="s">
        <v>25</v>
      </c>
      <c r="G17" s="67"/>
      <c r="H17" s="71" t="s">
        <v>48</v>
      </c>
      <c r="I17" s="49"/>
      <c r="J17" s="51">
        <f>ROUNDUP(E17*0.75,2)</f>
        <v>15</v>
      </c>
      <c r="K17" s="51" t="s">
        <v>25</v>
      </c>
      <c r="L17" s="51"/>
      <c r="M17" s="75" t="e">
        <f>ROUND(#REF!+(#REF!*10/100),2)</f>
        <v>#REF!</v>
      </c>
      <c r="N17" s="63" t="s">
        <v>131</v>
      </c>
      <c r="O17" s="52" t="s">
        <v>57</v>
      </c>
      <c r="P17" s="49"/>
      <c r="Q17" s="53">
        <v>0.3</v>
      </c>
      <c r="R17" s="88">
        <f>ROUNDUP(Q17*0.75,2)</f>
        <v>0.23</v>
      </c>
    </row>
    <row r="18" spans="1:18" ht="24.95" customHeight="1" x14ac:dyDescent="0.15">
      <c r="A18" s="385"/>
      <c r="B18" s="63"/>
      <c r="C18" s="48" t="s">
        <v>32</v>
      </c>
      <c r="D18" s="49"/>
      <c r="E18" s="50">
        <v>10</v>
      </c>
      <c r="F18" s="51" t="s">
        <v>25</v>
      </c>
      <c r="G18" s="67"/>
      <c r="H18" s="71" t="s">
        <v>32</v>
      </c>
      <c r="I18" s="49"/>
      <c r="J18" s="51">
        <f>ROUNDUP(E18*0.75,2)</f>
        <v>7.5</v>
      </c>
      <c r="K18" s="51" t="s">
        <v>25</v>
      </c>
      <c r="L18" s="51"/>
      <c r="M18" s="75" t="e">
        <f>ROUND(#REF!+(#REF!*10/100),2)</f>
        <v>#REF!</v>
      </c>
      <c r="N18" s="63" t="s">
        <v>79</v>
      </c>
      <c r="O18" s="52" t="s">
        <v>26</v>
      </c>
      <c r="P18" s="49" t="s">
        <v>27</v>
      </c>
      <c r="Q18" s="53">
        <v>0.3</v>
      </c>
      <c r="R18" s="88">
        <f>ROUNDUP(Q18*0.75,2)</f>
        <v>0.23</v>
      </c>
    </row>
    <row r="19" spans="1:18" ht="24.95" customHeight="1" x14ac:dyDescent="0.15">
      <c r="A19" s="385"/>
      <c r="B19" s="63"/>
      <c r="C19" s="48"/>
      <c r="D19" s="49"/>
      <c r="E19" s="50"/>
      <c r="F19" s="51"/>
      <c r="G19" s="67"/>
      <c r="H19" s="71"/>
      <c r="I19" s="49"/>
      <c r="J19" s="51"/>
      <c r="K19" s="51"/>
      <c r="L19" s="51"/>
      <c r="M19" s="75"/>
      <c r="N19" s="63" t="s">
        <v>18</v>
      </c>
      <c r="O19" s="52" t="s">
        <v>82</v>
      </c>
      <c r="P19" s="49" t="s">
        <v>83</v>
      </c>
      <c r="Q19" s="53">
        <v>4</v>
      </c>
      <c r="R19" s="88">
        <f>ROUNDUP(Q19*0.75,2)</f>
        <v>3</v>
      </c>
    </row>
    <row r="20" spans="1:18" ht="24.95" customHeight="1" x14ac:dyDescent="0.15">
      <c r="A20" s="385"/>
      <c r="B20" s="63"/>
      <c r="C20" s="48"/>
      <c r="D20" s="49"/>
      <c r="E20" s="50"/>
      <c r="F20" s="51"/>
      <c r="G20" s="67"/>
      <c r="H20" s="71"/>
      <c r="I20" s="49"/>
      <c r="J20" s="51"/>
      <c r="K20" s="51"/>
      <c r="L20" s="51"/>
      <c r="M20" s="75"/>
      <c r="N20" s="63"/>
      <c r="O20" s="52"/>
      <c r="P20" s="49"/>
      <c r="Q20" s="53"/>
      <c r="R20" s="88"/>
    </row>
    <row r="21" spans="1:18" ht="24.95" customHeight="1" x14ac:dyDescent="0.15">
      <c r="A21" s="385"/>
      <c r="B21" s="62"/>
      <c r="C21" s="42"/>
      <c r="D21" s="43"/>
      <c r="E21" s="44"/>
      <c r="F21" s="45"/>
      <c r="G21" s="66"/>
      <c r="H21" s="70"/>
      <c r="I21" s="43"/>
      <c r="J21" s="45"/>
      <c r="K21" s="45"/>
      <c r="L21" s="45"/>
      <c r="M21" s="74"/>
      <c r="N21" s="62"/>
      <c r="O21" s="46"/>
      <c r="P21" s="43"/>
      <c r="Q21" s="47"/>
      <c r="R21" s="90"/>
    </row>
    <row r="22" spans="1:18" ht="24.95" customHeight="1" x14ac:dyDescent="0.15">
      <c r="A22" s="385"/>
      <c r="B22" s="63" t="s">
        <v>132</v>
      </c>
      <c r="C22" s="48" t="s">
        <v>69</v>
      </c>
      <c r="D22" s="49"/>
      <c r="E22" s="50">
        <v>5</v>
      </c>
      <c r="F22" s="51" t="s">
        <v>25</v>
      </c>
      <c r="G22" s="67"/>
      <c r="H22" s="71" t="s">
        <v>69</v>
      </c>
      <c r="I22" s="49"/>
      <c r="J22" s="51">
        <f>ROUNDUP(E22*0.75,2)</f>
        <v>3.75</v>
      </c>
      <c r="K22" s="51" t="s">
        <v>25</v>
      </c>
      <c r="L22" s="51"/>
      <c r="M22" s="75" t="e">
        <f>ROUND(#REF!+(#REF!*15/100),2)</f>
        <v>#REF!</v>
      </c>
      <c r="N22" s="63" t="s">
        <v>37</v>
      </c>
      <c r="O22" s="52" t="s">
        <v>56</v>
      </c>
      <c r="P22" s="49"/>
      <c r="Q22" s="53">
        <v>100</v>
      </c>
      <c r="R22" s="88">
        <f>ROUNDUP(Q22*0.75,2)</f>
        <v>75</v>
      </c>
    </row>
    <row r="23" spans="1:18" ht="24.95" customHeight="1" x14ac:dyDescent="0.15">
      <c r="A23" s="385"/>
      <c r="B23" s="63"/>
      <c r="C23" s="48" t="s">
        <v>87</v>
      </c>
      <c r="D23" s="49"/>
      <c r="E23" s="50">
        <v>0.5</v>
      </c>
      <c r="F23" s="51" t="s">
        <v>25</v>
      </c>
      <c r="G23" s="67"/>
      <c r="H23" s="71" t="s">
        <v>87</v>
      </c>
      <c r="I23" s="49"/>
      <c r="J23" s="51">
        <f>ROUNDUP(E23*0.75,2)</f>
        <v>0.38</v>
      </c>
      <c r="K23" s="51" t="s">
        <v>25</v>
      </c>
      <c r="L23" s="51"/>
      <c r="M23" s="75" t="e">
        <f>#REF!</f>
        <v>#REF!</v>
      </c>
      <c r="N23" s="63"/>
      <c r="O23" s="52" t="s">
        <v>88</v>
      </c>
      <c r="P23" s="49" t="s">
        <v>89</v>
      </c>
      <c r="Q23" s="53">
        <v>0.5</v>
      </c>
      <c r="R23" s="88">
        <f>ROUNDUP(Q23*0.75,2)</f>
        <v>0.38</v>
      </c>
    </row>
    <row r="24" spans="1:18" ht="24.95" customHeight="1" x14ac:dyDescent="0.15">
      <c r="A24" s="385"/>
      <c r="B24" s="63"/>
      <c r="C24" s="48"/>
      <c r="D24" s="49"/>
      <c r="E24" s="50"/>
      <c r="F24" s="51"/>
      <c r="G24" s="67"/>
      <c r="H24" s="71"/>
      <c r="I24" s="49"/>
      <c r="J24" s="51"/>
      <c r="K24" s="51"/>
      <c r="L24" s="51"/>
      <c r="M24" s="75"/>
      <c r="N24" s="63"/>
      <c r="O24" s="52" t="s">
        <v>45</v>
      </c>
      <c r="P24" s="49"/>
      <c r="Q24" s="53">
        <v>0.1</v>
      </c>
      <c r="R24" s="88">
        <f>ROUNDUP(Q24*0.75,2)</f>
        <v>0.08</v>
      </c>
    </row>
    <row r="25" spans="1:18" ht="24.95" customHeight="1" thickBot="1" x14ac:dyDescent="0.2">
      <c r="A25" s="386"/>
      <c r="B25" s="64"/>
      <c r="C25" s="55"/>
      <c r="D25" s="56"/>
      <c r="E25" s="57"/>
      <c r="F25" s="58"/>
      <c r="G25" s="68"/>
      <c r="H25" s="72"/>
      <c r="I25" s="56"/>
      <c r="J25" s="58"/>
      <c r="K25" s="58"/>
      <c r="L25" s="58"/>
      <c r="M25" s="76"/>
      <c r="N25" s="64"/>
      <c r="O25" s="59"/>
      <c r="P25" s="56"/>
      <c r="Q25" s="60"/>
      <c r="R25" s="91"/>
    </row>
    <row r="26" spans="1:18" ht="24.95" customHeight="1" x14ac:dyDescent="0.15"/>
    <row r="27" spans="1:18" ht="24.95" customHeight="1" x14ac:dyDescent="0.15"/>
    <row r="28" spans="1:18" ht="24.95" customHeight="1" x14ac:dyDescent="0.15"/>
    <row r="29" spans="1:18" ht="24.95" customHeight="1" x14ac:dyDescent="0.15"/>
  </sheetData>
  <mergeCells count="4">
    <mergeCell ref="H1:N1"/>
    <mergeCell ref="A2:R2"/>
    <mergeCell ref="A3:F3"/>
    <mergeCell ref="A5:A25"/>
  </mergeCells>
  <phoneticPr fontId="17"/>
  <printOptions horizontalCentered="1" verticalCentered="1"/>
  <pageMargins left="0.39370078740157483" right="0.39370078740157483" top="0.39370078740157483" bottom="0.39370078740157483" header="0.39370078740157483" footer="0.39370078740157483"/>
  <pageSetup paperSize="12" scale="5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2</vt:i4>
      </vt:variant>
    </vt:vector>
  </HeadingPairs>
  <TitlesOfParts>
    <vt:vector size="48" baseType="lpstr">
      <vt:lpstr>キッズ月間(昼)</vt:lpstr>
      <vt:lpstr>離乳食月間</vt:lpstr>
      <vt:lpstr>6月1日（火）キッズ</vt:lpstr>
      <vt:lpstr>6月1日離乳食</vt:lpstr>
      <vt:lpstr>6月2日（水）キッズ</vt:lpstr>
      <vt:lpstr>6月2日離乳食</vt:lpstr>
      <vt:lpstr>6月3日（木）キッズ</vt:lpstr>
      <vt:lpstr>6月3日離乳食</vt:lpstr>
      <vt:lpstr>6月4日（金）キッズ</vt:lpstr>
      <vt:lpstr>6月4日離乳食</vt:lpstr>
      <vt:lpstr>6月7日（月）キッズ</vt:lpstr>
      <vt:lpstr>6月7日離乳食</vt:lpstr>
      <vt:lpstr>6月8日（火）キッズ</vt:lpstr>
      <vt:lpstr>6月8日離乳食</vt:lpstr>
      <vt:lpstr>6月9日（水）キッズ</vt:lpstr>
      <vt:lpstr>6月9日離乳食</vt:lpstr>
      <vt:lpstr>6月10日（木）キッズ</vt:lpstr>
      <vt:lpstr>6月10日離乳食</vt:lpstr>
      <vt:lpstr>6月11日（金）キッズ</vt:lpstr>
      <vt:lpstr>6月11日離乳食</vt:lpstr>
      <vt:lpstr>6月14日（月）キッズ</vt:lpstr>
      <vt:lpstr>6月14日離乳食</vt:lpstr>
      <vt:lpstr>6月15日（火）キッズ</vt:lpstr>
      <vt:lpstr>6月15日離乳食</vt:lpstr>
      <vt:lpstr>6月16日（水）キッズ</vt:lpstr>
      <vt:lpstr>6月16日離乳食</vt:lpstr>
      <vt:lpstr>6月17日（木）キッズ</vt:lpstr>
      <vt:lpstr>6月17日離乳食</vt:lpstr>
      <vt:lpstr>6月18日（金）キッズ</vt:lpstr>
      <vt:lpstr>6月18日離乳食</vt:lpstr>
      <vt:lpstr>6月21日（月）キッズ</vt:lpstr>
      <vt:lpstr>6月21日離乳食</vt:lpstr>
      <vt:lpstr>6月22日（火）キッズ</vt:lpstr>
      <vt:lpstr>6月22日離乳食</vt:lpstr>
      <vt:lpstr>6月23日（水）キッズ</vt:lpstr>
      <vt:lpstr>6月23日離乳食</vt:lpstr>
      <vt:lpstr>6月24日（木）キッズ</vt:lpstr>
      <vt:lpstr>6月24日離乳食</vt:lpstr>
      <vt:lpstr>6月25日（金）キッズ</vt:lpstr>
      <vt:lpstr>6月25日離乳食</vt:lpstr>
      <vt:lpstr>6月28日（月）キッズ</vt:lpstr>
      <vt:lpstr>6月28日離乳食</vt:lpstr>
      <vt:lpstr>6月29日（火）キッズ</vt:lpstr>
      <vt:lpstr>6月29日離乳食</vt:lpstr>
      <vt:lpstr>6月30日（水）キッズ</vt:lpstr>
      <vt:lpstr>6月30日離乳食</vt:lpstr>
      <vt:lpstr>'キッズ月間(昼)'!Print_Area</vt:lpstr>
      <vt:lpstr>離乳食月間!Print_Area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shokuzai</dc:creator>
  <cp:lastModifiedBy>81806</cp:lastModifiedBy>
  <cp:lastPrinted>2021-05-18T06:18:48Z</cp:lastPrinted>
  <dcterms:created xsi:type="dcterms:W3CDTF">2019-03-20T06:11:51Z</dcterms:created>
  <dcterms:modified xsi:type="dcterms:W3CDTF">2021-05-18T06:19:41Z</dcterms:modified>
</cp:coreProperties>
</file>