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81806\Desktop\"/>
    </mc:Choice>
  </mc:AlternateContent>
  <xr:revisionPtr revIDLastSave="0" documentId="13_ncr:1_{6CC4A20F-60CC-45EF-BB9D-B20169B17343}" xr6:coauthVersionLast="46" xr6:coauthVersionMax="46" xr10:uidLastSave="{00000000-0000-0000-0000-000000000000}"/>
  <bookViews>
    <workbookView xWindow="-120" yWindow="-120" windowWidth="20730" windowHeight="11160" tabRatio="841" xr2:uid="{00000000-000D-0000-FFFF-FFFF00000000}"/>
  </bookViews>
  <sheets>
    <sheet name="キッズ月間(昼)" sheetId="66" r:id="rId1"/>
    <sheet name="離乳食月間" sheetId="65" r:id="rId2"/>
    <sheet name="5月6日（木）キッズ" sheetId="36" r:id="rId3"/>
    <sheet name="5月6日離乳食" sheetId="47" r:id="rId4"/>
    <sheet name="5月7日（金）キッズ" sheetId="37" r:id="rId5"/>
    <sheet name="5月7日離乳食" sheetId="48" r:id="rId6"/>
    <sheet name="5月10日（月）キッズ" sheetId="11" r:id="rId7"/>
    <sheet name="5月10日離乳食" sheetId="49" r:id="rId8"/>
    <sheet name="5月11日（火）キッズ" sheetId="12" r:id="rId9"/>
    <sheet name="5月11日離乳食" sheetId="50" r:id="rId10"/>
    <sheet name="5月12日（水）キッズ" sheetId="13" r:id="rId11"/>
    <sheet name="5月12日離乳食" sheetId="51" r:id="rId12"/>
    <sheet name="5月13日（木）キッズ" sheetId="14" r:id="rId13"/>
    <sheet name="5月13日離乳食" sheetId="52" r:id="rId14"/>
    <sheet name="5月14日（金）キッズ" sheetId="15" r:id="rId15"/>
    <sheet name="5月14日離乳食" sheetId="53" r:id="rId16"/>
    <sheet name="5月17日（月）キッズ" sheetId="18" r:id="rId17"/>
    <sheet name="5月17日離乳食" sheetId="54" r:id="rId18"/>
    <sheet name="5月18日（火）キッズ" sheetId="39" r:id="rId19"/>
    <sheet name="5月18日離乳食" sheetId="55" r:id="rId20"/>
    <sheet name="5月19日（水）キッズ" sheetId="40" r:id="rId21"/>
    <sheet name="5月19日離乳食" sheetId="56" r:id="rId22"/>
    <sheet name="5月20日（木）キッズ" sheetId="41" r:id="rId23"/>
    <sheet name="5月20日離乳食" sheetId="57" r:id="rId24"/>
    <sheet name="5月21日（金）キッズ" sheetId="42" r:id="rId25"/>
    <sheet name="5月21日離乳食" sheetId="58" r:id="rId26"/>
    <sheet name="5月24日（月）キッズ" sheetId="25" r:id="rId27"/>
    <sheet name="5月24日離乳食" sheetId="59" r:id="rId28"/>
    <sheet name="5月25日（火）キッズ" sheetId="26" r:id="rId29"/>
    <sheet name="5月25日離乳食" sheetId="60" r:id="rId30"/>
    <sheet name="5月26日（水）キッズ" sheetId="27" r:id="rId31"/>
    <sheet name="5月26日離乳食" sheetId="61" r:id="rId32"/>
    <sheet name="5月27日（木）キッズ" sheetId="28" r:id="rId33"/>
    <sheet name="5月27日離乳食" sheetId="62" r:id="rId34"/>
    <sheet name="5月28日（金）キッズ" sheetId="29" r:id="rId35"/>
    <sheet name="5月28日離乳食" sheetId="63" r:id="rId36"/>
    <sheet name="5月31日（月）キッズ" sheetId="32" r:id="rId37"/>
    <sheet name="5月31日離乳食" sheetId="64" r:id="rId38"/>
  </sheets>
  <definedNames>
    <definedName name="_xlnm.Print_Area" localSheetId="0">'キッズ月間(昼)'!$A$1:$AC$94</definedName>
    <definedName name="_xlnm.Print_Area" localSheetId="1">離乳食月間!$A$2:$P$66</definedName>
    <definedName name="_xlnm.Print_Area">#REF!</definedName>
  </definedNames>
  <calcPr calcId="191029"/>
</workbook>
</file>

<file path=xl/calcChain.xml><?xml version="1.0" encoding="utf-8"?>
<calcChain xmlns="http://schemas.openxmlformats.org/spreadsheetml/2006/main">
  <c r="K74" i="66" l="1"/>
  <c r="G74" i="66"/>
  <c r="F74" i="66"/>
  <c r="E74" i="66"/>
  <c r="D74" i="66"/>
  <c r="AA70" i="66"/>
  <c r="K73" i="66"/>
  <c r="G73" i="66"/>
  <c r="F73" i="66"/>
  <c r="E73" i="66"/>
  <c r="D73" i="66"/>
  <c r="AA69" i="66"/>
  <c r="AA68" i="66"/>
  <c r="K70" i="66"/>
  <c r="K69" i="66"/>
  <c r="K68" i="66"/>
  <c r="K67" i="66"/>
  <c r="AA63" i="66"/>
  <c r="K66" i="66"/>
  <c r="AA62" i="66"/>
  <c r="AA61" i="66"/>
  <c r="AA60" i="66"/>
  <c r="K63" i="66"/>
  <c r="AA59" i="66"/>
  <c r="K62" i="66"/>
  <c r="AA58" i="66"/>
  <c r="K61" i="66"/>
  <c r="AA57" i="66"/>
  <c r="AA56" i="66"/>
  <c r="AA55" i="66"/>
  <c r="K58" i="66"/>
  <c r="AA54" i="66"/>
  <c r="K57" i="66"/>
  <c r="AA53" i="66"/>
  <c r="K56" i="66"/>
  <c r="AA52" i="66"/>
  <c r="K55" i="66"/>
  <c r="AA51" i="66"/>
  <c r="K54" i="66"/>
  <c r="AA50" i="66"/>
  <c r="K53" i="66"/>
  <c r="AA49" i="66"/>
  <c r="K52" i="66"/>
  <c r="AA48" i="66"/>
  <c r="K51" i="66"/>
  <c r="AA47" i="66"/>
  <c r="K50" i="66"/>
  <c r="AA46" i="66"/>
  <c r="K49" i="66"/>
  <c r="AA45" i="66"/>
  <c r="K48" i="66"/>
  <c r="AA44" i="66"/>
  <c r="K47" i="66"/>
  <c r="AA43" i="66"/>
  <c r="K46" i="66"/>
  <c r="AA42" i="66"/>
  <c r="K45" i="66"/>
  <c r="AA41" i="66"/>
  <c r="K44" i="66"/>
  <c r="AA40" i="66"/>
  <c r="K43" i="66"/>
  <c r="AA39" i="66"/>
  <c r="K42" i="66"/>
  <c r="AA38" i="66"/>
  <c r="K41" i="66"/>
  <c r="AA37" i="66"/>
  <c r="K40" i="66"/>
  <c r="AA36" i="66"/>
  <c r="K39" i="66"/>
  <c r="AA35" i="66"/>
  <c r="K38" i="66"/>
  <c r="AA34" i="66"/>
  <c r="K37" i="66"/>
  <c r="K36" i="66"/>
  <c r="K35" i="66"/>
  <c r="K34" i="66"/>
  <c r="AA26" i="66"/>
  <c r="AA25" i="66"/>
  <c r="AA24" i="66"/>
  <c r="AA23" i="66"/>
  <c r="K26" i="66"/>
  <c r="AA22" i="66"/>
  <c r="K25" i="66"/>
  <c r="AA21" i="66"/>
  <c r="K24" i="66"/>
  <c r="AA20" i="66"/>
  <c r="K23" i="66"/>
  <c r="AA19" i="66"/>
  <c r="K22" i="66"/>
  <c r="AA18" i="66"/>
  <c r="K21" i="66"/>
  <c r="AA17" i="66"/>
  <c r="K20" i="66"/>
  <c r="AA16" i="66"/>
  <c r="K19" i="66"/>
  <c r="AA15" i="66"/>
  <c r="K18" i="66"/>
  <c r="AA14" i="66"/>
  <c r="K17" i="66"/>
  <c r="AA13" i="66"/>
  <c r="AA12" i="66"/>
  <c r="AA11" i="66"/>
  <c r="K11" i="66"/>
  <c r="AA10" i="66"/>
  <c r="K10" i="66"/>
  <c r="AA9" i="66"/>
  <c r="K9" i="66"/>
  <c r="AA8" i="66"/>
  <c r="AA7" i="66"/>
  <c r="M24" i="42" l="1"/>
  <c r="J24" i="42"/>
  <c r="R22" i="42"/>
  <c r="J22" i="42"/>
  <c r="M22" i="42" s="1"/>
  <c r="R21" i="42"/>
  <c r="J21" i="42"/>
  <c r="M21" i="42"/>
  <c r="M19" i="42"/>
  <c r="J19" i="42"/>
  <c r="R18" i="42"/>
  <c r="J18" i="42"/>
  <c r="M18" i="42" s="1"/>
  <c r="R17" i="42"/>
  <c r="J17" i="42"/>
  <c r="M17" i="42"/>
  <c r="R16" i="42"/>
  <c r="M16" i="42"/>
  <c r="J16" i="42"/>
  <c r="R13" i="42"/>
  <c r="R12" i="42"/>
  <c r="R11" i="42"/>
  <c r="R10" i="42"/>
  <c r="J10" i="42"/>
  <c r="M10" i="42" s="1"/>
  <c r="R9" i="42"/>
  <c r="J9" i="42"/>
  <c r="M9" i="42"/>
  <c r="R8" i="42"/>
  <c r="J8" i="42"/>
  <c r="M8" i="42" s="1"/>
  <c r="R7" i="42"/>
  <c r="J7" i="42"/>
  <c r="M7" i="42" s="1"/>
  <c r="R5" i="42"/>
  <c r="J5" i="42"/>
  <c r="M5" i="42"/>
  <c r="R33" i="41"/>
  <c r="R32" i="41"/>
  <c r="J32" i="41"/>
  <c r="M32" i="41"/>
  <c r="R31" i="41"/>
  <c r="J31" i="41"/>
  <c r="M31" i="41" s="1"/>
  <c r="R29" i="41"/>
  <c r="J29" i="41"/>
  <c r="M29" i="41" s="1"/>
  <c r="R28" i="41"/>
  <c r="J28" i="41"/>
  <c r="M28" i="41" s="1"/>
  <c r="R27" i="41"/>
  <c r="J27" i="41"/>
  <c r="M27" i="41" s="1"/>
  <c r="R25" i="41"/>
  <c r="R24" i="41"/>
  <c r="R23" i="41"/>
  <c r="R22" i="41"/>
  <c r="R21" i="41"/>
  <c r="R20" i="41"/>
  <c r="R19" i="41"/>
  <c r="R18" i="41"/>
  <c r="J18" i="41"/>
  <c r="M18" i="41" s="1"/>
  <c r="R17" i="41"/>
  <c r="J17" i="41"/>
  <c r="M17" i="41" s="1"/>
  <c r="R16" i="41"/>
  <c r="J16" i="41"/>
  <c r="M16" i="41" s="1"/>
  <c r="R12" i="41"/>
  <c r="R11" i="41"/>
  <c r="R10" i="41"/>
  <c r="J10" i="41"/>
  <c r="M10" i="41" s="1"/>
  <c r="R9" i="41"/>
  <c r="J9" i="41"/>
  <c r="M9" i="41" s="1"/>
  <c r="R8" i="41"/>
  <c r="J8" i="41"/>
  <c r="M8" i="41" s="1"/>
  <c r="R7" i="41"/>
  <c r="J7" i="41"/>
  <c r="M7" i="41" s="1"/>
  <c r="J24" i="40"/>
  <c r="M24" i="40" s="1"/>
  <c r="R22" i="40"/>
  <c r="J22" i="40"/>
  <c r="M22" i="40" s="1"/>
  <c r="R21" i="40"/>
  <c r="J21" i="40"/>
  <c r="M21" i="40" s="1"/>
  <c r="R18" i="40"/>
  <c r="J18" i="40"/>
  <c r="M18" i="40" s="1"/>
  <c r="R17" i="40"/>
  <c r="J17" i="40"/>
  <c r="M17" i="40" s="1"/>
  <c r="R16" i="40"/>
  <c r="J16" i="40"/>
  <c r="M16" i="40" s="1"/>
  <c r="R14" i="40"/>
  <c r="R13" i="40"/>
  <c r="R12" i="40"/>
  <c r="R11" i="40"/>
  <c r="R10" i="40"/>
  <c r="R9" i="40"/>
  <c r="M9" i="40"/>
  <c r="J9" i="40"/>
  <c r="R8" i="40"/>
  <c r="J8" i="40"/>
  <c r="M8" i="40"/>
  <c r="R7" i="40"/>
  <c r="M7" i="40"/>
  <c r="J7" i="40"/>
  <c r="R5" i="40"/>
  <c r="R21" i="39"/>
  <c r="R20" i="39"/>
  <c r="J20" i="39"/>
  <c r="M20" i="39"/>
  <c r="R19" i="39"/>
  <c r="M19" i="39"/>
  <c r="J19" i="39"/>
  <c r="R16" i="39"/>
  <c r="M16" i="39"/>
  <c r="J16" i="39"/>
  <c r="R15" i="39"/>
  <c r="J15" i="39"/>
  <c r="M15" i="39" s="1"/>
  <c r="R14" i="39"/>
  <c r="J14" i="39"/>
  <c r="M14" i="39" s="1"/>
  <c r="R12" i="39"/>
  <c r="R11" i="39"/>
  <c r="R10" i="39"/>
  <c r="R9" i="39"/>
  <c r="R8" i="39"/>
  <c r="J8" i="39"/>
  <c r="M8" i="39" s="1"/>
  <c r="R7" i="39"/>
  <c r="M7" i="39"/>
  <c r="J7" i="39"/>
  <c r="R6" i="39"/>
  <c r="J6" i="39"/>
  <c r="M6" i="39" s="1"/>
  <c r="R5" i="39"/>
  <c r="J5" i="39"/>
  <c r="M5" i="39"/>
  <c r="M24" i="37"/>
  <c r="J24" i="37"/>
  <c r="R22" i="37"/>
  <c r="M22" i="37"/>
  <c r="J22" i="37"/>
  <c r="R21" i="37"/>
  <c r="M21" i="37"/>
  <c r="J21" i="37"/>
  <c r="J19" i="37"/>
  <c r="M19" i="37" s="1"/>
  <c r="R18" i="37"/>
  <c r="J18" i="37"/>
  <c r="M18" i="37" s="1"/>
  <c r="R17" i="37"/>
  <c r="J17" i="37"/>
  <c r="M17" i="37" s="1"/>
  <c r="R16" i="37"/>
  <c r="M16" i="37"/>
  <c r="J16" i="37"/>
  <c r="R13" i="37"/>
  <c r="R12" i="37"/>
  <c r="R11" i="37"/>
  <c r="R10" i="37"/>
  <c r="J10" i="37"/>
  <c r="M10" i="37"/>
  <c r="R9" i="37"/>
  <c r="J9" i="37"/>
  <c r="M9" i="37"/>
  <c r="R8" i="37"/>
  <c r="J8" i="37"/>
  <c r="M8" i="37" s="1"/>
  <c r="R7" i="37"/>
  <c r="J7" i="37"/>
  <c r="M7" i="37" s="1"/>
  <c r="R5" i="37"/>
  <c r="M5" i="37"/>
  <c r="J5" i="37"/>
  <c r="R25" i="36"/>
  <c r="R24" i="36"/>
  <c r="J24" i="36"/>
  <c r="M24" i="36" s="1"/>
  <c r="R23" i="36"/>
  <c r="J23" i="36"/>
  <c r="M23" i="36" s="1"/>
  <c r="R21" i="36"/>
  <c r="J21" i="36"/>
  <c r="M21" i="36"/>
  <c r="R20" i="36"/>
  <c r="M20" i="36"/>
  <c r="J20" i="36"/>
  <c r="R19" i="36"/>
  <c r="J19" i="36"/>
  <c r="M19" i="36" s="1"/>
  <c r="R13" i="36"/>
  <c r="J13" i="36"/>
  <c r="M13" i="36" s="1"/>
  <c r="R12" i="36"/>
  <c r="J12" i="36"/>
  <c r="M12" i="36" s="1"/>
  <c r="R11" i="36"/>
  <c r="J11" i="36"/>
  <c r="M11" i="36"/>
  <c r="R10" i="36"/>
  <c r="J10" i="36"/>
  <c r="M10" i="36" s="1"/>
  <c r="R9" i="36"/>
  <c r="J9" i="36"/>
  <c r="M9" i="36" s="1"/>
  <c r="R7" i="36"/>
  <c r="M24" i="32"/>
  <c r="J24" i="32"/>
  <c r="R22" i="32"/>
  <c r="R21" i="32"/>
  <c r="J22" i="32"/>
  <c r="M22" i="32" s="1"/>
  <c r="J21" i="32"/>
  <c r="M21" i="32" s="1"/>
  <c r="R19" i="32"/>
  <c r="R18" i="32"/>
  <c r="R17" i="32"/>
  <c r="R16" i="32"/>
  <c r="M18" i="32"/>
  <c r="J18" i="32"/>
  <c r="M17" i="32"/>
  <c r="J17" i="32"/>
  <c r="J16" i="32"/>
  <c r="M16" i="32" s="1"/>
  <c r="R14" i="32"/>
  <c r="R13" i="32"/>
  <c r="R12" i="32"/>
  <c r="R11" i="32"/>
  <c r="R10" i="32"/>
  <c r="R9" i="32"/>
  <c r="R8" i="32"/>
  <c r="R7" i="32"/>
  <c r="J11" i="32"/>
  <c r="M11" i="32"/>
  <c r="M10" i="32"/>
  <c r="J10" i="32"/>
  <c r="M9" i="32"/>
  <c r="J9" i="32"/>
  <c r="J8" i="32"/>
  <c r="M8" i="32" s="1"/>
  <c r="J7" i="32"/>
  <c r="M7" i="32" s="1"/>
  <c r="R5" i="32"/>
  <c r="R22" i="29"/>
  <c r="R21" i="29"/>
  <c r="R20" i="29"/>
  <c r="J21" i="29"/>
  <c r="M21" i="29"/>
  <c r="J20" i="29"/>
  <c r="M20" i="29" s="1"/>
  <c r="R18" i="29"/>
  <c r="R17" i="29"/>
  <c r="R16" i="29"/>
  <c r="R15" i="29"/>
  <c r="M17" i="29"/>
  <c r="J17" i="29"/>
  <c r="M16" i="29"/>
  <c r="J16" i="29"/>
  <c r="J15" i="29"/>
  <c r="M15" i="29"/>
  <c r="J8" i="29"/>
  <c r="M8" i="29"/>
  <c r="R13" i="29"/>
  <c r="R12" i="29"/>
  <c r="M7" i="29"/>
  <c r="J7" i="29"/>
  <c r="M6" i="29"/>
  <c r="J6" i="29"/>
  <c r="R11" i="29"/>
  <c r="R10" i="29"/>
  <c r="R9" i="29"/>
  <c r="M5" i="29"/>
  <c r="J5" i="29"/>
  <c r="R8" i="29"/>
  <c r="R7" i="29"/>
  <c r="R6" i="29"/>
  <c r="R5" i="29"/>
  <c r="J26" i="28"/>
  <c r="M26" i="28" s="1"/>
  <c r="R24" i="28"/>
  <c r="R23" i="28"/>
  <c r="M24" i="28"/>
  <c r="J24" i="28"/>
  <c r="J23" i="28"/>
  <c r="M23" i="28" s="1"/>
  <c r="R21" i="28"/>
  <c r="R20" i="28"/>
  <c r="R19" i="28"/>
  <c r="R18" i="28"/>
  <c r="J18" i="28"/>
  <c r="M18" i="28" s="1"/>
  <c r="J17" i="28"/>
  <c r="M17" i="28"/>
  <c r="R17" i="28"/>
  <c r="R16" i="28"/>
  <c r="M16" i="28"/>
  <c r="J16" i="28"/>
  <c r="R14" i="28"/>
  <c r="R13" i="28"/>
  <c r="M8" i="28"/>
  <c r="J8" i="28"/>
  <c r="R12" i="28"/>
  <c r="R11" i="28"/>
  <c r="R10" i="28"/>
  <c r="R9" i="28"/>
  <c r="R8" i="28"/>
  <c r="R7" i="28"/>
  <c r="J7" i="28"/>
  <c r="M7" i="28"/>
  <c r="J5" i="28"/>
  <c r="M5" i="28"/>
  <c r="R5" i="28"/>
  <c r="R20" i="27"/>
  <c r="R19" i="27"/>
  <c r="R18" i="27"/>
  <c r="M19" i="27"/>
  <c r="J19" i="27"/>
  <c r="J18" i="27"/>
  <c r="M18" i="27" s="1"/>
  <c r="R15" i="27"/>
  <c r="R14" i="27"/>
  <c r="J16" i="27"/>
  <c r="M16" i="27" s="1"/>
  <c r="M15" i="27"/>
  <c r="J15" i="27"/>
  <c r="M14" i="27"/>
  <c r="J14" i="27"/>
  <c r="J12" i="27"/>
  <c r="M12" i="27" s="1"/>
  <c r="R11" i="27"/>
  <c r="R10" i="27"/>
  <c r="R9" i="27"/>
  <c r="M11" i="27"/>
  <c r="J11" i="27"/>
  <c r="R8" i="27"/>
  <c r="R7" i="27"/>
  <c r="J10" i="27"/>
  <c r="M10" i="27" s="1"/>
  <c r="J9" i="27"/>
  <c r="M9" i="27"/>
  <c r="M8" i="27"/>
  <c r="J8" i="27"/>
  <c r="J7" i="27"/>
  <c r="M7" i="27" s="1"/>
  <c r="R5" i="27"/>
  <c r="M23" i="26"/>
  <c r="J23" i="26"/>
  <c r="R21" i="26"/>
  <c r="R20" i="26"/>
  <c r="M21" i="26"/>
  <c r="J21" i="26"/>
  <c r="J20" i="26"/>
  <c r="M20" i="26" s="1"/>
  <c r="R16" i="26"/>
  <c r="R15" i="26"/>
  <c r="M15" i="26"/>
  <c r="J15" i="26"/>
  <c r="R13" i="26"/>
  <c r="R12" i="26"/>
  <c r="R11" i="26"/>
  <c r="R10" i="26"/>
  <c r="M9" i="26"/>
  <c r="J9" i="26"/>
  <c r="J8" i="26"/>
  <c r="M8" i="26" s="1"/>
  <c r="R9" i="26"/>
  <c r="R8" i="26"/>
  <c r="R7" i="26"/>
  <c r="J7" i="26"/>
  <c r="M7" i="26" s="1"/>
  <c r="R5" i="26"/>
  <c r="M18" i="25"/>
  <c r="J18" i="25"/>
  <c r="R15" i="25"/>
  <c r="R14" i="25"/>
  <c r="R13" i="25"/>
  <c r="M15" i="25"/>
  <c r="J15" i="25"/>
  <c r="M14" i="25"/>
  <c r="J14" i="25"/>
  <c r="J13" i="25"/>
  <c r="M13" i="25" s="1"/>
  <c r="R9" i="25"/>
  <c r="R8" i="25"/>
  <c r="R7" i="25"/>
  <c r="R6" i="25"/>
  <c r="J10" i="25"/>
  <c r="M10" i="25" s="1"/>
  <c r="J9" i="25"/>
  <c r="M9" i="25" s="1"/>
  <c r="M8" i="25"/>
  <c r="J8" i="25"/>
  <c r="J7" i="25"/>
  <c r="M7" i="25" s="1"/>
  <c r="J6" i="25"/>
  <c r="M6" i="25"/>
  <c r="M5" i="25"/>
  <c r="J5" i="25"/>
  <c r="R5" i="25"/>
  <c r="M24" i="18"/>
  <c r="J24" i="18"/>
  <c r="R22" i="18"/>
  <c r="R21" i="18"/>
  <c r="J22" i="18"/>
  <c r="M22" i="18" s="1"/>
  <c r="J21" i="18"/>
  <c r="M21" i="18" s="1"/>
  <c r="R19" i="18"/>
  <c r="R18" i="18"/>
  <c r="R17" i="18"/>
  <c r="R16" i="18"/>
  <c r="M18" i="18"/>
  <c r="J18" i="18"/>
  <c r="M17" i="18"/>
  <c r="J17" i="18"/>
  <c r="J16" i="18"/>
  <c r="M16" i="18" s="1"/>
  <c r="R14" i="18"/>
  <c r="R13" i="18"/>
  <c r="R12" i="18"/>
  <c r="R11" i="18"/>
  <c r="R10" i="18"/>
  <c r="R9" i="18"/>
  <c r="R8" i="18"/>
  <c r="R7" i="18"/>
  <c r="J11" i="18"/>
  <c r="M11" i="18" s="1"/>
  <c r="M10" i="18"/>
  <c r="J10" i="18"/>
  <c r="M9" i="18"/>
  <c r="J9" i="18"/>
  <c r="J8" i="18"/>
  <c r="M8" i="18" s="1"/>
  <c r="J7" i="18"/>
  <c r="M7" i="18" s="1"/>
  <c r="R5" i="18"/>
  <c r="R22" i="15"/>
  <c r="R21" i="15"/>
  <c r="R20" i="15"/>
  <c r="J21" i="15"/>
  <c r="M21" i="15"/>
  <c r="M20" i="15"/>
  <c r="J20" i="15"/>
  <c r="R18" i="15"/>
  <c r="R17" i="15"/>
  <c r="R16" i="15"/>
  <c r="R15" i="15"/>
  <c r="M17" i="15"/>
  <c r="J17" i="15"/>
  <c r="J16" i="15"/>
  <c r="M16" i="15" s="1"/>
  <c r="M15" i="15"/>
  <c r="J15" i="15"/>
  <c r="M8" i="15"/>
  <c r="J8" i="15"/>
  <c r="R13" i="15"/>
  <c r="R12" i="15"/>
  <c r="M7" i="15"/>
  <c r="J7" i="15"/>
  <c r="M6" i="15"/>
  <c r="J6" i="15"/>
  <c r="R11" i="15"/>
  <c r="R10" i="15"/>
  <c r="R9" i="15"/>
  <c r="J5" i="15"/>
  <c r="M5" i="15" s="1"/>
  <c r="R8" i="15"/>
  <c r="R7" i="15"/>
  <c r="R6" i="15"/>
  <c r="R5" i="15"/>
  <c r="M26" i="14"/>
  <c r="J26" i="14"/>
  <c r="R24" i="14"/>
  <c r="R23" i="14"/>
  <c r="J24" i="14"/>
  <c r="M24" i="14" s="1"/>
  <c r="M23" i="14"/>
  <c r="J23" i="14"/>
  <c r="R21" i="14"/>
  <c r="R20" i="14"/>
  <c r="R19" i="14"/>
  <c r="R18" i="14"/>
  <c r="J18" i="14"/>
  <c r="M18" i="14" s="1"/>
  <c r="J17" i="14"/>
  <c r="M17" i="14"/>
  <c r="R17" i="14"/>
  <c r="R16" i="14"/>
  <c r="M16" i="14"/>
  <c r="J16" i="14"/>
  <c r="R14" i="14"/>
  <c r="R13" i="14"/>
  <c r="J8" i="14"/>
  <c r="M8" i="14"/>
  <c r="R12" i="14"/>
  <c r="R11" i="14"/>
  <c r="R10" i="14"/>
  <c r="R9" i="14"/>
  <c r="R8" i="14"/>
  <c r="R7" i="14"/>
  <c r="J7" i="14"/>
  <c r="M7" i="14" s="1"/>
  <c r="M5" i="14"/>
  <c r="J5" i="14"/>
  <c r="R5" i="14"/>
  <c r="R20" i="13"/>
  <c r="R19" i="13"/>
  <c r="R18" i="13"/>
  <c r="J19" i="13"/>
  <c r="M19" i="13"/>
  <c r="J18" i="13"/>
  <c r="M18" i="13"/>
  <c r="R15" i="13"/>
  <c r="R14" i="13"/>
  <c r="M16" i="13"/>
  <c r="J16" i="13"/>
  <c r="J15" i="13"/>
  <c r="M15" i="13" s="1"/>
  <c r="M14" i="13"/>
  <c r="J14" i="13"/>
  <c r="J12" i="13"/>
  <c r="M12" i="13" s="1"/>
  <c r="R11" i="13"/>
  <c r="R10" i="13"/>
  <c r="R9" i="13"/>
  <c r="M11" i="13"/>
  <c r="J11" i="13"/>
  <c r="R8" i="13"/>
  <c r="R7" i="13"/>
  <c r="J10" i="13"/>
  <c r="M10" i="13" s="1"/>
  <c r="M9" i="13"/>
  <c r="J9" i="13"/>
  <c r="J8" i="13"/>
  <c r="M8" i="13" s="1"/>
  <c r="J7" i="13"/>
  <c r="M7" i="13"/>
  <c r="R5" i="13"/>
  <c r="J23" i="12"/>
  <c r="M23" i="12" s="1"/>
  <c r="R21" i="12"/>
  <c r="R20" i="12"/>
  <c r="J21" i="12"/>
  <c r="M21" i="12"/>
  <c r="M20" i="12"/>
  <c r="J20" i="12"/>
  <c r="R16" i="12"/>
  <c r="R15" i="12"/>
  <c r="J15" i="12"/>
  <c r="M15" i="12" s="1"/>
  <c r="R13" i="12"/>
  <c r="R12" i="12"/>
  <c r="R11" i="12"/>
  <c r="R10" i="12"/>
  <c r="J9" i="12"/>
  <c r="M9" i="12"/>
  <c r="J8" i="12"/>
  <c r="M8" i="12"/>
  <c r="R9" i="12"/>
  <c r="R8" i="12"/>
  <c r="R7" i="12"/>
  <c r="J7" i="12"/>
  <c r="M7" i="12"/>
  <c r="R5" i="12"/>
  <c r="J18" i="11"/>
  <c r="M18" i="11" s="1"/>
  <c r="R15" i="11"/>
  <c r="R14" i="11"/>
  <c r="R13" i="11"/>
  <c r="J15" i="11"/>
  <c r="M15" i="11" s="1"/>
  <c r="J14" i="11"/>
  <c r="M14" i="11" s="1"/>
  <c r="M13" i="11"/>
  <c r="J13" i="11"/>
  <c r="R9" i="11"/>
  <c r="R8" i="11"/>
  <c r="R7" i="11"/>
  <c r="R6" i="11"/>
  <c r="J10" i="11"/>
  <c r="M10" i="11" s="1"/>
  <c r="J9" i="11"/>
  <c r="M9" i="11" s="1"/>
  <c r="J8" i="11"/>
  <c r="M8" i="11" s="1"/>
  <c r="M7" i="11"/>
  <c r="J7" i="11"/>
  <c r="M6" i="11"/>
  <c r="J6" i="11"/>
  <c r="J5" i="11"/>
  <c r="M5" i="11" s="1"/>
  <c r="R5" i="11"/>
</calcChain>
</file>

<file path=xl/sharedStrings.xml><?xml version="1.0" encoding="utf-8"?>
<sst xmlns="http://schemas.openxmlformats.org/spreadsheetml/2006/main" count="4019" uniqueCount="574">
  <si>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</si>
  <si>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</si>
  <si>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</si>
  <si>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</si>
  <si>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</si>
  <si>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</si>
  <si>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</si>
  <si>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</si>
  <si>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</si>
  <si>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</si>
  <si>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</si>
  <si>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</si>
  <si>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</si>
  <si>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</si>
  <si>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ご飯</t>
  </si>
  <si>
    <t>※加熱調理する際は中心部75℃で1分以上加熱したことを確認して下さい。_x000D_</t>
  </si>
  <si>
    <t>国産豚もも小間</t>
  </si>
  <si>
    <t>g</t>
  </si>
  <si>
    <t>酒</t>
  </si>
  <si>
    <t>玉ねぎ</t>
  </si>
  <si>
    <t>油</t>
  </si>
  <si>
    <t>みりん風調味料</t>
  </si>
  <si>
    <t>上白糖</t>
  </si>
  <si>
    <t>醤油</t>
  </si>
  <si>
    <t>小麦</t>
  </si>
  <si>
    <t>バター</t>
  </si>
  <si>
    <t>乳</t>
  </si>
  <si>
    <t>冷凍千切り人参Ｐ</t>
  </si>
  <si>
    <t>玉子</t>
  </si>
  <si>
    <t>卵</t>
  </si>
  <si>
    <t>ヶ</t>
  </si>
  <si>
    <t>出し汁</t>
  </si>
  <si>
    <t>みそ汁</t>
  </si>
  <si>
    <t>※加熱調理する際は中心部75℃で1分以上加熱したことを確認して下さい。</t>
  </si>
  <si>
    <t>カットワカメ</t>
  </si>
  <si>
    <t>花ふ</t>
  </si>
  <si>
    <t>Ｐ</t>
  </si>
  <si>
    <t>味噌</t>
  </si>
  <si>
    <t>昼</t>
  </si>
  <si>
    <t>牛乳</t>
  </si>
  <si>
    <t>cc</t>
  </si>
  <si>
    <t>小麦粉</t>
  </si>
  <si>
    <t>有機豆乳無調整</t>
  </si>
  <si>
    <t>冷凍カーネルコーンＰ</t>
  </si>
  <si>
    <t>コンソメ</t>
  </si>
  <si>
    <t>乳・小麦</t>
  </si>
  <si>
    <t>※水の量は調節して下さい。_x000D_</t>
  </si>
  <si>
    <t>国産鶏もも小間(加熱用)</t>
  </si>
  <si>
    <t>じゃが芋</t>
  </si>
  <si>
    <t>冷凍キヌサヤＰ</t>
  </si>
  <si>
    <t>水</t>
  </si>
  <si>
    <t>精製塩</t>
  </si>
  <si>
    <t>マヨネーズ</t>
  </si>
  <si>
    <t>卵・小麦</t>
  </si>
  <si>
    <t>・</t>
  </si>
  <si>
    <t>※143</t>
  </si>
  <si>
    <t>切</t>
  </si>
  <si>
    <t>片栗粉</t>
  </si>
  <si>
    <t>ケチャップ</t>
  </si>
  <si>
    <t>こしょう</t>
  </si>
  <si>
    <t>フルーツ（洋なし缶）</t>
  </si>
  <si>
    <t>洋なし缶ハーフ</t>
  </si>
  <si>
    <t>中国</t>
  </si>
  <si>
    <t>マカロニミックス160ｇＰ</t>
  </si>
  <si>
    <t>※誤嚥防止のために豆は軽く潰して下さい。_x000D_</t>
  </si>
  <si>
    <t>冷凍グリンピースＰ</t>
  </si>
  <si>
    <t>酢</t>
  </si>
  <si>
    <t>ごま油</t>
  </si>
  <si>
    <t>すまし汁</t>
  </si>
  <si>
    <t>冷凍カット油揚げ</t>
  </si>
  <si>
    <t>③水溶き片栗粉でとろみをつけて①にかけて、食べやすい大きさに切って茹でたキヌサヤを散らして下さい。_x000D_</t>
  </si>
  <si>
    <t>※片栗粉の分量はとろみをみて調節して下さい。_x000D_</t>
  </si>
  <si>
    <t>大根のツナサラダ</t>
  </si>
  <si>
    <t>①食べやすい大きさに切った野菜・コーンは茹で冷まします。ツナは汁気をきります。_x000D_</t>
  </si>
  <si>
    <t>②煮立て冷ました調味料と①を和えて下さい。_x000D_</t>
  </si>
  <si>
    <t>ツナフレーク缶</t>
  </si>
  <si>
    <t>冷凍カットインゲンＰ</t>
  </si>
  <si>
    <t>焼ふ</t>
  </si>
  <si>
    <t>鉄分強化！ふりかけごはん</t>
  </si>
  <si>
    <t>鉄ふりかけ　大豆</t>
  </si>
  <si>
    <t>小麦※18</t>
    <phoneticPr fontId="17"/>
  </si>
  <si>
    <t>②調味料を煮立てて冷まし、①と和えて下さい。_x000D_</t>
  </si>
  <si>
    <t>冷凍カットアスパラＰ</t>
  </si>
  <si>
    <t>スープ</t>
  </si>
  <si>
    <t>国産鶏モモ挽肉(加熱用)</t>
  </si>
  <si>
    <t>中華味</t>
  </si>
  <si>
    <t>骨抜き鮭３０</t>
  </si>
  <si>
    <t>国産豚挽肉</t>
  </si>
  <si>
    <t>②調味料は煮立て冷まして、①を和えて下さい。_x000D_</t>
  </si>
  <si>
    <t>冷凍ブロッコリー</t>
  </si>
  <si>
    <t>本</t>
  </si>
  <si>
    <t>骨抜きカラスカレイ３０</t>
  </si>
  <si>
    <t>鉄ふりかけ　穀物</t>
  </si>
  <si>
    <t>※18</t>
  </si>
  <si>
    <t>骨抜き白糸タラ３０</t>
  </si>
  <si>
    <t>パセリ</t>
  </si>
  <si>
    <t>大根</t>
  </si>
  <si>
    <t>人参</t>
  </si>
  <si>
    <t>しめじ</t>
  </si>
  <si>
    <t>フルーツ（バナナ）</t>
  </si>
  <si>
    <t>※原料のまま流水できれいに洗って下さい。</t>
  </si>
  <si>
    <t>バナナ</t>
  </si>
  <si>
    <t>ほうれん草</t>
  </si>
  <si>
    <t>もやし</t>
  </si>
  <si>
    <t>白菜</t>
  </si>
  <si>
    <t>フルーツ（オレンジ）</t>
  </si>
  <si>
    <t>ネーブル</t>
  </si>
  <si>
    <t>かぼちゃ</t>
  </si>
  <si>
    <t>キャベツ</t>
  </si>
  <si>
    <t>②調味料を煮立てて冷まし、①を和えて下さい。_x000D_</t>
  </si>
  <si>
    <t>チンゲン菜</t>
  </si>
  <si>
    <t>ソーメン</t>
  </si>
  <si>
    <t>小麦※14</t>
    <phoneticPr fontId="17"/>
  </si>
  <si>
    <t>長ねぎ</t>
  </si>
  <si>
    <t>ピーマン</t>
  </si>
  <si>
    <t>ごぼう</t>
  </si>
  <si>
    <t>小松菜</t>
  </si>
  <si>
    <t>充てん豆腐</t>
  </si>
  <si>
    <t>丁</t>
  </si>
  <si>
    <t>水菜</t>
  </si>
  <si>
    <t>きゅうり</t>
  </si>
  <si>
    <t>さつま芋</t>
  </si>
  <si>
    <t>5月7日(金)配達/5月10日(月)食</t>
    <phoneticPr fontId="3"/>
  </si>
  <si>
    <t>チキンカレーライス</t>
  </si>
  <si>
    <t>①材料を食べやすい大きさに切り、芋は水にさらします。_x000D_</t>
  </si>
  <si>
    <t>②熱した油で肉・野菜を炒めて、水・牛乳を加えて煮ます。_x000D_</t>
  </si>
  <si>
    <t>③材料が柔らかくなったらルーを加えて煮込み、砂糖・ケチャップで味を調えて下さい。_x000D_</t>
  </si>
  <si>
    <t>とろけるカレー　甘口</t>
  </si>
  <si>
    <t>白菜の玉子サラダ</t>
  </si>
  <si>
    <t>5月10日(月)配達/5月11日(火)食</t>
    <phoneticPr fontId="3"/>
  </si>
  <si>
    <t>白糸タラの野菜炒め</t>
  </si>
  <si>
    <t>②フライパンに油を熱して魚を焼き、一度取り出します。_x000D_</t>
  </si>
  <si>
    <t>③油で野菜を炒め、火が通ったら②を戻し入れて、混ぜ合わせた調味料を加えて絡めて下さい。_x000D_</t>
  </si>
  <si>
    <t>さつま芋の甘煮</t>
  </si>
  <si>
    <t>①芋は角切りにし水にさらします。_x000D_</t>
  </si>
  <si>
    <t>②材料をひたひたの水・砂糖で煮て下さい。_x000D_</t>
  </si>
  <si>
    <t>えのき茸</t>
  </si>
  <si>
    <t>①豆腐は食べやすい大きさに切って茹でます。_x000D_</t>
  </si>
  <si>
    <t>中華スープ</t>
  </si>
  <si>
    <t>5月11日(火)配達/5月12日(水)食</t>
    <phoneticPr fontId="3"/>
  </si>
  <si>
    <t>チキンと大豆のトマト煮</t>
  </si>
  <si>
    <t>①材料は大豆の大きさに合わせて角切りにします。_x000D_</t>
  </si>
  <si>
    <t>②バターで材料を炒め合わせて、水・トマトパック・ケチャップ・塩・正油を加え30分くらい煮こみます。_x000D_</t>
  </si>
  <si>
    <t>③茹でて刻んだパセリを散らして下さい。_x000D_</t>
  </si>
  <si>
    <t>冷凍国産大豆Ｐ</t>
  </si>
  <si>
    <t>カットトマトパック</t>
  </si>
  <si>
    <t>もやしのおかか和え</t>
  </si>
  <si>
    <t>①食べやすい大きさに切った野菜は茹で冷まします。_x000D_</t>
  </si>
  <si>
    <t>②煮たて冷ました調味料・花かつおで和えてください。_x000D_</t>
  </si>
  <si>
    <t>花かつおＰ</t>
  </si>
  <si>
    <t>国内製造</t>
  </si>
  <si>
    <t>万能ねぎ</t>
  </si>
  <si>
    <t>5月12日(水)配達/5月13日(木)食</t>
    <phoneticPr fontId="3"/>
  </si>
  <si>
    <t>①魚は水けを拭き取り、小麦粉をまぶしてバターで焼きます。_x000D_</t>
  </si>
  <si>
    <t>②①に水・砂糖・醤油・みりんを加えて絡めます。_x000D_</t>
  </si>
  <si>
    <t>③食べやすい大きさに切った野菜は水・砂糖で煮て、添えて下さい。_x000D_</t>
  </si>
  <si>
    <t>茹で豚と小松菜のサラダ</t>
  </si>
  <si>
    <t>①肉に酒・片栗粉をもみこみ茹で冷まし、食べやすい大きさに切った野菜は茹で冷まします。_x000D_</t>
  </si>
  <si>
    <t>パプリカ黄</t>
  </si>
  <si>
    <t>5月13日(木)配達/5月14日(金)食</t>
    <phoneticPr fontId="3"/>
  </si>
  <si>
    <t>たまごチャーハン</t>
  </si>
  <si>
    <t>①米に塩・正油・ごま油・水（調味料と合わせて通常の水加減）を入れて軽く混ぜ合わせ、炊飯します。_x000D_</t>
  </si>
  <si>
    <t>②玉ねぎはみじん切りにします。_x000D_</t>
  </si>
  <si>
    <t>③溶き玉子に塩・こしょうを加えて、熱した油で炒り玉子を作ります。_x000D_</t>
  </si>
  <si>
    <t>④ごま油で肉・玉ねぎを炒め、正油で調味します。_x000D_</t>
  </si>
  <si>
    <t>⑤炊きあがったご飯に③・④・刻んで茹でた万能ねぎを混ぜ込んで下さい。_x000D_</t>
  </si>
  <si>
    <t>※食数が少ない場合は材料と炊きあがったご飯をフライパンで炒めてもよいでしょう。_x000D_</t>
  </si>
  <si>
    <t>②煮立て冷ました調味料で①を和えて下さい。_x000D_</t>
  </si>
  <si>
    <t>5月14日(金)配達/5月17日(月)食</t>
    <phoneticPr fontId="3"/>
  </si>
  <si>
    <t>豆腐の肉野菜あんかけ</t>
  </si>
  <si>
    <t>5月21日(金)配達/5月24日(月)食</t>
    <phoneticPr fontId="3"/>
  </si>
  <si>
    <t>5月24日(月)配達/5月25日(火)食</t>
    <phoneticPr fontId="3"/>
  </si>
  <si>
    <t>5月25日(火)配達/5月26日(水)食</t>
    <phoneticPr fontId="3"/>
  </si>
  <si>
    <t>5月26日(水)配達/5月27日(木)食</t>
    <phoneticPr fontId="3"/>
  </si>
  <si>
    <t>5月27日(木)配達/5月28日(金)食</t>
    <phoneticPr fontId="3"/>
  </si>
  <si>
    <t>5月28日(金)配達/5月31日(月)食</t>
    <phoneticPr fontId="3"/>
  </si>
  <si>
    <t xml:space="preserve">②食べやすい大きさに切って酒をふった肉・玉ねぎ・人参を炒め、
</t>
    <phoneticPr fontId="17"/>
  </si>
  <si>
    <t>出し汁・砂糖・酒・みりん・正油を加えて材料が柔らかくなるまで煮ます。</t>
  </si>
  <si>
    <t xml:space="preserve">※芋をやわらかくなるまで電子レンジで加熱又は茹で冷まし、他の材料を煮込んだ後に加えると、
</t>
    <phoneticPr fontId="17"/>
  </si>
  <si>
    <t>煮崩れを防ぐことができます。</t>
  </si>
  <si>
    <t xml:space="preserve">①食べやすい大きさに切った野菜は茹で冷まし、玉子は茹で冷まして食べやすい大きさに切ります。
</t>
    <phoneticPr fontId="17"/>
  </si>
  <si>
    <t>パセリは茹でて刻み冷まします。</t>
  </si>
  <si>
    <t xml:space="preserve">①魚はサイコロ状又は食べやすい大きさに切って水気をふき取り、片栗粉をまぶします。
</t>
    <phoneticPr fontId="17"/>
  </si>
  <si>
    <t>野菜は食べやすい大きさに切ります。</t>
  </si>
  <si>
    <t xml:space="preserve">②バターで材料を炒め合わせて、水・トマトパック・ケチャップ・塩・正油を加え30分くらい煮こみます。
</t>
    <phoneticPr fontId="17"/>
  </si>
  <si>
    <t xml:space="preserve">①肉に酒・片栗粉をもみこみ茹で冷まし、食べやすい大きさに切った野菜は茹で冷まします。
</t>
    <phoneticPr fontId="17"/>
  </si>
  <si>
    <t>カラスカレイの</t>
    <phoneticPr fontId="17"/>
  </si>
  <si>
    <t>和風ムニエル</t>
  </si>
  <si>
    <t>ブロッコリーと人参の</t>
    <phoneticPr fontId="17"/>
  </si>
  <si>
    <t>ツナサラダ</t>
  </si>
  <si>
    <t>スパゲッティミートソース</t>
  </si>
  <si>
    <t>スパゲッティ</t>
  </si>
  <si>
    <t>②熱した油で肉・①を炒め、小麦粉を加えて全体に混ぜ合わせます。_x000D_</t>
  </si>
  <si>
    <t>水・酒・ケチャップ・ウスターソース・砂糖を加えて煮ます。_x000D_</t>
  </si>
  <si>
    <t>③麺はたっぷりのお湯で8～9分茹でてバターをからめて、器に盛り②をかけます。_x000D_</t>
  </si>
  <si>
    <t>④茹でたグリンピースを散らして下さい。_x000D_</t>
  </si>
  <si>
    <t>ウスターソース</t>
  </si>
  <si>
    <t>春野菜のマヨサラダ</t>
  </si>
  <si>
    <t>※46</t>
  </si>
  <si>
    <t>鮭のクリームソース</t>
  </si>
  <si>
    <t>①魚は水気をよくふきとり、塩をふり小麦粉をまぶして熱した油で焼きます。_x000D_</t>
  </si>
  <si>
    <t>②薄切りにした玉ねぎは熱した油で炒めます。_x000D_</t>
  </si>
  <si>
    <t>②を加え、塩・こしょうで味を調えます。</t>
  </si>
  <si>
    <t>④魚に③のソースをかけてください。_x000D_</t>
  </si>
  <si>
    <t>②熱した油で①・野菜を炒め、調味料で調味して下さい。_x000D_</t>
  </si>
  <si>
    <t>※芋は蓋をして蒸し焼きにすると火が通りやすくなります。_x000D_</t>
  </si>
  <si>
    <t>5月5日(水)配達/5月6日(木)食</t>
    <phoneticPr fontId="3"/>
  </si>
  <si>
    <t>●こいのぼりコーンハンバーグ</t>
  </si>
  <si>
    <t xml:space="preserve">①肉・コーン・豆乳にひたしたパン粉・塩・こしょうを粘りが出るまで練り混ぜて、
</t>
    <phoneticPr fontId="3"/>
  </si>
  <si>
    <t>パン粉</t>
  </si>
  <si>
    <t>人数分の鯉のぼり型にまとめます。</t>
  </si>
  <si>
    <t xml:space="preserve">②熱した油で、①を両面焼き中まで火を通します。器に盛ってケチャップでうろこを描き、
</t>
    <phoneticPr fontId="3"/>
  </si>
  <si>
    <t>茹でたグリンピースを目に見立てます。</t>
  </si>
  <si>
    <t>④茹でたアスパラを添えて下さい。_x000D_</t>
  </si>
  <si>
    <t>※写真を参考に盛り付けて下さい。_x000D_</t>
  </si>
  <si>
    <t>※コーンは刻んでも良いでしょう。_x000D_</t>
  </si>
  <si>
    <t>マカロニサラダ</t>
  </si>
  <si>
    <t>①マカロニは8～10分茹で冷まします。野菜は茹で冷まします。_x000D_</t>
  </si>
  <si>
    <t>鶏ささみ　(加熱用)</t>
  </si>
  <si>
    <t>5月6日(木)配達/5月7日(金)食</t>
    <phoneticPr fontId="3"/>
  </si>
  <si>
    <t>白糸タラのカレーマヨ焼き</t>
  </si>
  <si>
    <t>①魚は水気をよくふき取り、塩・こしょうし、小麦粉をまぶします。_x000D_</t>
  </si>
  <si>
    <t>カレーパウダー</t>
  </si>
  <si>
    <t>②マヨネーズ・カレー粉を混ぜ合わせます。_x000D_</t>
  </si>
  <si>
    <t>③天板に油をひいて①を並べ、180～200度に温めたオーブンで10～15分焼いていったん取り出します。_x000D_</t>
  </si>
  <si>
    <t>④③の上に②をのせて、再びオーブンで5分くらい焼きます。_x000D_</t>
  </si>
  <si>
    <t xml:space="preserve">⑤食べやすい大きさに切った野菜を熱した油で炒め、塩をふります。
</t>
    <phoneticPr fontId="3"/>
  </si>
  <si>
    <t>※カレー粉には辛味があるので、香りが付く程度に少量入れて下さい。入れ過ぎにご注意ください。_x000D_</t>
  </si>
  <si>
    <t>鶏肉と大根の煮物</t>
  </si>
  <si>
    <t>①材料は食べやすい大きさに切ります。_x000D_</t>
  </si>
  <si>
    <t>インゲン</t>
  </si>
  <si>
    <t>レーズン50ｇＰ</t>
  </si>
  <si>
    <t>パプリカ赤</t>
  </si>
  <si>
    <t>5月17日(月)配達/5月18日(火)食</t>
    <phoneticPr fontId="3"/>
  </si>
  <si>
    <t xml:space="preserve">①食べやすい大きさに切った野菜は茹で冷まします。
</t>
    <phoneticPr fontId="3"/>
  </si>
  <si>
    <t>スナップエンドウ</t>
  </si>
  <si>
    <t>スナップエンドウは筋を取り、食べやすい大きさに切って茹で冷まします。</t>
  </si>
  <si>
    <t>5月18日(火)配達/5月19日(水)食</t>
    <phoneticPr fontId="3"/>
  </si>
  <si>
    <t>じゃが芋とほうれん草の</t>
    <phoneticPr fontId="3"/>
  </si>
  <si>
    <t>①野菜は食べやすい大きさに切り、芋は水にさらします。_x000D_</t>
  </si>
  <si>
    <t>ソテー</t>
  </si>
  <si>
    <t>5月19日(水)配達/5月20日(木)食</t>
    <phoneticPr fontId="3"/>
  </si>
  <si>
    <t>●クマさんライス</t>
  </si>
  <si>
    <t>①ご飯は通常通り炊飯します。_x000D_</t>
  </si>
  <si>
    <t>②醤油・みりんを煮立て、花かつおと混ぜます。_x000D_</t>
  </si>
  <si>
    <t>③炊き上がったご飯に②を混ぜ合わせます。_x000D_</t>
  </si>
  <si>
    <t>④ご飯は丸くし、人参は半月切り2枚・輪切り1枚を作り水・砂糖・塩で煮ます。_x000D_</t>
  </si>
  <si>
    <t>⑤茹でたレーズンは目にし、人参は耳と鼻まわり、茹でたグリーンピースは鼻にして盛り付けて下さい。_x000D_</t>
  </si>
  <si>
    <t>※写真を参考にして下さい。_x000D_</t>
  </si>
  <si>
    <t>照り焼きハンバーグ</t>
  </si>
  <si>
    <t>①みじん切りした玉ねぎは炒めて、塩・こしょうし冷まします。_x000D_</t>
  </si>
  <si>
    <t>②肉・①・牛乳にひたしたパン粉を粘りが出るまで練り混ぜて、人数分の小判型にまとめます。_x000D_</t>
  </si>
  <si>
    <t>③熱した油で、②を両面焼き中まで火を通します。_x000D_</t>
  </si>
  <si>
    <t xml:space="preserve">④肉汁の残ったフライパンに水・醤油・みりん・砂糖を加えて煮立たせ、
</t>
    <phoneticPr fontId="3"/>
  </si>
  <si>
    <t>水溶き片栗粉でとろみをつけハンバーグにかけて下さい。</t>
  </si>
  <si>
    <t>※水溶き片栗粉の分量は調節して下さい。_x000D_</t>
  </si>
  <si>
    <t>①マカロニは8～10分茹で冷まします。野菜・コーンは茹で冷まします。_x000D_</t>
  </si>
  <si>
    <t>5月20日(木)配達/5月21日(金)食</t>
    <phoneticPr fontId="3"/>
  </si>
  <si>
    <t xml:space="preserve">①玉ねぎはみじん切りにします。
</t>
    <rPh sb="1" eb="2">
      <t>タマ</t>
    </rPh>
    <phoneticPr fontId="18"/>
  </si>
  <si>
    <t xml:space="preserve">③バター・小麦粉を炒めて少量ずつ牛乳（量は調整して下さい）を注ぎ、のばしてホワイトソースを作り、
</t>
    <rPh sb="19" eb="20">
      <t>リョウ</t>
    </rPh>
    <rPh sb="21" eb="23">
      <t>チョウセイ</t>
    </rPh>
    <rPh sb="25" eb="26">
      <t>クダ</t>
    </rPh>
    <phoneticPr fontId="3"/>
  </si>
  <si>
    <t>茹でて刻んだパセリを野菜に散らし、魚に添えて下さい。</t>
    <rPh sb="10" eb="12">
      <t>ヤサイ</t>
    </rPh>
    <phoneticPr fontId="18"/>
  </si>
  <si>
    <t xml:space="preserve">①食べやすい大きさに切った野菜は茹で冷まします。ツナは汁気を切ります。
</t>
    <rPh sb="27" eb="29">
      <t>シルケ</t>
    </rPh>
    <phoneticPr fontId="17"/>
  </si>
  <si>
    <t xml:space="preserve">①食べやすい大きさに切った野菜は茹で冷まします。ツナは汁気を切ります。
</t>
    <phoneticPr fontId="17"/>
  </si>
  <si>
    <t>★イベントメニュー★</t>
  </si>
  <si>
    <t>＜盛り付けイメージ＞</t>
  </si>
  <si>
    <t xml:space="preserve">②調味料で煮て、食べやすい大きさに切って茹でたインゲンを散らして下さい。
</t>
    <rPh sb="8" eb="9">
      <t>タ</t>
    </rPh>
    <rPh sb="13" eb="14">
      <t>オオ</t>
    </rPh>
    <rPh sb="17" eb="18">
      <t>キ</t>
    </rPh>
    <rPh sb="20" eb="21">
      <t>ユ</t>
    </rPh>
    <rPh sb="28" eb="29">
      <t>チ</t>
    </rPh>
    <phoneticPr fontId="18"/>
  </si>
  <si>
    <t>適量</t>
  </si>
  <si>
    <t>ブロッコリーサラダ</t>
  </si>
  <si>
    <t>少々</t>
  </si>
  <si>
    <t>玉ねぎ・コーンペースト</t>
  </si>
  <si>
    <t>ブロッコリー・人参ペースト</t>
  </si>
  <si>
    <t>鶏肉とコーンのコトコト煮</t>
  </si>
  <si>
    <t>豚肉とコーンのコトコト煮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</si>
  <si>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</si>
  <si>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</si>
  <si>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</si>
  <si>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</si>
  <si>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</si>
  <si>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</si>
  <si>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</si>
  <si>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</si>
  <si>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</si>
  <si>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</si>
  <si>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</si>
  <si>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</si>
  <si>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</si>
  <si>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</si>
  <si>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</si>
  <si>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</si>
  <si>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</si>
  <si>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</si>
  <si>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離乳食</t>
    <rPh sb="0" eb="3">
      <t>リニュウショク</t>
    </rPh>
    <phoneticPr fontId="3"/>
  </si>
  <si>
    <t>鶏肉と大根のだし煮</t>
  </si>
  <si>
    <t>大根・人参・インゲンペースト</t>
  </si>
  <si>
    <t>白糸タラ・玉ねぎペースト</t>
  </si>
  <si>
    <t>白糸タラと玉ねぎのやわらか煮</t>
  </si>
  <si>
    <t>特定アレルギー表示</t>
    <phoneticPr fontId="3"/>
  </si>
  <si>
    <t>5月6日(木)配達/5月7日(金)食</t>
    <phoneticPr fontId="3"/>
  </si>
  <si>
    <t>卵黄</t>
  </si>
  <si>
    <t>白菜の玉子和え</t>
  </si>
  <si>
    <t>白菜ペースト</t>
  </si>
  <si>
    <t>じゃが芋・人参・玉ねぎペースト</t>
  </si>
  <si>
    <t>鶏肉とじゃが芋のミルク煮</t>
  </si>
  <si>
    <t>5月7日(金)配達/5月10日(月)食</t>
    <phoneticPr fontId="3"/>
  </si>
  <si>
    <t>ほうれん草ペースト</t>
  </si>
  <si>
    <t>さつま芋のマッシュ</t>
  </si>
  <si>
    <t>さつま芋ペースト</t>
  </si>
  <si>
    <t>白糸タラと玉ねぎのだし煮</t>
  </si>
  <si>
    <t>小麦※14</t>
    <phoneticPr fontId="3"/>
  </si>
  <si>
    <t>もやしときゅうりのサラダ</t>
  </si>
  <si>
    <t>きゅうりのサラダ</t>
  </si>
  <si>
    <t>かぼちゃのトマト煮ペースト</t>
  </si>
  <si>
    <t>チキンのトマト煮</t>
  </si>
  <si>
    <t>5ｍｍ～1ｃｍ</t>
    <phoneticPr fontId="3"/>
  </si>
  <si>
    <t>鶏肉と小松菜の和えもの</t>
  </si>
  <si>
    <t>豚肉と小松菜の和えもの</t>
  </si>
  <si>
    <t>小松菜ペースト</t>
  </si>
  <si>
    <t>カラスカレイ・人参ペースト</t>
  </si>
  <si>
    <t>カラスカレイと人参のだし煮</t>
  </si>
  <si>
    <t>5月12日(水)配達/5月13日(木)食</t>
    <phoneticPr fontId="3"/>
  </si>
  <si>
    <t>ブロッコリーと人参のサラダ</t>
  </si>
  <si>
    <t>チンゲン菜・玉ねぎペースト</t>
  </si>
  <si>
    <t>鶏肉と玉ねぎの玉子とじ</t>
  </si>
  <si>
    <t>5月13日(木)配達/5月14日(金)食</t>
    <phoneticPr fontId="3"/>
  </si>
  <si>
    <t>大根とコーンのサラダ</t>
  </si>
  <si>
    <t>インゲンペースト</t>
  </si>
  <si>
    <t>大根・コーンペースト</t>
  </si>
  <si>
    <t>豆腐・玉ねぎ・人参ペースト</t>
  </si>
  <si>
    <t>豆腐と鶏肉のコトコト煮</t>
  </si>
  <si>
    <t>豆腐と豚肉のコトコト煮</t>
  </si>
  <si>
    <t>特定アレルギー表示</t>
    <phoneticPr fontId="3"/>
  </si>
  <si>
    <t>5月14日(金)配達/5月17日(月)食</t>
    <phoneticPr fontId="3"/>
  </si>
  <si>
    <t>キャベツと人参のサラダ</t>
  </si>
  <si>
    <t>玉ねぎ・キャベツ・人参ペースト</t>
  </si>
  <si>
    <t>鶏肉と玉ねぎのやわらか煮</t>
  </si>
  <si>
    <t>すりつぶし</t>
    <phoneticPr fontId="3"/>
  </si>
  <si>
    <t>5ｍｍ～1ｃｍ</t>
    <phoneticPr fontId="3"/>
  </si>
  <si>
    <t>特定アレルギー表示</t>
    <phoneticPr fontId="3"/>
  </si>
  <si>
    <t>バナナペースト</t>
  </si>
  <si>
    <t>じゃが芋のマッシュ</t>
  </si>
  <si>
    <t>じゃが芋・ほうれん草ペースト</t>
  </si>
  <si>
    <t>玉ねぎ・豆腐ペースト</t>
  </si>
  <si>
    <t>鮭のミルク煮</t>
  </si>
  <si>
    <t>5ｍｍ～1ｃｍ</t>
    <phoneticPr fontId="3"/>
  </si>
  <si>
    <t>5月18日(火)配達/5月19日(水)食</t>
    <phoneticPr fontId="3"/>
  </si>
  <si>
    <t>ブロッコリー・コーンペースト</t>
  </si>
  <si>
    <t>玉ねぎ・人参ペースト</t>
  </si>
  <si>
    <t>鶏肉と玉ねぎのコトコト煮</t>
  </si>
  <si>
    <t>豚肉と玉ねぎのコトコト煮</t>
  </si>
  <si>
    <t>5月19日(水)配達/5月20日(木)食</t>
    <phoneticPr fontId="3"/>
  </si>
  <si>
    <t>5月20日(木)配達/5月21日(金)食</t>
    <phoneticPr fontId="3"/>
  </si>
  <si>
    <t>5月21日(金)配達/5月24日(月)食</t>
    <phoneticPr fontId="3"/>
  </si>
  <si>
    <t>5月24日(月)配達/5月25日(火)食</t>
    <phoneticPr fontId="3"/>
  </si>
  <si>
    <t>小麦※14</t>
    <phoneticPr fontId="3"/>
  </si>
  <si>
    <t>すりつぶし</t>
    <phoneticPr fontId="3"/>
  </si>
  <si>
    <t>5月25日(火)配達/5月26日(水)食</t>
    <phoneticPr fontId="3"/>
  </si>
  <si>
    <t>特定アレルギー表示</t>
    <phoneticPr fontId="3"/>
  </si>
  <si>
    <t>5月27日(木)配達/5月28日(金)食</t>
    <phoneticPr fontId="3"/>
  </si>
  <si>
    <t>5ｍｍ～1ｃｍ</t>
    <phoneticPr fontId="3"/>
  </si>
  <si>
    <t>5月28日(金)配達/5月31日(月)食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</si>
  <si>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</si>
  <si>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</si>
  <si>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</si>
  <si>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</si>
  <si>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</si>
  <si>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</si>
  <si>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月</t>
  </si>
  <si>
    <t>おかゆ・豆腐・豚肉・玉ねぎ・人参・出し汁・砂糖・醤油・大根・コーン・インゲン・焼ふ・味噌・オレンジ</t>
  </si>
  <si>
    <t>おかゆ・豆腐・鶏肉・玉ねぎ・人参・出し汁・砂糖・醤油・大根・コーン・インゲン・焼ふ・味噌・オレンジ</t>
  </si>
  <si>
    <t>おかゆ・豆腐・玉ねぎ・人参・大根・コーン・インゲン・オレンジ</t>
  </si>
  <si>
    <t>みそ汁・フルーツ（オレンジ）</t>
    <phoneticPr fontId="3"/>
  </si>
  <si>
    <t>インゲンペースト・フルーツ（オレンジ）</t>
    <phoneticPr fontId="3"/>
  </si>
  <si>
    <t>火</t>
  </si>
  <si>
    <t>おかゆ・鶏肉・玉ねぎ・出し汁・砂糖・醤油・キャベツ・人参・スナップエンドウ・さつま芋・水</t>
  </si>
  <si>
    <t>おかゆ・鶏肉・玉ねぎ・出し汁・砂糖・醤油・キャベツ・人参・さつま芋・水</t>
  </si>
  <si>
    <t>おかゆ・玉ねぎ・キャベツ・人参・さつま芋</t>
  </si>
  <si>
    <t>おかゆ・鮭・玉ねぎ・牛乳・水・精製塩・じゃが芋・ほうれん草・パプリカ赤・出し汁・豆腐・味噌・バナナ</t>
  </si>
  <si>
    <t>おかゆ・玉ねぎ・豆腐・じゃが芋・ほうれん草・バナナ</t>
  </si>
  <si>
    <t>みそ汁・フルーツ（バナナ）</t>
    <phoneticPr fontId="3"/>
  </si>
  <si>
    <t>木</t>
  </si>
  <si>
    <t>おかゆ・豚肉・コーン・アスパラ・出し汁・砂糖・醤油・ブロッコリー・人参・玉ねぎ・ワカメ・水</t>
  </si>
  <si>
    <t>おかゆ・鶏肉・コーン・アスパラ・出し汁・砂糖・醤油・ブロッコリー・人参・玉ねぎ・ワカメ・水</t>
  </si>
  <si>
    <t>おかゆ・ブロッコリー・人参・玉ねぎ・コーン</t>
  </si>
  <si>
    <t>おかゆ・豚肉・玉ねぎ・人参・出し汁・砂糖・醤油・ブロッコリー・コーン・ワカメ・水</t>
  </si>
  <si>
    <t>おかゆ・鶏肉・玉ねぎ・人参・出し汁・砂糖・醤油・ブロッコリー・コーン・ワカメ・水</t>
  </si>
  <si>
    <t>おかゆ・玉ねぎ・人参・ブロッコリー・コーン</t>
  </si>
  <si>
    <t>金</t>
  </si>
  <si>
    <t>おかゆ・シロイトタラ・玉ねぎ・出し汁・鶏肉・大根・人参・インゲン・焼ふ・しめじ・味噌・オレンジ</t>
  </si>
  <si>
    <t>おかゆ・シロイトタラ・玉ねぎ・出し汁・鶏肉・大根・人参・インゲン・焼ふ・味噌・オレンジ</t>
  </si>
  <si>
    <t>おかゆ・シロイトタラ・玉ねぎ・大根・インゲン・人参・オレンジ</t>
  </si>
  <si>
    <t>みそ汁・フルーツ（オレンジ）</t>
    <phoneticPr fontId="3"/>
  </si>
  <si>
    <t>おかゆ・鶏肉・玉ねぎ・じゃが芋・人参・牛乳・水・精製塩・白菜・玉子・オレンジ</t>
  </si>
  <si>
    <t>おかゆ・じゃが芋・人参・玉ねぎ・白菜・オレンジ</t>
  </si>
  <si>
    <t>おかゆ・シロイトタラ・玉ねぎ・ピーマン・出し汁・さつま芋・ほうれん草・えのき茸・味噌</t>
  </si>
  <si>
    <t>おかゆ・シロイトタラ・玉ねぎ・ピーマン・出し汁・さつま芋・ほうれん草・味噌</t>
  </si>
  <si>
    <t>おかゆ・シロイトタラ・玉ねぎ・さつま芋・ほうれん草</t>
  </si>
  <si>
    <t>おかゆ・鶏肉・大豆・かぼちゃ・玉ねぎ・カットトマトパック・水・精製塩・もやし・きゅうり・花ふ・ソーメン・出し汁・醤油</t>
  </si>
  <si>
    <t>おかゆ・鶏肉・かぼちゃ・玉ねぎ・カットトマトパック・水・精製塩・きゅうり・花ふ・ソーメン・出し汁・醤油</t>
  </si>
  <si>
    <t>おかゆ・かぼちゃ・玉ねぎ・カットトマトパック</t>
  </si>
  <si>
    <t>おかゆ・カラスカレイ・人参・出し汁・豚肉・小松菜・パプリカ黄・オレンジ</t>
  </si>
  <si>
    <t>おかゆ・カラスカレイ・人参・出し汁・鶏肉・小松菜・パプリカ黄・オレンジ</t>
  </si>
  <si>
    <t>おかゆ・カラスカレイ・人参・小松菜・オレンジ</t>
  </si>
  <si>
    <t>おかゆ・鶏肉・玉ねぎ・玉子・出し汁・砂糖・醤油・ブロッコリー・人参・チンゲン菜・えのき茸・水</t>
  </si>
  <si>
    <t>おかゆ・鶏肉・玉ねぎ・玉子・出し汁・砂糖・醤油・ブロッコリー・人参・チンゲン菜・水</t>
  </si>
  <si>
    <t>おかゆ・ブロッコリー・人参・チンゲン菜・玉ねぎ</t>
  </si>
  <si>
    <t>インゲンペースト・フルーツ（オレンジ）</t>
    <phoneticPr fontId="3"/>
  </si>
  <si>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</si>
  <si>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</si>
  <si>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</si>
  <si>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3～5歳児</t>
    <rPh sb="3" eb="4">
      <t>サイ</t>
    </rPh>
    <rPh sb="4" eb="5">
      <t>ジ</t>
    </rPh>
    <phoneticPr fontId="3"/>
  </si>
  <si>
    <t>1～2歳児</t>
    <rPh sb="3" eb="4">
      <t>サイ</t>
    </rPh>
    <rPh sb="4" eb="5">
      <t>ジ</t>
    </rPh>
    <phoneticPr fontId="3"/>
  </si>
  <si>
    <t>おやつ</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</si>
  <si>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</si>
  <si>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</si>
  <si>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</si>
  <si>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</si>
  <si>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</si>
  <si>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土</t>
  </si>
  <si>
    <t>カレーうどん</t>
    <phoneticPr fontId="35"/>
  </si>
  <si>
    <t>うどん・砂糖・マヨネーズ</t>
    <rPh sb="4" eb="6">
      <t>サトウ</t>
    </rPh>
    <phoneticPr fontId="35"/>
  </si>
  <si>
    <t>豚肉・ヨーグルト</t>
    <rPh sb="0" eb="2">
      <t>ブタニク</t>
    </rPh>
    <phoneticPr fontId="35"/>
  </si>
  <si>
    <t>じゃが芋・玉ねぎ・人参・南瓜・ブロッコリー・コーン</t>
    <rPh sb="5" eb="6">
      <t>タマ</t>
    </rPh>
    <rPh sb="9" eb="10">
      <t>ヒト</t>
    </rPh>
    <rPh sb="10" eb="11">
      <t>マイ</t>
    </rPh>
    <rPh sb="12" eb="14">
      <t>カボチャ</t>
    </rPh>
    <phoneticPr fontId="35"/>
  </si>
  <si>
    <t>精製塩</t>
    <rPh sb="0" eb="2">
      <t>セイセイ</t>
    </rPh>
    <rPh sb="2" eb="3">
      <t>エン</t>
    </rPh>
    <phoneticPr fontId="35"/>
  </si>
  <si>
    <t>kcal</t>
    <phoneticPr fontId="3"/>
  </si>
  <si>
    <t>小麦</t>
    <rPh sb="0" eb="2">
      <t>コムギ</t>
    </rPh>
    <phoneticPr fontId="35"/>
  </si>
  <si>
    <t>さつま芋・スパゲッティ・バター・マヨネーズ・砂糖・小麦粉・油</t>
  </si>
  <si>
    <t>鶏肉</t>
  </si>
  <si>
    <t>キャベツ・グリンピース・スナップエンドウ・玉ねぎ・人参・長ねぎ</t>
  </si>
  <si>
    <t>ウスターソース・ケチャップ・コンソメ・酒・醤油・水・精製塩</t>
  </si>
  <si>
    <t>乳・卵・小麦</t>
  </si>
  <si>
    <t>彩りサラダ</t>
    <rPh sb="0" eb="1">
      <t>イロド</t>
    </rPh>
    <phoneticPr fontId="35"/>
  </si>
  <si>
    <t>ｇ</t>
    <phoneticPr fontId="3"/>
  </si>
  <si>
    <t>ウエハース</t>
    <phoneticPr fontId="35"/>
  </si>
  <si>
    <t>バナナケーキ</t>
    <phoneticPr fontId="35"/>
  </si>
  <si>
    <t>ヨーグルト</t>
    <phoneticPr fontId="35"/>
  </si>
  <si>
    <t>せんべい</t>
    <phoneticPr fontId="35"/>
  </si>
  <si>
    <t>ご飯・じゃが芋・バター・小麦粉・油</t>
  </si>
  <si>
    <t>牛乳・鮭・豆腐・味噌・油揚げ</t>
  </si>
  <si>
    <t>バナナ・パプリカ赤・ほうれん草・玉ねぎ</t>
  </si>
  <si>
    <t>こしょう・出し汁・醤油・精製塩</t>
  </si>
  <si>
    <t>中華風雑炊</t>
    <rPh sb="0" eb="2">
      <t>チュウカ</t>
    </rPh>
    <rPh sb="2" eb="3">
      <t>フウ</t>
    </rPh>
    <rPh sb="3" eb="5">
      <t>ゾウスイ</t>
    </rPh>
    <phoneticPr fontId="35"/>
  </si>
  <si>
    <t>6
木</t>
    <rPh sb="2" eb="3">
      <t>モク</t>
    </rPh>
    <phoneticPr fontId="3"/>
  </si>
  <si>
    <t>イベント献立</t>
    <rPh sb="4" eb="6">
      <t>コンダテ</t>
    </rPh>
    <phoneticPr fontId="3"/>
  </si>
  <si>
    <t>ご飯・パン粉・マカロニミックス・マヨネーズ・砂糖・油</t>
  </si>
  <si>
    <t>豆乳・豚肉</t>
  </si>
  <si>
    <t>アスパラ・グリンピース・コーン・ブロッコリー・ワカメ・玉ねぎ・人参</t>
  </si>
  <si>
    <t>ケチャップ・こしょう・コンソメ・水・精製塩</t>
  </si>
  <si>
    <t>じゃが芋とほうれん草のソテー</t>
  </si>
  <si>
    <t>フルーツ入りカップケーキ</t>
    <rPh sb="4" eb="5">
      <t>イ</t>
    </rPh>
    <phoneticPr fontId="35"/>
  </si>
  <si>
    <t>20
木</t>
    <rPh sb="3" eb="4">
      <t>モク</t>
    </rPh>
    <phoneticPr fontId="3"/>
  </si>
  <si>
    <t>ご飯・パン粉・マカロニミックス・マヨネーズ・砂糖・片栗粉・油</t>
  </si>
  <si>
    <t>花かつお・牛乳・豚肉</t>
  </si>
  <si>
    <t>グリンピース・コーン・ブロッコリー・レーズン・ワカメ・玉ねぎ・人参・水菜</t>
  </si>
  <si>
    <t>こしょう・コンソメ・みりん風調味料・醤油・水・精製塩</t>
  </si>
  <si>
    <t>乳・卵・小麦_x000D_
※46</t>
    <phoneticPr fontId="3"/>
  </si>
  <si>
    <t>&lt;５日 こどもの日&gt;</t>
    <rPh sb="2" eb="3">
      <t>ヒ</t>
    </rPh>
    <rPh sb="8" eb="9">
      <t>ヒ</t>
    </rPh>
    <phoneticPr fontId="35"/>
  </si>
  <si>
    <t>ご飯・マヨネーズ・砂糖・小麦粉・焼ふ・油</t>
  </si>
  <si>
    <t>シロイトタラ・鶏肉・味噌</t>
  </si>
  <si>
    <t>インゲン・オレンジ・しめじ・パセリ・玉ねぎ・人参・大根</t>
  </si>
  <si>
    <t>カレーパウダー・こしょう・ふりかけ・出し汁・醤油・精製塩</t>
  </si>
  <si>
    <t>卵・小麦_x000D_
※143・※18</t>
    <phoneticPr fontId="3"/>
  </si>
  <si>
    <t>kcal</t>
    <phoneticPr fontId="3"/>
  </si>
  <si>
    <t>卵・小麦_x000D_
※143・※18</t>
    <phoneticPr fontId="3"/>
  </si>
  <si>
    <t>ｇ</t>
    <phoneticPr fontId="3"/>
  </si>
  <si>
    <t>ｇ</t>
    <phoneticPr fontId="3"/>
  </si>
  <si>
    <t>パイ</t>
    <phoneticPr fontId="35"/>
  </si>
  <si>
    <t>せんべい</t>
    <phoneticPr fontId="35"/>
  </si>
  <si>
    <t>ｇ</t>
    <phoneticPr fontId="3"/>
  </si>
  <si>
    <t>kcal</t>
    <phoneticPr fontId="3"/>
  </si>
  <si>
    <t>卵・小麦_x000D_
※143・※18</t>
    <phoneticPr fontId="3"/>
  </si>
  <si>
    <t>kcal</t>
    <phoneticPr fontId="3"/>
  </si>
  <si>
    <t>卵・小麦_x000D_
※143・※18</t>
    <phoneticPr fontId="3"/>
  </si>
  <si>
    <t>ビスケット</t>
    <phoneticPr fontId="35"/>
  </si>
  <si>
    <t>野菜あんかけ丼</t>
    <rPh sb="0" eb="2">
      <t>ヤサイ</t>
    </rPh>
    <rPh sb="6" eb="7">
      <t>ドン</t>
    </rPh>
    <phoneticPr fontId="35"/>
  </si>
  <si>
    <t>ご飯・砂糖・油・ごま油</t>
    <rPh sb="10" eb="11">
      <t>アブラ</t>
    </rPh>
    <phoneticPr fontId="35"/>
  </si>
  <si>
    <t>豆腐・豚肉</t>
    <rPh sb="0" eb="2">
      <t>トウフ</t>
    </rPh>
    <rPh sb="3" eb="5">
      <t>ブタニク</t>
    </rPh>
    <phoneticPr fontId="35"/>
  </si>
  <si>
    <t>コーン・じゃが芋・人参・キャベツ・大根・いんげん・玉ねぎ・椎茸・南瓜・トマト・ほうれん草・ブロッコリー・ワカメ</t>
    <rPh sb="7" eb="8">
      <t>イモ</t>
    </rPh>
    <rPh sb="9" eb="11">
      <t>ニンジン</t>
    </rPh>
    <rPh sb="17" eb="19">
      <t>ダイコン</t>
    </rPh>
    <rPh sb="25" eb="26">
      <t>タマ</t>
    </rPh>
    <rPh sb="29" eb="31">
      <t>シイタケ</t>
    </rPh>
    <rPh sb="32" eb="34">
      <t>カボチャ</t>
    </rPh>
    <rPh sb="43" eb="44">
      <t>ソウ</t>
    </rPh>
    <phoneticPr fontId="35"/>
  </si>
  <si>
    <t>醤油・酢</t>
    <rPh sb="0" eb="2">
      <t>ショウユ</t>
    </rPh>
    <rPh sb="3" eb="4">
      <t>ス</t>
    </rPh>
    <phoneticPr fontId="35"/>
  </si>
  <si>
    <t>卵・小麦_x000D_
※14</t>
    <phoneticPr fontId="3"/>
  </si>
  <si>
    <t>せんべい</t>
    <phoneticPr fontId="35"/>
  </si>
  <si>
    <t>豆腐サラダ</t>
    <rPh sb="0" eb="2">
      <t>トウフ</t>
    </rPh>
    <phoneticPr fontId="35"/>
  </si>
  <si>
    <t>フルーツ(黄桃缶)</t>
    <rPh sb="5" eb="7">
      <t>オウトウ</t>
    </rPh>
    <rPh sb="7" eb="8">
      <t>カン</t>
    </rPh>
    <phoneticPr fontId="35"/>
  </si>
  <si>
    <t>パイ</t>
    <phoneticPr fontId="35"/>
  </si>
  <si>
    <t>クラッカー</t>
    <phoneticPr fontId="35"/>
  </si>
  <si>
    <t>ご飯・じゃが芋・マヨネーズ・砂糖・油</t>
  </si>
  <si>
    <t>牛乳・玉子・鶏肉</t>
  </si>
  <si>
    <t>オレンジ・パセリ・玉ねぎ・人参・白菜</t>
  </si>
  <si>
    <t>ケチャップ・とろけるカレー　甘口・水・精製塩</t>
  </si>
  <si>
    <t>kcal</t>
    <phoneticPr fontId="3"/>
  </si>
  <si>
    <t>ｇ</t>
    <phoneticPr fontId="3"/>
  </si>
  <si>
    <t>ツナチャーハン</t>
    <phoneticPr fontId="35"/>
  </si>
  <si>
    <t>ウエハース</t>
    <phoneticPr fontId="35"/>
  </si>
  <si>
    <t>ご飯・さつま芋・砂糖・片栗粉・油</t>
  </si>
  <si>
    <t>シロイトタラ・味噌</t>
  </si>
  <si>
    <t>えのき茸・ピーマン・ほうれん草・玉ねぎ・洋なし缶</t>
  </si>
  <si>
    <t>みりん風調味料・出し汁・醤油・水</t>
  </si>
  <si>
    <t>小麦_x000D_
※143</t>
    <phoneticPr fontId="3"/>
  </si>
  <si>
    <t>小麦_x000D_
※143</t>
    <phoneticPr fontId="3"/>
  </si>
  <si>
    <t>クラッカー</t>
    <phoneticPr fontId="35"/>
  </si>
  <si>
    <t>味噌蒸しパン</t>
    <rPh sb="0" eb="2">
      <t>ミソ</t>
    </rPh>
    <rPh sb="2" eb="3">
      <t>ム</t>
    </rPh>
    <phoneticPr fontId="35"/>
  </si>
  <si>
    <t>ｇ</t>
    <phoneticPr fontId="3"/>
  </si>
  <si>
    <t>小麦_x000D_
※143</t>
    <phoneticPr fontId="3"/>
  </si>
  <si>
    <t>小麦_x000D_
※143</t>
    <phoneticPr fontId="3"/>
  </si>
  <si>
    <t>ご飯・ソーメン・バター・花ふ</t>
  </si>
  <si>
    <t>花かつお・鶏肉・大豆</t>
  </si>
  <si>
    <t>カットトマトパック・かぼちゃ・きゅうり・パセリ・もやし・玉ねぎ</t>
  </si>
  <si>
    <t>ケチャップ・出し汁・醤油・水・精製塩</t>
  </si>
  <si>
    <t>乳・小麦_x000D_
※14</t>
    <phoneticPr fontId="3"/>
  </si>
  <si>
    <t>オレンジジャムサンド</t>
    <phoneticPr fontId="35"/>
  </si>
  <si>
    <t>ｇ</t>
    <phoneticPr fontId="3"/>
  </si>
  <si>
    <t>kcal</t>
    <phoneticPr fontId="3"/>
  </si>
  <si>
    <t>乳・小麦_x000D_
※14</t>
    <phoneticPr fontId="3"/>
  </si>
  <si>
    <t>乳・小麦_x000D_
※14</t>
    <phoneticPr fontId="3"/>
  </si>
  <si>
    <t>オレンジジャムサンド</t>
    <phoneticPr fontId="35"/>
  </si>
  <si>
    <t>ごま油・ご飯・バター・砂糖・小麦粉・片栗粉</t>
  </si>
  <si>
    <t>カラスカレイ・豚肉・味噌・油揚げ</t>
  </si>
  <si>
    <t>オレンジ・ごぼう・パプリカ黄・小松菜・人参</t>
  </si>
  <si>
    <t>ふりかけ・みりん風調味料・酒・出し汁・醤油・酢・水</t>
  </si>
  <si>
    <t>乳・小麦_x000D_
※18</t>
    <phoneticPr fontId="3"/>
  </si>
  <si>
    <t>乳・小麦_x000D_
※18</t>
    <phoneticPr fontId="3"/>
  </si>
  <si>
    <t>カラスカレイの和風ムニエル</t>
  </si>
  <si>
    <t>サーターアンダギー</t>
    <phoneticPr fontId="35"/>
  </si>
  <si>
    <t>乳・小麦_x000D_
※18</t>
    <phoneticPr fontId="3"/>
  </si>
  <si>
    <t>&lt;15日 沖縄返還&gt;</t>
    <rPh sb="3" eb="4">
      <t>ニチ</t>
    </rPh>
    <rPh sb="5" eb="7">
      <t>オキナワ</t>
    </rPh>
    <rPh sb="7" eb="9">
      <t>ヘンカン</t>
    </rPh>
    <phoneticPr fontId="35"/>
  </si>
  <si>
    <t>サーターアンダギー</t>
    <phoneticPr fontId="35"/>
  </si>
  <si>
    <t>ごま油・ご飯・砂糖・油</t>
  </si>
  <si>
    <t>ツナフレーク缶・玉子・鶏肉</t>
  </si>
  <si>
    <t>えのき茸・チンゲン菜・ブロッコリー・玉ねぎ・人参・万能ねぎ</t>
  </si>
  <si>
    <t>こしょう・醤油・酢・水・精製塩・中華味</t>
  </si>
  <si>
    <t>ブロッコリーと人参のツナサラダ</t>
  </si>
  <si>
    <t>バームクーヘン</t>
    <phoneticPr fontId="35"/>
  </si>
  <si>
    <t>せんべい</t>
    <phoneticPr fontId="35"/>
  </si>
  <si>
    <t>クッキー</t>
    <phoneticPr fontId="35"/>
  </si>
  <si>
    <t>カレーうどん</t>
    <phoneticPr fontId="35"/>
  </si>
  <si>
    <t>せんべい</t>
    <phoneticPr fontId="35"/>
  </si>
  <si>
    <t>ヨーグルト</t>
    <phoneticPr fontId="35"/>
  </si>
  <si>
    <t>クラッカー</t>
    <phoneticPr fontId="35"/>
  </si>
  <si>
    <t>カレーうどん</t>
    <phoneticPr fontId="35"/>
  </si>
  <si>
    <t>ヨーグルト</t>
    <phoneticPr fontId="35"/>
  </si>
  <si>
    <t>ｇ</t>
    <phoneticPr fontId="3"/>
  </si>
  <si>
    <t>ご飯・砂糖・焼ふ・片栗粉・油</t>
  </si>
  <si>
    <t>ツナフレーク缶・豆腐・豚肉・味噌</t>
  </si>
  <si>
    <t>インゲン・オレンジ・キヌサヤ・コーン・玉ねぎ・人参・大根</t>
  </si>
  <si>
    <t>みりん風調味料・酒・出し汁・醤油・酢・精製塩</t>
  </si>
  <si>
    <t>kcal</t>
  </si>
  <si>
    <t>マカロニきなこ</t>
    <phoneticPr fontId="35"/>
  </si>
  <si>
    <t>kcal</t>
    <phoneticPr fontId="3"/>
  </si>
  <si>
    <t>g</t>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</si>
  <si>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</si>
  <si>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</si>
  <si>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</si>
  <si>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</si>
  <si>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</si>
  <si>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</si>
  <si>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</si>
  <si>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</si>
  <si>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</si>
  <si>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</si>
  <si>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</si>
  <si>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390/16.1/10.8/57.0/1.1未満</t>
    <rPh sb="22" eb="24">
      <t>ミマン</t>
    </rPh>
    <phoneticPr fontId="3"/>
  </si>
  <si>
    <t>1～2</t>
    <phoneticPr fontId="3"/>
  </si>
  <si>
    <t>285/11.8/7.9/41.7/0.8未満</t>
    <rPh sb="21" eb="23">
      <t>ミマン</t>
    </rPh>
    <phoneticPr fontId="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</si>
  <si>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</si>
  <si>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</si>
  <si>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※都合により、献立を変更する場合がございます。</t>
    <rPh sb="1" eb="3">
      <t>ツゴウ</t>
    </rPh>
    <rPh sb="7" eb="9">
      <t>コンダテ</t>
    </rPh>
    <rPh sb="10" eb="12">
      <t>ヘンコウ</t>
    </rPh>
    <rPh sb="14" eb="16">
      <t>バアイ</t>
    </rPh>
    <phoneticPr fontId="3"/>
  </si>
  <si>
    <t>※18　本製品で使用している海苔は、えび・かにの生息域で採取しています。</t>
  </si>
  <si>
    <t>※46　本商品製造工場では、小麦、乳、卵、えび、落花生を含む製品を製造しています。</t>
  </si>
  <si>
    <t>※60　本工場では小麦・乳を使用しております。</t>
  </si>
  <si>
    <t>※143　本品で使用している原料の魚はえび、かにを食べています。</t>
  </si>
  <si>
    <t>※14　この商品は「そば・卵」を含む製品と同じ施設で製造しておりますが、混入を最小限に抑えるように十分に配慮して生産されております。</t>
    <phoneticPr fontId="21"/>
  </si>
  <si>
    <t>土</t>
    <rPh sb="0" eb="1">
      <t>ツチ</t>
    </rPh>
    <phoneticPr fontId="21"/>
  </si>
  <si>
    <t>さつまいもとかぼちゃのやわらか煮</t>
    <phoneticPr fontId="21"/>
  </si>
  <si>
    <t>白身魚と野菜の洋風煮込み</t>
    <rPh sb="0" eb="3">
      <t>シロミザカナ</t>
    </rPh>
    <rPh sb="4" eb="6">
      <t>ヤサイ</t>
    </rPh>
    <rPh sb="7" eb="9">
      <t>ヨウフウ</t>
    </rPh>
    <rPh sb="9" eb="11">
      <t>ニコ</t>
    </rPh>
    <phoneticPr fontId="21"/>
  </si>
  <si>
    <t>おかゆ・さつまいも・かぼちゃ・にんじん・玉ねぎ・タラ・豆乳</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</si>
</sst>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2"/>
    <numFmt numFmtId="177" formatCode="#\ ?/20"/>
    <numFmt numFmtId="178" formatCode="#\ ?/4"/>
    <numFmt numFmtId="179" formatCode="#\ ?/8"/>
    <numFmt numFmtId="180" formatCode="#\ ?/10"/>
    <numFmt numFmtId="181" formatCode="#\ ?/3"/>
    <numFmt numFmtId="182" formatCode="#\ ?/6"/>
    <numFmt numFmtId="183" formatCode="0.0_ "/>
    <numFmt numFmtId="184" formatCode="0_ "/>
  </numFmts>
  <fonts count="38"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8"/>
      <color theme="1"/>
      <name val="ＭＳ Ｐゴシック"/>
      <family val="3"/>
      <charset val="128"/>
      <scheme val="minor"/>
    </font>
    <font>
      <sz val="9"/>
      <name val="ＭＳ Ｐ明朝"/>
      <family val="1"/>
      <charset val="128"/>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1"/>
      <color rgb="FFFF0000"/>
      <name val="ＭＳ Ｐ明朝"/>
      <family val="1"/>
      <charset val="128"/>
    </font>
    <font>
      <sz val="10"/>
      <color rgb="FFFF0000"/>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C9FFC9"/>
        <bgColor indexed="64"/>
      </patternFill>
    </fill>
    <fill>
      <patternFill patternType="solid">
        <fgColor theme="0" tint="-0.249977111117893"/>
        <bgColor indexed="64"/>
      </patternFill>
    </fill>
    <fill>
      <patternFill patternType="solid">
        <fgColor rgb="FFDDF4FF"/>
        <bgColor indexed="64"/>
      </patternFill>
    </fill>
    <fill>
      <patternFill patternType="solid">
        <fgColor rgb="FFFFFF00"/>
        <bgColor indexed="64"/>
      </patternFill>
    </fill>
    <fill>
      <patternFill patternType="solid">
        <fgColor rgb="FFFFD9FF"/>
        <bgColor indexed="64"/>
      </patternFill>
    </fill>
    <fill>
      <patternFill patternType="solid">
        <fgColor rgb="FFFFFFCC"/>
        <bgColor indexed="64"/>
      </patternFill>
    </fill>
    <fill>
      <patternFill patternType="solid">
        <fgColor rgb="FFFFE6CD"/>
        <bgColor indexed="64"/>
      </patternFill>
    </fill>
  </fills>
  <borders count="8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bottom style="thin">
        <color indexed="55"/>
      </bottom>
      <diagonal/>
    </border>
    <border>
      <left style="thin">
        <color indexed="64"/>
      </left>
      <right style="thin">
        <color indexed="64"/>
      </right>
      <top style="thin">
        <color indexed="23"/>
      </top>
      <bottom/>
      <diagonal/>
    </border>
    <border>
      <left style="thin">
        <color indexed="64"/>
      </left>
      <right style="thin">
        <color indexed="64"/>
      </right>
      <top style="thin">
        <color indexed="55"/>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9" fillId="0" borderId="0">
      <alignment vertical="center"/>
    </xf>
    <xf numFmtId="0" fontId="1" fillId="0" borderId="0">
      <alignment vertical="center"/>
    </xf>
  </cellStyleXfs>
  <cellXfs count="481">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6" fillId="0" borderId="2" xfId="1" applyFont="1" applyBorder="1" applyAlignment="1">
      <alignment horizontal="center" vertical="center"/>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2" fillId="0" borderId="6" xfId="1" applyNumberFormat="1" applyFont="1" applyBorder="1" applyAlignment="1">
      <alignment horizontal="center" vertical="center" wrapText="1"/>
    </xf>
    <xf numFmtId="0" fontId="11" fillId="0" borderId="6" xfId="1" applyFont="1" applyBorder="1" applyAlignment="1">
      <alignment horizontal="center" vertical="center" shrinkToFit="1"/>
    </xf>
    <xf numFmtId="0" fontId="11" fillId="0" borderId="6" xfId="1" applyNumberFormat="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xf>
    <xf numFmtId="0" fontId="13" fillId="0" borderId="6" xfId="1" applyNumberFormat="1" applyFont="1" applyBorder="1" applyAlignment="1">
      <alignment horizontal="center" vertical="center" wrapText="1" shrinkToFit="1"/>
    </xf>
    <xf numFmtId="0" fontId="11" fillId="0" borderId="5" xfId="1" applyNumberFormat="1" applyFont="1" applyBorder="1" applyAlignment="1">
      <alignment horizontal="center" vertical="center" shrinkToFit="1"/>
    </xf>
    <xf numFmtId="0" fontId="11"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6" xfId="1" applyNumberFormat="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78" fontId="5" fillId="0" borderId="11" xfId="1" applyNumberFormat="1" applyFont="1" applyBorder="1" applyAlignment="1">
      <alignment horizontal="center" vertical="top" shrinkToFit="1"/>
    </xf>
    <xf numFmtId="180" fontId="5" fillId="0" borderId="11" xfId="1" applyNumberFormat="1" applyFont="1" applyBorder="1" applyAlignment="1">
      <alignment horizontal="center" vertical="top" shrinkToFit="1"/>
    </xf>
    <xf numFmtId="0" fontId="15" fillId="0" borderId="12" xfId="1" applyFont="1" applyBorder="1" applyAlignment="1">
      <alignment vertical="top" shrinkToFit="1"/>
    </xf>
    <xf numFmtId="0" fontId="7" fillId="0" borderId="12" xfId="1" applyFont="1" applyBorder="1" applyAlignment="1">
      <alignment vertical="center" shrinkToFit="1"/>
    </xf>
    <xf numFmtId="0" fontId="5" fillId="0" borderId="12" xfId="1" applyNumberFormat="1" applyFont="1" applyBorder="1" applyAlignment="1">
      <alignment horizontal="center" vertical="top" shrinkToFit="1"/>
    </xf>
    <xf numFmtId="0" fontId="14" fillId="0" borderId="12" xfId="1" applyFont="1" applyBorder="1" applyAlignment="1">
      <alignment horizontal="center" vertical="top" shrinkToFit="1"/>
    </xf>
    <xf numFmtId="0" fontId="14" fillId="0" borderId="12" xfId="1" applyFont="1" applyBorder="1" applyAlignment="1">
      <alignment vertical="top" shrinkToFit="1"/>
    </xf>
    <xf numFmtId="0" fontId="16" fillId="0" borderId="12" xfId="1" applyNumberFormat="1" applyFont="1" applyBorder="1" applyAlignment="1">
      <alignment horizontal="center" vertical="top" shrinkToFit="1"/>
    </xf>
    <xf numFmtId="0" fontId="15" fillId="0" borderId="17" xfId="1" applyFont="1" applyBorder="1" applyAlignment="1">
      <alignment vertical="top" shrinkToFit="1"/>
    </xf>
    <xf numFmtId="0" fontId="15" fillId="0" borderId="18" xfId="1" applyFont="1" applyBorder="1" applyAlignment="1">
      <alignment vertical="top" shrinkToFit="1"/>
    </xf>
    <xf numFmtId="0" fontId="15" fillId="0" borderId="1" xfId="1" applyFont="1" applyBorder="1" applyAlignment="1">
      <alignment vertical="top" shrinkToFit="1"/>
    </xf>
    <xf numFmtId="0" fontId="15" fillId="0" borderId="19" xfId="1" applyFont="1" applyBorder="1" applyAlignment="1">
      <alignment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horizontal="center"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4" fillId="0" borderId="27" xfId="1" applyFont="1" applyBorder="1" applyAlignment="1">
      <alignment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0" fontId="16" fillId="0" borderId="16" xfId="1" applyFont="1" applyBorder="1" applyAlignment="1">
      <alignment horizontal="center" vertical="top" shrinkToFit="1"/>
    </xf>
    <xf numFmtId="179" fontId="5" fillId="0" borderId="11" xfId="1" applyNumberFormat="1" applyFont="1" applyBorder="1" applyAlignment="1">
      <alignment horizontal="center" vertical="top" shrinkToFit="1"/>
    </xf>
    <xf numFmtId="176" fontId="5" fillId="0" borderId="11" xfId="1" applyNumberFormat="1" applyFont="1" applyBorder="1" applyAlignment="1">
      <alignment horizontal="center" vertical="top" shrinkToFit="1"/>
    </xf>
    <xf numFmtId="181" fontId="5" fillId="0" borderId="11" xfId="1" applyNumberFormat="1" applyFont="1" applyBorder="1" applyAlignment="1">
      <alignment horizontal="center" vertical="top" shrinkToFit="1"/>
    </xf>
    <xf numFmtId="176" fontId="5" fillId="0" borderId="9" xfId="1" applyNumberFormat="1" applyFont="1" applyBorder="1" applyAlignment="1">
      <alignment horizontal="center" vertical="top" shrinkToFit="1"/>
    </xf>
    <xf numFmtId="182" fontId="5" fillId="0" borderId="11" xfId="1" applyNumberFormat="1" applyFont="1" applyBorder="1" applyAlignment="1">
      <alignment horizontal="center" vertical="top" shrinkToFit="1"/>
    </xf>
    <xf numFmtId="0" fontId="15" fillId="0" borderId="1" xfId="1" applyFont="1" applyBorder="1" applyAlignment="1">
      <alignment vertical="top" wrapText="1" shrinkToFit="1"/>
    </xf>
    <xf numFmtId="178" fontId="5" fillId="0" borderId="9" xfId="1" applyNumberFormat="1" applyFont="1" applyBorder="1" applyAlignment="1">
      <alignment horizontal="center" vertical="top" shrinkToFit="1"/>
    </xf>
    <xf numFmtId="0" fontId="15" fillId="0" borderId="17" xfId="1" applyFont="1" applyBorder="1" applyAlignment="1">
      <alignment vertical="top" wrapText="1" shrinkToFit="1"/>
    </xf>
    <xf numFmtId="0" fontId="4" fillId="0" borderId="1" xfId="1" applyFont="1" applyBorder="1" applyAlignment="1">
      <alignment vertical="top" shrinkToFit="1"/>
    </xf>
    <xf numFmtId="0" fontId="10" fillId="0" borderId="0" xfId="1" applyFont="1" applyBorder="1" applyAlignment="1">
      <alignment horizontal="left" shrinkToFit="1"/>
    </xf>
    <xf numFmtId="0" fontId="5" fillId="0" borderId="13" xfId="1" applyNumberFormat="1" applyFont="1" applyBorder="1" applyAlignment="1">
      <alignment horizontal="center" vertical="top" shrinkToFit="1"/>
    </xf>
    <xf numFmtId="0" fontId="5" fillId="0" borderId="14" xfId="1" applyNumberFormat="1" applyFont="1" applyBorder="1" applyAlignment="1">
      <alignment horizontal="center" vertical="top" shrinkToFit="1"/>
    </xf>
    <xf numFmtId="0" fontId="5" fillId="0" borderId="15" xfId="1" applyNumberFormat="1" applyFont="1" applyBorder="1" applyAlignment="1">
      <alignment horizontal="center" vertical="top" shrinkToFit="1"/>
    </xf>
    <xf numFmtId="0" fontId="15" fillId="0" borderId="0" xfId="1" applyFont="1" applyBorder="1" applyAlignment="1">
      <alignment vertical="top" shrinkToFit="1"/>
    </xf>
    <xf numFmtId="0" fontId="5" fillId="0" borderId="16" xfId="1" applyNumberFormat="1" applyFont="1" applyBorder="1" applyAlignment="1">
      <alignment horizontal="center" vertical="top" shrinkToFit="1"/>
    </xf>
    <xf numFmtId="0" fontId="1" fillId="0" borderId="0" xfId="1" applyFont="1" applyAlignment="1">
      <alignment vertical="center"/>
    </xf>
    <xf numFmtId="0" fontId="15" fillId="0" borderId="0" xfId="1" applyFont="1" applyBorder="1">
      <alignment vertical="center"/>
    </xf>
    <xf numFmtId="0" fontId="15" fillId="0" borderId="0" xfId="1" applyFont="1" applyBorder="1" applyAlignment="1">
      <alignment vertical="top"/>
    </xf>
    <xf numFmtId="0" fontId="15" fillId="0" borderId="0" xfId="1" applyFont="1" applyAlignment="1">
      <alignment horizontal="right" vertical="center"/>
    </xf>
    <xf numFmtId="0" fontId="15" fillId="0" borderId="0" xfId="1" applyFont="1" applyAlignment="1">
      <alignment vertical="center" shrinkToFit="1"/>
    </xf>
    <xf numFmtId="0" fontId="0" fillId="0" borderId="33" xfId="0" applyBorder="1">
      <alignment vertical="center"/>
    </xf>
    <xf numFmtId="0" fontId="15" fillId="0" borderId="16" xfId="1" applyFont="1" applyBorder="1" applyAlignment="1">
      <alignment horizontal="right" vertical="center"/>
    </xf>
    <xf numFmtId="0" fontId="15" fillId="0" borderId="12" xfId="1" applyFont="1" applyBorder="1" applyAlignment="1">
      <alignment vertical="center" shrinkToFit="1"/>
    </xf>
    <xf numFmtId="0" fontId="15" fillId="0" borderId="27" xfId="1" applyFont="1" applyBorder="1" applyAlignment="1">
      <alignment vertical="center" shrinkToFit="1"/>
    </xf>
    <xf numFmtId="0" fontId="15" fillId="0" borderId="23" xfId="1" applyFont="1" applyBorder="1" applyAlignment="1">
      <alignment horizontal="right" vertical="center"/>
    </xf>
    <xf numFmtId="0" fontId="15" fillId="0" borderId="19" xfId="1" applyFont="1" applyBorder="1" applyAlignment="1">
      <alignment vertical="center" shrinkToFit="1"/>
    </xf>
    <xf numFmtId="0" fontId="0" fillId="0" borderId="34" xfId="0" applyBorder="1">
      <alignment vertical="center"/>
    </xf>
    <xf numFmtId="0" fontId="15" fillId="0" borderId="15" xfId="1" applyFont="1" applyBorder="1" applyAlignment="1">
      <alignment horizontal="right" vertical="center"/>
    </xf>
    <xf numFmtId="0" fontId="15" fillId="0" borderId="11" xfId="1" applyFont="1" applyBorder="1" applyAlignment="1">
      <alignment vertical="center" shrinkToFit="1"/>
    </xf>
    <xf numFmtId="0" fontId="15" fillId="0" borderId="26" xfId="1" applyFont="1" applyBorder="1" applyAlignment="1">
      <alignment vertical="center" shrinkToFit="1"/>
    </xf>
    <xf numFmtId="0" fontId="15" fillId="0" borderId="22" xfId="1" applyFont="1" applyBorder="1" applyAlignment="1">
      <alignment horizontal="right" vertical="center"/>
    </xf>
    <xf numFmtId="0" fontId="15" fillId="0" borderId="1" xfId="1" applyFont="1" applyBorder="1" applyAlignment="1">
      <alignment vertical="center" shrinkToFit="1"/>
    </xf>
    <xf numFmtId="0" fontId="7" fillId="0" borderId="11" xfId="1" applyFont="1" applyBorder="1" applyAlignment="1">
      <alignment horizontal="right" vertical="center"/>
    </xf>
    <xf numFmtId="0" fontId="15" fillId="0" borderId="21" xfId="1" applyFont="1" applyBorder="1" applyAlignment="1">
      <alignment horizontal="right" vertical="center"/>
    </xf>
    <xf numFmtId="0" fontId="15" fillId="0" borderId="10" xfId="1" applyFont="1" applyBorder="1" applyAlignment="1">
      <alignment vertical="center" shrinkToFit="1"/>
    </xf>
    <xf numFmtId="0" fontId="15" fillId="0" borderId="18" xfId="1" applyFont="1" applyBorder="1" applyAlignment="1">
      <alignment vertical="center" shrinkToFit="1"/>
    </xf>
    <xf numFmtId="0" fontId="15" fillId="0" borderId="14" xfId="1" applyFont="1" applyBorder="1" applyAlignment="1">
      <alignment horizontal="right" vertical="center"/>
    </xf>
    <xf numFmtId="0" fontId="0" fillId="0" borderId="35" xfId="0" applyBorder="1">
      <alignment vertical="center"/>
    </xf>
    <xf numFmtId="0" fontId="15" fillId="0" borderId="25" xfId="1" applyFont="1" applyBorder="1" applyAlignment="1">
      <alignment vertical="center" shrinkToFit="1"/>
    </xf>
    <xf numFmtId="0" fontId="15" fillId="2" borderId="11" xfId="1" applyFont="1" applyFill="1" applyBorder="1" applyAlignment="1">
      <alignment vertical="center" shrinkToFit="1"/>
    </xf>
    <xf numFmtId="0" fontId="0" fillId="0" borderId="36" xfId="0" applyBorder="1">
      <alignment vertical="center"/>
    </xf>
    <xf numFmtId="0" fontId="15" fillId="0" borderId="13" xfId="1" applyFont="1" applyBorder="1" applyAlignment="1">
      <alignment horizontal="right" vertical="center"/>
    </xf>
    <xf numFmtId="0" fontId="15" fillId="0" borderId="9" xfId="1" applyFont="1" applyBorder="1" applyAlignment="1">
      <alignment vertical="center" shrinkToFit="1"/>
    </xf>
    <xf numFmtId="0" fontId="15" fillId="0" borderId="24" xfId="1" applyFont="1" applyBorder="1" applyAlignment="1">
      <alignment vertical="center" shrinkToFit="1"/>
    </xf>
    <xf numFmtId="0" fontId="15" fillId="0" borderId="20" xfId="1" applyFont="1" applyBorder="1" applyAlignment="1">
      <alignment horizontal="right" vertical="center"/>
    </xf>
    <xf numFmtId="0" fontId="15" fillId="0" borderId="17" xfId="1" applyFont="1" applyBorder="1" applyAlignment="1">
      <alignment vertical="center" shrinkToFit="1"/>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27" xfId="1" applyFont="1" applyBorder="1" applyAlignment="1">
      <alignment horizontal="center" vertical="center"/>
    </xf>
    <xf numFmtId="0" fontId="6" fillId="0" borderId="39" xfId="1" applyFont="1" applyBorder="1" applyAlignment="1">
      <alignment horizontal="center" vertical="center"/>
    </xf>
    <xf numFmtId="0" fontId="6" fillId="0" borderId="12"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lignment vertical="center"/>
    </xf>
    <xf numFmtId="0" fontId="6" fillId="0" borderId="42" xfId="1" applyFont="1" applyBorder="1" applyAlignment="1">
      <alignment horizontal="center" vertical="center"/>
    </xf>
    <xf numFmtId="0" fontId="6" fillId="0" borderId="44" xfId="1" applyFont="1" applyBorder="1" applyAlignment="1">
      <alignment horizontal="center" vertical="center"/>
    </xf>
    <xf numFmtId="0" fontId="6" fillId="0" borderId="45" xfId="1" applyFont="1" applyBorder="1" applyAlignment="1">
      <alignment horizontal="center" vertical="center"/>
    </xf>
    <xf numFmtId="0" fontId="19" fillId="0" borderId="0" xfId="3" applyBorder="1" applyAlignment="1">
      <alignment vertical="center"/>
    </xf>
    <xf numFmtId="0" fontId="0" fillId="0" borderId="0" xfId="0" applyBorder="1" applyAlignment="1">
      <alignment horizontal="left" shrinkToFit="1"/>
    </xf>
    <xf numFmtId="179" fontId="15" fillId="0" borderId="15" xfId="1" applyNumberFormat="1" applyFont="1" applyBorder="1" applyAlignment="1">
      <alignment horizontal="right" vertical="center"/>
    </xf>
    <xf numFmtId="179" fontId="15" fillId="0" borderId="22" xfId="1" applyNumberFormat="1" applyFont="1" applyBorder="1" applyAlignment="1">
      <alignment horizontal="right" vertical="center"/>
    </xf>
    <xf numFmtId="177" fontId="15" fillId="0" borderId="22" xfId="1" applyNumberFormat="1" applyFont="1" applyBorder="1" applyAlignment="1">
      <alignment horizontal="right" vertical="center"/>
    </xf>
    <xf numFmtId="177" fontId="15" fillId="0" borderId="15" xfId="1" applyNumberFormat="1" applyFont="1" applyBorder="1" applyAlignment="1">
      <alignment horizontal="right" vertical="center"/>
    </xf>
    <xf numFmtId="180" fontId="15" fillId="0" borderId="15" xfId="1" applyNumberFormat="1" applyFont="1" applyBorder="1" applyAlignment="1">
      <alignment horizontal="right" vertical="center"/>
    </xf>
    <xf numFmtId="182" fontId="15" fillId="0" borderId="15" xfId="1" applyNumberFormat="1" applyFont="1" applyBorder="1" applyAlignment="1">
      <alignment horizontal="right" vertical="center"/>
    </xf>
    <xf numFmtId="181" fontId="15" fillId="0" borderId="22" xfId="1" applyNumberFormat="1" applyFont="1" applyBorder="1" applyAlignment="1">
      <alignment horizontal="right" vertical="center"/>
    </xf>
    <xf numFmtId="181" fontId="15" fillId="0" borderId="15" xfId="1" applyNumberFormat="1" applyFont="1" applyBorder="1" applyAlignment="1">
      <alignment horizontal="right" vertical="center"/>
    </xf>
    <xf numFmtId="0" fontId="7" fillId="0" borderId="10" xfId="1" applyFont="1" applyBorder="1" applyAlignment="1">
      <alignment horizontal="right" vertical="center"/>
    </xf>
    <xf numFmtId="0" fontId="7" fillId="0" borderId="12" xfId="1" applyFont="1" applyBorder="1" applyAlignment="1">
      <alignment horizontal="right" vertical="center"/>
    </xf>
    <xf numFmtId="180" fontId="15" fillId="0" borderId="22" xfId="1" applyNumberFormat="1" applyFont="1" applyBorder="1" applyAlignment="1">
      <alignment horizontal="right" vertical="center"/>
    </xf>
    <xf numFmtId="182" fontId="15" fillId="0" borderId="22" xfId="1" applyNumberFormat="1" applyFont="1" applyBorder="1" applyAlignment="1">
      <alignment horizontal="right" vertical="center"/>
    </xf>
    <xf numFmtId="0" fontId="6" fillId="0" borderId="48" xfId="1" applyFont="1" applyBorder="1" applyAlignment="1">
      <alignment horizontal="center" vertical="center"/>
    </xf>
    <xf numFmtId="0" fontId="0" fillId="0" borderId="40" xfId="0" applyBorder="1" applyAlignment="1">
      <alignment horizontal="left" shrinkToFit="1"/>
    </xf>
    <xf numFmtId="0" fontId="15" fillId="0" borderId="57" xfId="1" applyFont="1" applyBorder="1" applyAlignment="1">
      <alignment horizontal="right" vertical="center"/>
    </xf>
    <xf numFmtId="0" fontId="15" fillId="0" borderId="58" xfId="1" applyFont="1" applyBorder="1" applyAlignment="1">
      <alignment vertical="center" shrinkToFit="1"/>
    </xf>
    <xf numFmtId="0" fontId="7" fillId="0" borderId="58" xfId="1" applyFont="1" applyBorder="1" applyAlignment="1">
      <alignment vertical="center" shrinkToFit="1"/>
    </xf>
    <xf numFmtId="0" fontId="15" fillId="0" borderId="59" xfId="1" applyFont="1" applyBorder="1" applyAlignment="1">
      <alignment vertical="center" shrinkToFit="1"/>
    </xf>
    <xf numFmtId="182" fontId="15" fillId="0" borderId="57" xfId="1" applyNumberFormat="1" applyFont="1" applyBorder="1" applyAlignment="1">
      <alignment horizontal="right" vertical="center"/>
    </xf>
    <xf numFmtId="0" fontId="6" fillId="0" borderId="41" xfId="1" applyFont="1" applyBorder="1" applyAlignment="1">
      <alignment horizontal="center" vertical="center"/>
    </xf>
    <xf numFmtId="0" fontId="6" fillId="0" borderId="57" xfId="1" applyFont="1" applyBorder="1" applyAlignment="1">
      <alignment horizontal="center" vertical="center"/>
    </xf>
    <xf numFmtId="0" fontId="6" fillId="0" borderId="58" xfId="1" applyFont="1" applyBorder="1" applyAlignment="1">
      <alignment horizontal="center" vertical="center"/>
    </xf>
    <xf numFmtId="0" fontId="6" fillId="0" borderId="43" xfId="1" applyFont="1" applyBorder="1">
      <alignment vertical="center"/>
    </xf>
    <xf numFmtId="177" fontId="15" fillId="0" borderId="57" xfId="1" applyNumberFormat="1" applyFont="1" applyBorder="1" applyAlignment="1">
      <alignment horizontal="right" vertical="center"/>
    </xf>
    <xf numFmtId="179" fontId="15" fillId="0" borderId="57" xfId="1" applyNumberFormat="1" applyFont="1" applyBorder="1" applyAlignment="1">
      <alignment horizontal="right" vertical="center"/>
    </xf>
    <xf numFmtId="180" fontId="15" fillId="0" borderId="57" xfId="1" applyNumberFormat="1" applyFont="1" applyBorder="1" applyAlignment="1">
      <alignment horizontal="right" vertical="center"/>
    </xf>
    <xf numFmtId="181" fontId="15" fillId="0" borderId="57" xfId="1" applyNumberFormat="1" applyFont="1" applyBorder="1" applyAlignment="1">
      <alignment horizontal="right" vertical="center"/>
    </xf>
    <xf numFmtId="0" fontId="7" fillId="0" borderId="23" xfId="1" applyFont="1" applyBorder="1" applyAlignment="1">
      <alignment vertical="center" shrinkToFit="1"/>
    </xf>
    <xf numFmtId="0" fontId="7" fillId="0" borderId="22" xfId="1" applyFont="1" applyBorder="1" applyAlignment="1">
      <alignment vertical="center" shrinkToFit="1"/>
    </xf>
    <xf numFmtId="0" fontId="7" fillId="0" borderId="21" xfId="1" applyFont="1" applyBorder="1" applyAlignment="1">
      <alignment vertical="center" shrinkToFit="1"/>
    </xf>
    <xf numFmtId="0" fontId="7" fillId="0" borderId="21" xfId="1" applyFont="1" applyBorder="1" applyAlignment="1">
      <alignment horizontal="right" vertical="center"/>
    </xf>
    <xf numFmtId="0" fontId="7" fillId="0" borderId="20" xfId="1" applyFont="1" applyBorder="1" applyAlignment="1">
      <alignment vertical="center" shrinkToFit="1"/>
    </xf>
    <xf numFmtId="0" fontId="6" fillId="0" borderId="23" xfId="1" applyFont="1" applyBorder="1" applyAlignment="1">
      <alignment horizontal="center" vertical="center"/>
    </xf>
    <xf numFmtId="0" fontId="6" fillId="0" borderId="31" xfId="1" applyFont="1" applyBorder="1" applyAlignment="1">
      <alignment horizontal="center" vertical="center"/>
    </xf>
    <xf numFmtId="0" fontId="6" fillId="0" borderId="60" xfId="1" applyFont="1" applyBorder="1" applyAlignment="1">
      <alignment horizontal="center" vertical="center"/>
    </xf>
    <xf numFmtId="0" fontId="23" fillId="0" borderId="0" xfId="1" applyFont="1" applyAlignment="1">
      <alignment horizontal="center" vertical="center" textRotation="255"/>
    </xf>
    <xf numFmtId="0" fontId="23" fillId="0" borderId="0" xfId="1" applyFont="1">
      <alignment vertical="center"/>
    </xf>
    <xf numFmtId="0" fontId="23" fillId="0" borderId="0" xfId="1" applyFont="1" applyAlignment="1">
      <alignment horizontal="center" vertical="center"/>
    </xf>
    <xf numFmtId="0" fontId="1" fillId="0" borderId="2" xfId="1" applyBorder="1" applyAlignment="1">
      <alignment horizontal="center" vertical="center"/>
    </xf>
    <xf numFmtId="0" fontId="1" fillId="4" borderId="2" xfId="1" applyFill="1" applyBorder="1" applyAlignment="1">
      <alignment horizontal="center" vertical="center"/>
    </xf>
    <xf numFmtId="0" fontId="23" fillId="0" borderId="11" xfId="1" applyFont="1" applyFill="1" applyBorder="1" applyAlignment="1">
      <alignment horizontal="left" vertical="center" shrinkToFit="1"/>
    </xf>
    <xf numFmtId="0" fontId="23" fillId="0" borderId="58" xfId="1" applyFont="1" applyFill="1" applyBorder="1" applyAlignment="1">
      <alignment horizontal="left" vertical="center" shrinkToFit="1"/>
    </xf>
    <xf numFmtId="0" fontId="23" fillId="0" borderId="10" xfId="1" applyFont="1" applyFill="1" applyBorder="1" applyAlignment="1">
      <alignment horizontal="left" vertical="center" shrinkToFit="1"/>
    </xf>
    <xf numFmtId="0" fontId="23" fillId="0" borderId="0" xfId="1" applyFont="1" applyFill="1">
      <alignment vertical="center"/>
    </xf>
    <xf numFmtId="0" fontId="23" fillId="0" borderId="0" xfId="1" applyFont="1" applyFill="1" applyAlignment="1">
      <alignment horizontal="center" vertical="center"/>
    </xf>
    <xf numFmtId="183" fontId="23" fillId="0" borderId="0" xfId="1" applyNumberFormat="1" applyFont="1" applyFill="1">
      <alignment vertical="center"/>
    </xf>
    <xf numFmtId="0" fontId="25" fillId="0" borderId="1" xfId="1" applyFont="1" applyFill="1" applyBorder="1" applyAlignment="1">
      <alignment horizontal="center" vertical="center" wrapText="1"/>
    </xf>
    <xf numFmtId="0" fontId="23" fillId="0" borderId="61" xfId="1" applyFont="1" applyFill="1" applyBorder="1" applyAlignment="1">
      <alignment horizontal="center" vertical="center" wrapText="1"/>
    </xf>
    <xf numFmtId="0" fontId="23" fillId="0" borderId="11" xfId="4" applyFont="1" applyBorder="1" applyAlignment="1">
      <alignment horizontal="center" wrapText="1" shrinkToFit="1"/>
    </xf>
    <xf numFmtId="0" fontId="23" fillId="0" borderId="22" xfId="1" applyFont="1" applyFill="1" applyBorder="1" applyAlignment="1">
      <alignment horizontal="center" vertical="center"/>
    </xf>
    <xf numFmtId="0" fontId="23" fillId="0" borderId="21" xfId="1" applyFont="1" applyFill="1" applyBorder="1" applyAlignment="1">
      <alignment horizontal="center" vertical="center"/>
    </xf>
    <xf numFmtId="0" fontId="27" fillId="0" borderId="58" xfId="1" applyFont="1" applyFill="1" applyBorder="1" applyAlignment="1">
      <alignment vertical="top" wrapText="1"/>
    </xf>
    <xf numFmtId="184" fontId="34" fillId="0" borderId="58" xfId="1" applyNumberFormat="1" applyFont="1" applyFill="1" applyBorder="1" applyAlignment="1">
      <alignment horizontal="right" vertical="center"/>
    </xf>
    <xf numFmtId="0" fontId="34" fillId="0" borderId="58" xfId="1" applyFont="1" applyFill="1" applyBorder="1" applyAlignment="1">
      <alignment horizontal="left" vertical="center"/>
    </xf>
    <xf numFmtId="0" fontId="27" fillId="0" borderId="76" xfId="1" applyFont="1" applyFill="1" applyBorder="1" applyAlignment="1">
      <alignment vertical="top" wrapText="1"/>
    </xf>
    <xf numFmtId="0" fontId="34" fillId="0" borderId="63" xfId="1" applyFont="1" applyFill="1" applyBorder="1" applyAlignment="1">
      <alignment horizontal="left" vertical="top" shrinkToFit="1"/>
    </xf>
    <xf numFmtId="0" fontId="34" fillId="0" borderId="11" xfId="4" applyFont="1" applyFill="1" applyBorder="1" applyAlignment="1">
      <alignment horizontal="left" vertical="top" wrapText="1"/>
    </xf>
    <xf numFmtId="0" fontId="34" fillId="8" borderId="58" xfId="1" applyFont="1" applyFill="1" applyBorder="1">
      <alignment vertical="center"/>
    </xf>
    <xf numFmtId="0" fontId="27" fillId="0" borderId="58" xfId="1" applyFont="1" applyFill="1" applyBorder="1" applyAlignment="1">
      <alignment horizontal="center" vertical="top" wrapText="1"/>
    </xf>
    <xf numFmtId="184" fontId="34" fillId="0" borderId="58" xfId="1" applyNumberFormat="1" applyFont="1" applyFill="1" applyBorder="1">
      <alignment vertical="center"/>
    </xf>
    <xf numFmtId="0" fontId="27" fillId="0" borderId="11" xfId="1" applyFont="1" applyFill="1" applyBorder="1" applyAlignment="1">
      <alignment vertical="top" wrapText="1"/>
    </xf>
    <xf numFmtId="183" fontId="34" fillId="0" borderId="11" xfId="1" applyNumberFormat="1" applyFont="1" applyFill="1" applyBorder="1">
      <alignment vertical="center"/>
    </xf>
    <xf numFmtId="0" fontId="34" fillId="0" borderId="11" xfId="1" applyFont="1" applyFill="1" applyBorder="1" applyAlignment="1">
      <alignment vertical="center"/>
    </xf>
    <xf numFmtId="0" fontId="27" fillId="0" borderId="77" xfId="1" applyFont="1" applyFill="1" applyBorder="1" applyAlignment="1">
      <alignment vertical="top" wrapText="1"/>
    </xf>
    <xf numFmtId="0" fontId="34" fillId="0" borderId="1" xfId="1" applyFont="1" applyFill="1" applyBorder="1" applyAlignment="1">
      <alignment horizontal="left" vertical="top" shrinkToFit="1"/>
    </xf>
    <xf numFmtId="0" fontId="34" fillId="0" borderId="11" xfId="1" applyFont="1" applyFill="1" applyBorder="1">
      <alignment vertical="center"/>
    </xf>
    <xf numFmtId="0" fontId="27" fillId="0" borderId="11" xfId="1" applyFont="1" applyFill="1" applyBorder="1" applyAlignment="1">
      <alignment horizontal="center" vertical="top" wrapText="1"/>
    </xf>
    <xf numFmtId="0" fontId="27" fillId="0" borderId="10" xfId="1" applyFont="1" applyFill="1" applyBorder="1" applyAlignment="1">
      <alignment vertical="top" wrapText="1"/>
    </xf>
    <xf numFmtId="183" fontId="34" fillId="0" borderId="10" xfId="1" applyNumberFormat="1" applyFont="1" applyFill="1" applyBorder="1">
      <alignment vertical="center"/>
    </xf>
    <xf numFmtId="0" fontId="34" fillId="0" borderId="10" xfId="1" applyFont="1" applyFill="1" applyBorder="1" applyAlignment="1">
      <alignment vertical="center"/>
    </xf>
    <xf numFmtId="0" fontId="27" fillId="0" borderId="78" xfId="1" applyFont="1" applyFill="1" applyBorder="1" applyAlignment="1">
      <alignment vertical="top" wrapText="1"/>
    </xf>
    <xf numFmtId="0" fontId="34" fillId="0" borderId="18" xfId="1" applyFont="1" applyFill="1" applyBorder="1" applyAlignment="1">
      <alignment horizontal="left" vertical="top" shrinkToFit="1"/>
    </xf>
    <xf numFmtId="0" fontId="34" fillId="0" borderId="10" xfId="1" applyFont="1" applyFill="1" applyBorder="1">
      <alignment vertical="center"/>
    </xf>
    <xf numFmtId="0" fontId="27" fillId="0" borderId="10" xfId="1" applyFont="1" applyFill="1" applyBorder="1" applyAlignment="1">
      <alignment horizontal="center" vertical="top" wrapText="1"/>
    </xf>
    <xf numFmtId="0" fontId="34" fillId="0" borderId="58" xfId="1" applyFont="1" applyFill="1" applyBorder="1">
      <alignment vertical="center"/>
    </xf>
    <xf numFmtId="0" fontId="34" fillId="10" borderId="11" xfId="1" applyFont="1" applyFill="1" applyBorder="1">
      <alignment vertical="center"/>
    </xf>
    <xf numFmtId="0" fontId="34" fillId="12" borderId="11" xfId="1" applyFont="1" applyFill="1" applyBorder="1">
      <alignment vertical="center"/>
    </xf>
    <xf numFmtId="0" fontId="34" fillId="12" borderId="58" xfId="1" applyFont="1" applyFill="1" applyBorder="1">
      <alignment vertical="center"/>
    </xf>
    <xf numFmtId="0" fontId="23" fillId="0" borderId="22" xfId="1" applyFont="1" applyFill="1" applyBorder="1">
      <alignment vertical="center"/>
    </xf>
    <xf numFmtId="0" fontId="23" fillId="0" borderId="0" xfId="1" applyFont="1" applyFill="1" applyBorder="1">
      <alignment vertical="center"/>
    </xf>
    <xf numFmtId="0" fontId="34" fillId="0" borderId="79" xfId="1" applyFont="1" applyFill="1" applyBorder="1" applyAlignment="1">
      <alignment horizontal="left" vertical="top" shrinkToFit="1"/>
    </xf>
    <xf numFmtId="0" fontId="34" fillId="0" borderId="80" xfId="1" applyFont="1" applyFill="1" applyBorder="1" applyAlignment="1">
      <alignment horizontal="left" vertical="top" shrinkToFit="1"/>
    </xf>
    <xf numFmtId="0" fontId="34" fillId="0" borderId="58" xfId="1" applyFont="1" applyFill="1" applyBorder="1" applyAlignment="1">
      <alignment vertical="center" shrinkToFit="1"/>
    </xf>
    <xf numFmtId="0" fontId="34" fillId="0" borderId="81" xfId="1" applyFont="1" applyFill="1" applyBorder="1" applyAlignment="1">
      <alignment horizontal="left" vertical="top" shrinkToFit="1"/>
    </xf>
    <xf numFmtId="0" fontId="34" fillId="13" borderId="58" xfId="1" applyFont="1" applyFill="1" applyBorder="1" applyAlignment="1">
      <alignment horizontal="left" vertical="center"/>
    </xf>
    <xf numFmtId="0" fontId="34" fillId="0" borderId="11" xfId="1" applyFont="1" applyFill="1" applyBorder="1" applyAlignment="1">
      <alignment horizontal="left" vertical="top" shrinkToFit="1"/>
    </xf>
    <xf numFmtId="0" fontId="34" fillId="14" borderId="11" xfId="1" applyFont="1" applyFill="1" applyBorder="1">
      <alignment vertical="center"/>
    </xf>
    <xf numFmtId="0" fontId="34" fillId="0" borderId="31" xfId="1" applyFont="1" applyFill="1" applyBorder="1" applyAlignment="1">
      <alignment horizontal="center" vertical="center" shrinkToFit="1"/>
    </xf>
    <xf numFmtId="0" fontId="34" fillId="0" borderId="0" xfId="4" applyFont="1" applyFill="1" applyBorder="1" applyAlignment="1">
      <alignment horizontal="left" vertical="top" wrapText="1"/>
    </xf>
    <xf numFmtId="0" fontId="34" fillId="0" borderId="2" xfId="1" applyFont="1" applyFill="1" applyBorder="1" applyAlignment="1">
      <alignment horizontal="center" vertical="center"/>
    </xf>
    <xf numFmtId="183" fontId="23" fillId="0" borderId="0" xfId="1" applyNumberFormat="1" applyFont="1" applyFill="1" applyBorder="1">
      <alignment vertical="center"/>
    </xf>
    <xf numFmtId="0" fontId="34" fillId="0" borderId="31" xfId="1" applyFont="1" applyFill="1" applyBorder="1" applyAlignment="1">
      <alignment horizontal="center" vertical="center"/>
    </xf>
    <xf numFmtId="0" fontId="34" fillId="0" borderId="74" xfId="1" applyFont="1" applyFill="1" applyBorder="1">
      <alignment vertical="center"/>
    </xf>
    <xf numFmtId="184" fontId="34" fillId="0" borderId="2" xfId="1" applyNumberFormat="1" applyFont="1" applyFill="1" applyBorder="1" applyAlignment="1">
      <alignment horizontal="center" vertical="center"/>
    </xf>
    <xf numFmtId="183" fontId="34" fillId="0" borderId="2" xfId="1" applyNumberFormat="1" applyFont="1" applyFill="1" applyBorder="1" applyAlignment="1">
      <alignment horizontal="center" vertical="center"/>
    </xf>
    <xf numFmtId="183" fontId="23" fillId="0" borderId="49" xfId="1" applyNumberFormat="1" applyFont="1" applyFill="1" applyBorder="1">
      <alignment vertical="center"/>
    </xf>
    <xf numFmtId="0" fontId="23" fillId="0" borderId="49" xfId="1" applyFont="1" applyFill="1" applyBorder="1">
      <alignment vertical="center"/>
    </xf>
    <xf numFmtId="0" fontId="0" fillId="0" borderId="62" xfId="0" applyBorder="1" applyAlignment="1">
      <alignment vertical="center" shrinkToFit="1"/>
    </xf>
    <xf numFmtId="0" fontId="34" fillId="0" borderId="0" xfId="1" applyFont="1" applyFill="1" applyBorder="1" applyAlignment="1">
      <alignment horizontal="left" vertical="top"/>
    </xf>
    <xf numFmtId="0" fontId="23" fillId="0" borderId="62" xfId="1" applyFont="1" applyFill="1" applyBorder="1" applyAlignment="1">
      <alignment horizontal="center" vertical="center"/>
    </xf>
    <xf numFmtId="0" fontId="23" fillId="0" borderId="62" xfId="1" applyFont="1" applyFill="1" applyBorder="1">
      <alignment vertical="center"/>
    </xf>
    <xf numFmtId="0" fontId="36" fillId="0" borderId="62" xfId="1" applyFont="1" applyFill="1" applyBorder="1" applyAlignment="1">
      <alignment horizontal="left" vertical="center"/>
    </xf>
    <xf numFmtId="184" fontId="23" fillId="0" borderId="0" xfId="1" applyNumberFormat="1" applyFont="1" applyFill="1" applyBorder="1" applyAlignment="1">
      <alignment horizontal="center" vertical="center"/>
    </xf>
    <xf numFmtId="183" fontId="23" fillId="0" borderId="0" xfId="1" applyNumberFormat="1" applyFont="1" applyFill="1" applyBorder="1" applyAlignment="1">
      <alignment horizontal="center" vertical="center"/>
    </xf>
    <xf numFmtId="0" fontId="34" fillId="0" borderId="0" xfId="4" applyFont="1" applyFill="1" applyBorder="1" applyAlignment="1">
      <alignment vertical="center"/>
    </xf>
    <xf numFmtId="0" fontId="0" fillId="0" borderId="0" xfId="0" applyBorder="1" applyAlignment="1">
      <alignment vertical="center" shrinkToFit="1"/>
    </xf>
    <xf numFmtId="0" fontId="23" fillId="0" borderId="0" xfId="1" applyFont="1" applyFill="1" applyBorder="1" applyAlignment="1">
      <alignment vertical="center" wrapText="1"/>
    </xf>
    <xf numFmtId="0" fontId="34" fillId="0" borderId="0" xfId="1" applyFont="1" applyFill="1" applyBorder="1" applyAlignment="1">
      <alignment vertical="center" wrapText="1"/>
    </xf>
    <xf numFmtId="0" fontId="34" fillId="0" borderId="0" xfId="1" applyFont="1" applyFill="1" applyBorder="1" applyAlignment="1">
      <alignment horizontal="left" vertical="center"/>
    </xf>
    <xf numFmtId="0" fontId="37" fillId="0" borderId="0"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0" xfId="1" applyFont="1" applyFill="1" applyBorder="1" applyAlignment="1">
      <alignment horizontal="center" vertical="center"/>
    </xf>
    <xf numFmtId="0" fontId="23" fillId="0" borderId="0" xfId="1" applyFont="1" applyFill="1" applyAlignment="1">
      <alignment horizontal="left" vertical="center"/>
    </xf>
    <xf numFmtId="0" fontId="34" fillId="0" borderId="0" xfId="1" applyFont="1" applyFill="1" applyBorder="1" applyAlignment="1">
      <alignment vertical="center"/>
    </xf>
    <xf numFmtId="0" fontId="23" fillId="0" borderId="0" xfId="1" applyFont="1" applyFill="1" applyBorder="1" applyAlignment="1">
      <alignment horizontal="left" vertical="top" wrapText="1"/>
    </xf>
    <xf numFmtId="0" fontId="23" fillId="0" borderId="0" xfId="1" applyFont="1" applyFill="1" applyBorder="1" applyAlignment="1">
      <alignment horizontal="left" vertical="center"/>
    </xf>
    <xf numFmtId="0" fontId="34" fillId="0" borderId="0" xfId="1" applyFont="1" applyFill="1" applyAlignment="1">
      <alignment horizontal="left" vertical="center"/>
    </xf>
    <xf numFmtId="0" fontId="34" fillId="0" borderId="0" xfId="1" applyFont="1" applyFill="1" applyBorder="1" applyAlignment="1">
      <alignment horizontal="center" vertical="center"/>
    </xf>
    <xf numFmtId="0" fontId="34" fillId="9" borderId="61" xfId="1" applyFont="1" applyFill="1" applyBorder="1" applyAlignment="1">
      <alignment horizontal="center" vertical="center" textRotation="255"/>
    </xf>
    <xf numFmtId="0" fontId="34" fillId="9" borderId="62" xfId="1" applyFont="1" applyFill="1" applyBorder="1" applyAlignment="1">
      <alignment horizontal="center" vertical="center" textRotation="255"/>
    </xf>
    <xf numFmtId="0" fontId="34" fillId="9" borderId="63" xfId="1" applyFont="1" applyFill="1" applyBorder="1" applyAlignment="1">
      <alignment horizontal="center" vertical="center" textRotation="255"/>
    </xf>
    <xf numFmtId="0" fontId="34" fillId="9" borderId="22" xfId="1" applyFont="1" applyFill="1" applyBorder="1" applyAlignment="1">
      <alignment horizontal="center" vertical="center" textRotation="255"/>
    </xf>
    <xf numFmtId="0" fontId="34" fillId="9" borderId="0" xfId="1" applyFont="1" applyFill="1" applyBorder="1" applyAlignment="1">
      <alignment horizontal="center" vertical="center" textRotation="255"/>
    </xf>
    <xf numFmtId="0" fontId="34" fillId="9" borderId="1" xfId="1" applyFont="1" applyFill="1" applyBorder="1" applyAlignment="1">
      <alignment horizontal="center" vertical="center" textRotation="255"/>
    </xf>
    <xf numFmtId="0" fontId="34" fillId="9" borderId="21" xfId="1" applyFont="1" applyFill="1" applyBorder="1" applyAlignment="1">
      <alignment horizontal="center" vertical="center" textRotation="255"/>
    </xf>
    <xf numFmtId="0" fontId="34" fillId="9" borderId="49" xfId="1" applyFont="1" applyFill="1" applyBorder="1" applyAlignment="1">
      <alignment horizontal="center" vertical="center" textRotation="255"/>
    </xf>
    <xf numFmtId="0" fontId="34" fillId="9" borderId="18" xfId="1" applyFont="1" applyFill="1" applyBorder="1" applyAlignment="1">
      <alignment horizontal="center" vertical="center" textRotation="255"/>
    </xf>
    <xf numFmtId="0" fontId="34" fillId="0" borderId="76" xfId="4" applyFont="1" applyFill="1" applyBorder="1" applyAlignment="1">
      <alignment horizontal="left" vertical="top" wrapText="1"/>
    </xf>
    <xf numFmtId="0" fontId="34" fillId="0" borderId="77" xfId="4" applyFont="1" applyFill="1" applyBorder="1" applyAlignment="1">
      <alignment horizontal="left" vertical="top" wrapText="1"/>
    </xf>
    <xf numFmtId="0" fontId="34" fillId="0" borderId="78" xfId="4" applyFont="1" applyFill="1" applyBorder="1" applyAlignment="1">
      <alignment horizontal="left" vertical="top" wrapText="1"/>
    </xf>
    <xf numFmtId="0" fontId="34" fillId="0" borderId="2" xfId="1" applyFont="1" applyFill="1" applyBorder="1" applyAlignment="1">
      <alignment horizontal="center" vertical="center"/>
    </xf>
    <xf numFmtId="0" fontId="34" fillId="0" borderId="31" xfId="1" applyFont="1" applyFill="1" applyBorder="1" applyAlignment="1">
      <alignment horizontal="center" vertical="center"/>
    </xf>
    <xf numFmtId="0" fontId="34" fillId="0" borderId="32" xfId="1" applyFont="1" applyFill="1" applyBorder="1" applyAlignment="1">
      <alignment horizontal="center" vertical="center"/>
    </xf>
    <xf numFmtId="0" fontId="34" fillId="0" borderId="74" xfId="1" applyFont="1" applyFill="1" applyBorder="1" applyAlignment="1">
      <alignment horizontal="center" vertical="center"/>
    </xf>
    <xf numFmtId="183" fontId="34" fillId="0" borderId="2" xfId="1" applyNumberFormat="1" applyFont="1" applyFill="1" applyBorder="1" applyAlignment="1">
      <alignment horizontal="center" vertical="center"/>
    </xf>
    <xf numFmtId="0" fontId="34" fillId="0" borderId="62" xfId="1" applyFont="1" applyFill="1" applyBorder="1" applyAlignment="1">
      <alignment horizontal="left" vertical="center" shrinkToFit="1"/>
    </xf>
    <xf numFmtId="0" fontId="0" fillId="0" borderId="62" xfId="0" applyBorder="1" applyAlignment="1">
      <alignment vertical="center" shrinkToFit="1"/>
    </xf>
    <xf numFmtId="0" fontId="34" fillId="0" borderId="58" xfId="1" applyFont="1" applyFill="1" applyBorder="1" applyAlignment="1">
      <alignment horizontal="center" vertical="center"/>
    </xf>
    <xf numFmtId="0" fontId="34" fillId="0" borderId="11" xfId="1" applyFont="1" applyFill="1" applyBorder="1" applyAlignment="1">
      <alignment horizontal="center" vertical="center"/>
    </xf>
    <xf numFmtId="0" fontId="34" fillId="0" borderId="10" xfId="1" applyFont="1" applyFill="1" applyBorder="1" applyAlignment="1">
      <alignment horizontal="center" vertical="center"/>
    </xf>
    <xf numFmtId="0" fontId="27" fillId="0" borderId="58" xfId="1" applyFont="1" applyBorder="1" applyAlignment="1">
      <alignment horizontal="left" vertical="top" wrapText="1"/>
    </xf>
    <xf numFmtId="0" fontId="27" fillId="0" borderId="11" xfId="1" applyFont="1" applyBorder="1" applyAlignment="1">
      <alignment horizontal="left" vertical="top" wrapText="1"/>
    </xf>
    <xf numFmtId="0" fontId="27" fillId="0" borderId="10" xfId="1" applyFont="1" applyBorder="1" applyAlignment="1">
      <alignment horizontal="left" vertical="top" wrapText="1"/>
    </xf>
    <xf numFmtId="0" fontId="27" fillId="0" borderId="58" xfId="1" applyFont="1" applyFill="1" applyBorder="1" applyAlignment="1">
      <alignment horizontal="left" vertical="top" wrapText="1"/>
    </xf>
    <xf numFmtId="0" fontId="27" fillId="0" borderId="11" xfId="1" applyFont="1" applyFill="1" applyBorder="1" applyAlignment="1">
      <alignment horizontal="left" vertical="top" wrapText="1"/>
    </xf>
    <xf numFmtId="0" fontId="27" fillId="0" borderId="10" xfId="1" applyFont="1" applyFill="1" applyBorder="1" applyAlignment="1">
      <alignment horizontal="left" vertical="top" wrapText="1"/>
    </xf>
    <xf numFmtId="0" fontId="34" fillId="0" borderId="58" xfId="4" applyFont="1" applyFill="1" applyBorder="1" applyAlignment="1">
      <alignment horizontal="left" vertical="top" wrapText="1"/>
    </xf>
    <xf numFmtId="0" fontId="34" fillId="0" borderId="11" xfId="4" applyFont="1" applyFill="1" applyBorder="1" applyAlignment="1">
      <alignment horizontal="left" vertical="top" wrapText="1"/>
    </xf>
    <xf numFmtId="0" fontId="34" fillId="0" borderId="10" xfId="4" applyFont="1" applyFill="1" applyBorder="1" applyAlignment="1">
      <alignment horizontal="left" vertical="top" wrapText="1"/>
    </xf>
    <xf numFmtId="0" fontId="27" fillId="0" borderId="2" xfId="1" applyFont="1" applyFill="1" applyBorder="1" applyAlignment="1">
      <alignment horizontal="left" vertical="top" wrapText="1"/>
    </xf>
    <xf numFmtId="0" fontId="34" fillId="0" borderId="2" xfId="1" applyFont="1" applyFill="1" applyBorder="1" applyAlignment="1">
      <alignment horizontal="center" vertical="center" wrapText="1"/>
    </xf>
    <xf numFmtId="0" fontId="34" fillId="0" borderId="58" xfId="1" applyFont="1" applyFill="1" applyBorder="1" applyAlignment="1">
      <alignment horizontal="center" vertical="center" wrapText="1"/>
    </xf>
    <xf numFmtId="0" fontId="34" fillId="0" borderId="11" xfId="1" applyFont="1" applyFill="1" applyBorder="1" applyAlignment="1">
      <alignment horizontal="center" vertical="center" wrapText="1"/>
    </xf>
    <xf numFmtId="0" fontId="34" fillId="0" borderId="10" xfId="1" applyFont="1" applyFill="1" applyBorder="1" applyAlignment="1">
      <alignment horizontal="center" vertical="center" wrapText="1"/>
    </xf>
    <xf numFmtId="0" fontId="34" fillId="0" borderId="2" xfId="1" applyFont="1" applyFill="1" applyBorder="1" applyAlignment="1">
      <alignment horizontal="center" vertical="center" textRotation="255"/>
    </xf>
    <xf numFmtId="0" fontId="8" fillId="0" borderId="2" xfId="1" applyFont="1" applyFill="1" applyBorder="1" applyAlignment="1">
      <alignment horizontal="left" vertical="top" wrapText="1"/>
    </xf>
    <xf numFmtId="0" fontId="34" fillId="0" borderId="61" xfId="4" applyFont="1" applyFill="1" applyBorder="1" applyAlignment="1">
      <alignment horizontal="left" vertical="top" wrapText="1"/>
    </xf>
    <xf numFmtId="0" fontId="34" fillId="0" borderId="22" xfId="4" applyFont="1" applyFill="1" applyBorder="1" applyAlignment="1">
      <alignment horizontal="left" vertical="top" wrapText="1"/>
    </xf>
    <xf numFmtId="0" fontId="34" fillId="0" borderId="21" xfId="4" applyFont="1" applyFill="1" applyBorder="1" applyAlignment="1">
      <alignment horizontal="left" vertical="top" wrapText="1"/>
    </xf>
    <xf numFmtId="0" fontId="34" fillId="0" borderId="2" xfId="1" applyFont="1" applyFill="1" applyBorder="1" applyAlignment="1">
      <alignment vertical="center"/>
    </xf>
    <xf numFmtId="0" fontId="34" fillId="0" borderId="2" xfId="1" applyFont="1" applyFill="1" applyBorder="1" applyAlignment="1">
      <alignment horizontal="center" vertical="center" textRotation="255" shrinkToFit="1"/>
    </xf>
    <xf numFmtId="0" fontId="34" fillId="0" borderId="2" xfId="1" applyFont="1" applyFill="1" applyBorder="1" applyAlignment="1">
      <alignment vertical="center" textRotation="255"/>
    </xf>
    <xf numFmtId="0" fontId="34" fillId="11" borderId="2" xfId="1" applyFont="1" applyFill="1" applyBorder="1" applyAlignment="1">
      <alignment horizontal="center" vertical="center" wrapText="1"/>
    </xf>
    <xf numFmtId="0" fontId="34" fillId="11" borderId="2" xfId="1" applyFont="1" applyFill="1" applyBorder="1" applyAlignment="1">
      <alignment horizontal="center" vertical="center"/>
    </xf>
    <xf numFmtId="0" fontId="34" fillId="11" borderId="2" xfId="1" applyFont="1" applyFill="1" applyBorder="1" applyAlignment="1">
      <alignment vertical="center"/>
    </xf>
    <xf numFmtId="0" fontId="34" fillId="11" borderId="2" xfId="1" applyFont="1" applyFill="1" applyBorder="1" applyAlignment="1">
      <alignment horizontal="center" vertical="center" textRotation="255" shrinkToFit="1"/>
    </xf>
    <xf numFmtId="0" fontId="34" fillId="0" borderId="58" xfId="1" applyFont="1" applyFill="1" applyBorder="1" applyAlignment="1">
      <alignment horizontal="center" vertical="center" textRotation="255" wrapText="1"/>
    </xf>
    <xf numFmtId="0" fontId="34" fillId="0" borderId="11" xfId="1" applyFont="1" applyFill="1" applyBorder="1" applyAlignment="1">
      <alignment horizontal="center" vertical="center" textRotation="255"/>
    </xf>
    <xf numFmtId="0" fontId="34" fillId="0" borderId="10" xfId="1" applyFont="1" applyFill="1" applyBorder="1" applyAlignment="1">
      <alignment horizontal="center" vertical="center" textRotation="255"/>
    </xf>
    <xf numFmtId="0" fontId="23" fillId="0" borderId="58" xfId="1" applyFont="1" applyFill="1" applyBorder="1" applyAlignment="1">
      <alignment horizontal="center" vertical="center" wrapText="1"/>
    </xf>
    <xf numFmtId="0" fontId="23" fillId="0" borderId="11" xfId="1" applyFont="1" applyFill="1" applyBorder="1" applyAlignment="1">
      <alignment horizontal="center" vertical="center"/>
    </xf>
    <xf numFmtId="0" fontId="23" fillId="0" borderId="10" xfId="1" applyFont="1" applyFill="1" applyBorder="1" applyAlignment="1">
      <alignment horizontal="center" vertical="center"/>
    </xf>
    <xf numFmtId="0" fontId="25" fillId="0" borderId="31"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25" fillId="0" borderId="74" xfId="1" applyFont="1" applyFill="1" applyBorder="1" applyAlignment="1">
      <alignment horizontal="center" vertical="center" wrapText="1"/>
    </xf>
    <xf numFmtId="0" fontId="25" fillId="0" borderId="75" xfId="1" applyFont="1" applyFill="1" applyBorder="1" applyAlignment="1">
      <alignment horizontal="center" vertical="center" wrapText="1"/>
    </xf>
    <xf numFmtId="0" fontId="29" fillId="3" borderId="2" xfId="1" applyFont="1" applyFill="1" applyBorder="1" applyAlignment="1">
      <alignment horizontal="center" vertical="center" textRotation="255" shrinkToFit="1"/>
    </xf>
    <xf numFmtId="0" fontId="30" fillId="0" borderId="2" xfId="1" applyFont="1" applyFill="1" applyBorder="1" applyAlignment="1">
      <alignment horizontal="center" vertical="center" textRotation="255"/>
    </xf>
    <xf numFmtId="0" fontId="31" fillId="0" borderId="2" xfId="1" applyFont="1" applyFill="1" applyBorder="1" applyAlignment="1">
      <alignment horizontal="left" vertical="center"/>
    </xf>
    <xf numFmtId="0" fontId="34" fillId="0" borderId="2" xfId="1" applyFont="1" applyFill="1" applyBorder="1" applyAlignment="1">
      <alignment vertical="center" wrapText="1"/>
    </xf>
    <xf numFmtId="0" fontId="32" fillId="0" borderId="22" xfId="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2" fillId="0" borderId="21" xfId="1" applyFont="1" applyFill="1" applyBorder="1" applyAlignment="1">
      <alignment horizontal="center" vertical="center" wrapText="1"/>
    </xf>
    <xf numFmtId="0" fontId="32" fillId="0" borderId="18" xfId="1" applyFont="1" applyFill="1" applyBorder="1" applyAlignment="1">
      <alignment horizontal="center" vertical="center" wrapText="1"/>
    </xf>
    <xf numFmtId="0" fontId="23" fillId="0" borderId="11" xfId="4" applyFont="1" applyBorder="1" applyAlignment="1">
      <alignment horizontal="center" wrapText="1" shrinkToFit="1"/>
    </xf>
    <xf numFmtId="0" fontId="23" fillId="0" borderId="10" xfId="4" applyFont="1" applyBorder="1" applyAlignment="1">
      <alignment horizontal="center" wrapText="1" shrinkToFit="1"/>
    </xf>
    <xf numFmtId="0" fontId="23" fillId="0" borderId="63" xfId="1" applyFont="1" applyFill="1" applyBorder="1" applyAlignment="1">
      <alignment horizontal="center" vertical="center" shrinkToFit="1"/>
    </xf>
    <xf numFmtId="0" fontId="23" fillId="0" borderId="1" xfId="1" applyFont="1" applyFill="1" applyBorder="1" applyAlignment="1">
      <alignment horizontal="center" vertical="center" shrinkToFit="1"/>
    </xf>
    <xf numFmtId="0" fontId="23" fillId="0" borderId="18" xfId="1" applyFont="1" applyFill="1" applyBorder="1" applyAlignment="1">
      <alignment horizontal="center" vertical="center" shrinkToFit="1"/>
    </xf>
    <xf numFmtId="0" fontId="23" fillId="5" borderId="2" xfId="1" applyFont="1" applyFill="1" applyBorder="1" applyAlignment="1">
      <alignment horizontal="center" vertical="center" wrapText="1" shrinkToFit="1"/>
    </xf>
    <xf numFmtId="0" fontId="23" fillId="6" borderId="2" xfId="1" applyFont="1" applyFill="1" applyBorder="1" applyAlignment="1">
      <alignment horizontal="center" vertical="center" wrapText="1" shrinkToFit="1"/>
    </xf>
    <xf numFmtId="0" fontId="23" fillId="7" borderId="2" xfId="1" applyFont="1" applyFill="1" applyBorder="1" applyAlignment="1">
      <alignment horizontal="center" vertical="center" wrapText="1" shrinkToFit="1"/>
    </xf>
    <xf numFmtId="0" fontId="23" fillId="0" borderId="2" xfId="1" applyFont="1" applyFill="1" applyBorder="1" applyAlignment="1">
      <alignment horizontal="right" vertical="center"/>
    </xf>
    <xf numFmtId="0" fontId="23" fillId="0" borderId="2" xfId="1" applyFont="1" applyFill="1" applyBorder="1" applyAlignment="1">
      <alignment horizontal="center" vertical="center"/>
    </xf>
    <xf numFmtId="0" fontId="23" fillId="0" borderId="76" xfId="4" applyFont="1" applyBorder="1" applyAlignment="1">
      <alignment horizontal="center" wrapText="1" shrinkToFit="1"/>
    </xf>
    <xf numFmtId="0" fontId="23" fillId="0" borderId="77" xfId="4" applyFont="1" applyBorder="1" applyAlignment="1">
      <alignment horizontal="center" wrapText="1" shrinkToFit="1"/>
    </xf>
    <xf numFmtId="0" fontId="23" fillId="0" borderId="78" xfId="4" applyFont="1" applyBorder="1" applyAlignment="1">
      <alignment horizontal="center" wrapText="1" shrinkToFit="1"/>
    </xf>
    <xf numFmtId="0" fontId="23" fillId="0" borderId="31" xfId="1" applyFont="1" applyFill="1" applyBorder="1" applyAlignment="1">
      <alignment horizontal="center" vertical="center"/>
    </xf>
    <xf numFmtId="0" fontId="23" fillId="0" borderId="32" xfId="1" applyFont="1" applyFill="1" applyBorder="1" applyAlignment="1">
      <alignment horizontal="center" vertical="center"/>
    </xf>
    <xf numFmtId="0" fontId="23" fillId="0" borderId="74" xfId="1" applyFont="1" applyFill="1" applyBorder="1" applyAlignment="1">
      <alignment horizontal="center" vertical="center"/>
    </xf>
    <xf numFmtId="0" fontId="23" fillId="0" borderId="64" xfId="1" applyFont="1" applyFill="1" applyBorder="1" applyAlignment="1">
      <alignment horizontal="center" vertical="center"/>
    </xf>
    <xf numFmtId="0" fontId="23" fillId="0" borderId="66" xfId="1" applyFont="1" applyFill="1" applyBorder="1" applyAlignment="1">
      <alignment vertical="center"/>
    </xf>
    <xf numFmtId="0" fontId="23" fillId="0" borderId="68" xfId="1" applyFont="1" applyFill="1" applyBorder="1" applyAlignment="1">
      <alignment vertical="center"/>
    </xf>
    <xf numFmtId="0" fontId="23" fillId="0" borderId="66" xfId="1" applyFont="1" applyFill="1" applyBorder="1" applyAlignment="1">
      <alignment horizontal="center" vertical="center"/>
    </xf>
    <xf numFmtId="0" fontId="23" fillId="0" borderId="68" xfId="1" applyFont="1" applyFill="1" applyBorder="1" applyAlignment="1">
      <alignment horizontal="center" vertical="center"/>
    </xf>
    <xf numFmtId="0" fontId="25" fillId="0" borderId="58" xfId="1" applyFont="1" applyFill="1" applyBorder="1" applyAlignment="1">
      <alignment horizontal="left" vertical="top" wrapText="1" shrinkToFit="1"/>
    </xf>
    <xf numFmtId="0" fontId="26" fillId="0" borderId="11" xfId="0" applyFont="1" applyFill="1" applyBorder="1" applyAlignment="1">
      <alignment horizontal="left" vertical="top" wrapText="1" shrinkToFit="1"/>
    </xf>
    <xf numFmtId="0" fontId="26" fillId="0" borderId="10" xfId="0" applyFont="1" applyFill="1" applyBorder="1" applyAlignment="1">
      <alignment horizontal="left" vertical="top" wrapText="1" shrinkToFit="1"/>
    </xf>
    <xf numFmtId="0" fontId="23" fillId="9" borderId="61" xfId="1" applyFont="1" applyFill="1" applyBorder="1" applyAlignment="1">
      <alignment horizontal="center" vertical="center"/>
    </xf>
    <xf numFmtId="0" fontId="23" fillId="9" borderId="62" xfId="1" applyFont="1" applyFill="1" applyBorder="1" applyAlignment="1">
      <alignment horizontal="center" vertical="center"/>
    </xf>
    <xf numFmtId="0" fontId="23" fillId="9" borderId="63" xfId="1" applyFont="1" applyFill="1" applyBorder="1" applyAlignment="1">
      <alignment horizontal="center" vertical="center"/>
    </xf>
    <xf numFmtId="0" fontId="23" fillId="9" borderId="21" xfId="1" applyFont="1" applyFill="1" applyBorder="1" applyAlignment="1">
      <alignment horizontal="center" vertical="center"/>
    </xf>
    <xf numFmtId="0" fontId="23" fillId="9" borderId="49" xfId="1" applyFont="1" applyFill="1" applyBorder="1" applyAlignment="1">
      <alignment horizontal="center" vertical="center"/>
    </xf>
    <xf numFmtId="0" fontId="23" fillId="9" borderId="18" xfId="1" applyFont="1" applyFill="1" applyBorder="1" applyAlignment="1">
      <alignment horizontal="center" vertical="center"/>
    </xf>
    <xf numFmtId="0" fontId="23" fillId="0" borderId="71" xfId="1" applyFont="1" applyFill="1" applyBorder="1" applyAlignment="1">
      <alignment horizontal="center" vertical="center"/>
    </xf>
    <xf numFmtId="0" fontId="23" fillId="0" borderId="67" xfId="1" applyFont="1" applyFill="1" applyBorder="1" applyAlignment="1">
      <alignment horizontal="center" vertical="center"/>
    </xf>
    <xf numFmtId="0" fontId="23" fillId="0" borderId="73" xfId="1" applyFont="1" applyFill="1" applyBorder="1" applyAlignment="1">
      <alignment horizontal="center" vertical="center"/>
    </xf>
    <xf numFmtId="0" fontId="23" fillId="0" borderId="65" xfId="1" applyFont="1" applyFill="1" applyBorder="1" applyAlignment="1">
      <alignment horizontal="center" vertical="center"/>
    </xf>
    <xf numFmtId="0" fontId="23" fillId="0" borderId="69" xfId="1" applyFont="1" applyFill="1" applyBorder="1" applyAlignment="1">
      <alignment horizontal="center" vertical="center"/>
    </xf>
    <xf numFmtId="0" fontId="23" fillId="0" borderId="58" xfId="1" applyFont="1" applyFill="1" applyBorder="1" applyAlignment="1">
      <alignment horizontal="center" vertical="center"/>
    </xf>
    <xf numFmtId="0" fontId="25" fillId="0" borderId="58" xfId="1"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10"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10" xfId="0" applyFont="1" applyFill="1" applyBorder="1" applyAlignment="1">
      <alignment horizontal="left" vertical="top" wrapText="1"/>
    </xf>
    <xf numFmtId="0" fontId="23" fillId="0" borderId="70" xfId="1" applyFont="1" applyFill="1" applyBorder="1" applyAlignment="1">
      <alignment horizontal="center" vertical="center"/>
    </xf>
    <xf numFmtId="0" fontId="23" fillId="0" borderId="72" xfId="1" applyFont="1" applyFill="1" applyBorder="1" applyAlignment="1">
      <alignment vertical="center"/>
    </xf>
    <xf numFmtId="0" fontId="23" fillId="0" borderId="11" xfId="1" applyFont="1" applyFill="1" applyBorder="1" applyAlignment="1">
      <alignment horizontal="center" vertical="center" wrapText="1"/>
    </xf>
    <xf numFmtId="0" fontId="23" fillId="0" borderId="2" xfId="1" applyFont="1" applyBorder="1" applyAlignment="1">
      <alignment horizontal="center" vertical="center" textRotation="255"/>
    </xf>
    <xf numFmtId="0" fontId="23" fillId="0" borderId="61" xfId="1" applyFont="1" applyBorder="1" applyAlignment="1">
      <alignment horizontal="center" vertical="center" shrinkToFit="1"/>
    </xf>
    <xf numFmtId="0" fontId="23" fillId="0" borderId="62" xfId="1" applyFont="1" applyBorder="1" applyAlignment="1">
      <alignment horizontal="center" vertical="center" shrinkToFit="1"/>
    </xf>
    <xf numFmtId="0" fontId="23" fillId="0" borderId="22" xfId="1" applyFont="1" applyBorder="1" applyAlignment="1">
      <alignment horizontal="center" vertical="center" shrinkToFit="1"/>
    </xf>
    <xf numFmtId="0" fontId="23" fillId="0" borderId="0" xfId="1" applyFont="1" applyBorder="1" applyAlignment="1">
      <alignment horizontal="center" vertical="center" shrinkToFit="1"/>
    </xf>
    <xf numFmtId="0" fontId="23" fillId="0" borderId="21" xfId="1" applyFont="1" applyBorder="1" applyAlignment="1">
      <alignment horizontal="center" vertical="center" shrinkToFit="1"/>
    </xf>
    <xf numFmtId="0" fontId="23" fillId="0" borderId="49" xfId="1" applyFont="1" applyBorder="1" applyAlignment="1">
      <alignment horizontal="center" vertical="center" shrinkToFit="1"/>
    </xf>
    <xf numFmtId="0" fontId="23" fillId="4" borderId="61" xfId="1" applyFont="1" applyFill="1" applyBorder="1" applyAlignment="1">
      <alignment horizontal="center" vertical="center" shrinkToFit="1"/>
    </xf>
    <xf numFmtId="0" fontId="23" fillId="4" borderId="63" xfId="1" applyFont="1" applyFill="1" applyBorder="1" applyAlignment="1">
      <alignment horizontal="center" vertical="center" shrinkToFit="1"/>
    </xf>
    <xf numFmtId="0" fontId="23" fillId="4" borderId="22" xfId="1" applyFont="1" applyFill="1" applyBorder="1" applyAlignment="1">
      <alignment horizontal="center" vertical="center" shrinkToFit="1"/>
    </xf>
    <xf numFmtId="0" fontId="23" fillId="4" borderId="1" xfId="1" applyFont="1" applyFill="1" applyBorder="1" applyAlignment="1">
      <alignment horizontal="center" vertical="center" shrinkToFit="1"/>
    </xf>
    <xf numFmtId="0" fontId="23" fillId="4" borderId="21" xfId="1" applyFont="1" applyFill="1" applyBorder="1" applyAlignment="1">
      <alignment horizontal="center" vertical="center" shrinkToFit="1"/>
    </xf>
    <xf numFmtId="0" fontId="23" fillId="4" borderId="18" xfId="1" applyFont="1" applyFill="1" applyBorder="1" applyAlignment="1">
      <alignment horizontal="center" vertical="center" shrinkToFit="1"/>
    </xf>
    <xf numFmtId="0" fontId="24" fillId="3" borderId="2" xfId="1" applyFont="1" applyFill="1" applyBorder="1" applyAlignment="1">
      <alignment horizontal="center" vertical="center" textRotation="255" shrinkToFit="1"/>
    </xf>
    <xf numFmtId="0" fontId="23" fillId="0" borderId="61" xfId="1" applyFont="1" applyBorder="1" applyAlignment="1">
      <alignment horizontal="center" vertical="center"/>
    </xf>
    <xf numFmtId="0" fontId="23" fillId="0" borderId="62" xfId="1" applyFont="1" applyBorder="1" applyAlignment="1">
      <alignment horizontal="center" vertical="center"/>
    </xf>
    <xf numFmtId="0" fontId="1" fillId="0" borderId="22" xfId="1" applyFont="1" applyBorder="1" applyAlignment="1">
      <alignment horizontal="center" vertical="center"/>
    </xf>
    <xf numFmtId="0" fontId="1" fillId="0" borderId="0" xfId="1" applyFont="1" applyBorder="1" applyAlignment="1">
      <alignment horizontal="center" vertical="center"/>
    </xf>
    <xf numFmtId="0" fontId="1" fillId="0" borderId="21" xfId="1" applyFont="1" applyBorder="1" applyAlignment="1">
      <alignment horizontal="center" vertical="center"/>
    </xf>
    <xf numFmtId="0" fontId="1" fillId="0" borderId="49" xfId="1" applyFont="1" applyBorder="1" applyAlignment="1">
      <alignment horizontal="center" vertical="center"/>
    </xf>
    <xf numFmtId="0" fontId="1" fillId="0" borderId="22"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49" xfId="1" applyFont="1" applyBorder="1" applyAlignment="1">
      <alignment horizontal="center" vertical="center" shrinkToFit="1"/>
    </xf>
    <xf numFmtId="0" fontId="10" fillId="0" borderId="0" xfId="1" applyFont="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0" fillId="0" borderId="36" xfId="0" applyFont="1" applyBorder="1" applyAlignment="1">
      <alignment horizontal="center" vertical="center"/>
    </xf>
    <xf numFmtId="0" fontId="20" fillId="0" borderId="34" xfId="0" applyFont="1" applyBorder="1" applyAlignment="1">
      <alignment horizontal="center" vertical="center"/>
    </xf>
    <xf numFmtId="0" fontId="20" fillId="0" borderId="33" xfId="0" applyFont="1" applyBorder="1" applyAlignment="1">
      <alignment horizontal="center" vertical="center"/>
    </xf>
    <xf numFmtId="0" fontId="6" fillId="0" borderId="32" xfId="1" applyFont="1" applyBorder="1" applyAlignment="1">
      <alignment horizontal="center" vertical="center"/>
    </xf>
    <xf numFmtId="0" fontId="0" fillId="0" borderId="32" xfId="0" applyBorder="1" applyAlignment="1">
      <alignment vertical="center"/>
    </xf>
    <xf numFmtId="0" fontId="6" fillId="0" borderId="25" xfId="1" applyFont="1" applyBorder="1" applyAlignment="1">
      <alignment horizontal="center" vertical="center"/>
    </xf>
    <xf numFmtId="0" fontId="0" fillId="0" borderId="10" xfId="0" applyBorder="1" applyAlignment="1">
      <alignment vertical="center"/>
    </xf>
    <xf numFmtId="0" fontId="0" fillId="0" borderId="14" xfId="0" applyBorder="1" applyAlignment="1">
      <alignment vertical="center"/>
    </xf>
    <xf numFmtId="0" fontId="1" fillId="0" borderId="26" xfId="1" applyFont="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0" fontId="0" fillId="0" borderId="0" xfId="0" applyBorder="1" applyAlignment="1">
      <alignment horizontal="left" shrinkToFit="1"/>
    </xf>
    <xf numFmtId="0" fontId="22" fillId="0" borderId="0" xfId="1" applyNumberFormat="1" applyFont="1" applyBorder="1" applyAlignment="1">
      <alignment horizontal="center" wrapText="1" shrinkToFit="1"/>
    </xf>
    <xf numFmtId="0" fontId="22" fillId="0" borderId="0" xfId="1" applyFont="1" applyBorder="1" applyAlignment="1">
      <alignment horizontal="center" shrinkToFit="1"/>
    </xf>
    <xf numFmtId="0" fontId="9" fillId="0" borderId="46" xfId="1" applyFont="1" applyBorder="1" applyAlignment="1">
      <alignment horizontal="center" vertical="center"/>
    </xf>
    <xf numFmtId="0" fontId="9" fillId="0" borderId="45" xfId="1" applyFont="1" applyBorder="1" applyAlignment="1">
      <alignment horizontal="center" vertical="center"/>
    </xf>
    <xf numFmtId="0" fontId="9" fillId="0" borderId="43" xfId="1" applyFont="1" applyBorder="1" applyAlignment="1">
      <alignment horizontal="center" vertical="center"/>
    </xf>
    <xf numFmtId="0" fontId="9" fillId="0" borderId="2" xfId="1" applyFont="1" applyBorder="1" applyAlignment="1">
      <alignment horizontal="center" vertical="center"/>
    </xf>
    <xf numFmtId="0" fontId="20" fillId="0" borderId="45" xfId="0" applyFont="1" applyBorder="1" applyAlignment="1">
      <alignment horizontal="center" vertical="center"/>
    </xf>
    <xf numFmtId="0" fontId="20" fillId="0" borderId="2" xfId="0" applyFont="1" applyBorder="1" applyAlignment="1">
      <alignment horizontal="center" vertical="center"/>
    </xf>
    <xf numFmtId="0" fontId="20" fillId="0" borderId="38" xfId="0" applyFont="1" applyBorder="1" applyAlignment="1">
      <alignment horizontal="center" vertical="center"/>
    </xf>
    <xf numFmtId="0" fontId="6" fillId="0" borderId="45" xfId="1" applyNumberFormat="1" applyFont="1" applyFill="1" applyBorder="1" applyAlignment="1">
      <alignment horizontal="center" vertical="center"/>
    </xf>
    <xf numFmtId="0" fontId="6" fillId="0" borderId="2" xfId="1" applyNumberFormat="1" applyFont="1" applyFill="1" applyBorder="1" applyAlignment="1">
      <alignment horizontal="center" vertical="center"/>
    </xf>
    <xf numFmtId="0" fontId="6" fillId="0" borderId="38" xfId="1" applyNumberFormat="1" applyFont="1" applyFill="1" applyBorder="1" applyAlignment="1">
      <alignment horizontal="center" vertical="center"/>
    </xf>
    <xf numFmtId="0" fontId="6" fillId="0" borderId="47" xfId="1" applyFont="1" applyBorder="1" applyAlignment="1">
      <alignment horizontal="center" vertical="center"/>
    </xf>
    <xf numFmtId="0" fontId="0" fillId="0" borderId="47" xfId="0" applyBorder="1" applyAlignment="1">
      <alignment vertical="center"/>
    </xf>
    <xf numFmtId="0" fontId="6" fillId="0" borderId="46" xfId="1" applyFont="1" applyBorder="1" applyAlignment="1">
      <alignment horizontal="center" vertical="center"/>
    </xf>
    <xf numFmtId="0" fontId="0" fillId="0" borderId="45" xfId="0" applyBorder="1" applyAlignment="1">
      <alignment vertical="center"/>
    </xf>
    <xf numFmtId="0" fontId="0" fillId="0" borderId="44" xfId="0" applyBorder="1" applyAlignment="1">
      <alignment vertical="center"/>
    </xf>
    <xf numFmtId="0" fontId="6" fillId="0" borderId="52" xfId="1" applyFont="1" applyBorder="1" applyAlignment="1">
      <alignment horizontal="center" vertical="center"/>
    </xf>
    <xf numFmtId="0" fontId="0" fillId="0" borderId="51" xfId="0" applyBorder="1" applyAlignment="1">
      <alignment vertical="center"/>
    </xf>
    <xf numFmtId="0" fontId="6" fillId="0" borderId="50" xfId="1" applyFont="1" applyBorder="1" applyAlignment="1">
      <alignment horizontal="center" vertical="center"/>
    </xf>
    <xf numFmtId="0" fontId="0" fillId="0" borderId="49" xfId="0" applyBorder="1" applyAlignment="1">
      <alignment vertical="center"/>
    </xf>
    <xf numFmtId="0" fontId="0" fillId="0" borderId="35" xfId="0" applyBorder="1" applyAlignment="1">
      <alignment vertical="center"/>
    </xf>
    <xf numFmtId="0" fontId="6" fillId="0" borderId="56" xfId="1" applyFont="1" applyBorder="1" applyAlignment="1">
      <alignment horizontal="center" vertical="center"/>
    </xf>
    <xf numFmtId="0" fontId="0" fillId="0" borderId="36" xfId="0" applyBorder="1" applyAlignment="1">
      <alignment vertical="center"/>
    </xf>
    <xf numFmtId="0" fontId="6" fillId="0" borderId="55" xfId="1" applyFont="1" applyBorder="1" applyAlignment="1">
      <alignment horizontal="center" vertical="center"/>
    </xf>
    <xf numFmtId="0" fontId="0" fillId="0" borderId="54" xfId="0" applyBorder="1" applyAlignment="1">
      <alignment vertical="center"/>
    </xf>
    <xf numFmtId="0" fontId="0" fillId="0" borderId="53" xfId="0" applyBorder="1" applyAlignment="1">
      <alignment vertical="center"/>
    </xf>
    <xf numFmtId="0" fontId="1" fillId="0" borderId="24" xfId="1" applyFont="1" applyBorder="1" applyAlignment="1">
      <alignment horizontal="center" vertical="center" textRotation="255"/>
    </xf>
    <xf numFmtId="56" fontId="10" fillId="0" borderId="40" xfId="1" applyNumberFormat="1" applyFont="1" applyBorder="1" applyAlignment="1">
      <alignment horizontal="left" shrinkToFit="1"/>
    </xf>
    <xf numFmtId="0" fontId="0" fillId="0" borderId="40" xfId="0" applyBorder="1" applyAlignment="1">
      <alignment horizontal="left" shrinkToFit="1"/>
    </xf>
    <xf numFmtId="0" fontId="22" fillId="0" borderId="40" xfId="1" applyNumberFormat="1" applyFont="1" applyBorder="1" applyAlignment="1">
      <alignment horizontal="center" wrapText="1" shrinkToFit="1"/>
    </xf>
    <xf numFmtId="0" fontId="22" fillId="0" borderId="40" xfId="1" applyFont="1" applyBorder="1" applyAlignment="1">
      <alignment horizontal="center" shrinkToFit="1"/>
    </xf>
    <xf numFmtId="0" fontId="6" fillId="0" borderId="43" xfId="1" applyFont="1" applyBorder="1" applyAlignment="1">
      <alignment horizontal="center" vertical="center"/>
    </xf>
    <xf numFmtId="0" fontId="0" fillId="0" borderId="2" xfId="0" applyBorder="1" applyAlignment="1">
      <alignment vertical="center"/>
    </xf>
    <xf numFmtId="0" fontId="0" fillId="0" borderId="42" xfId="0" applyBorder="1" applyAlignment="1">
      <alignment vertical="center"/>
    </xf>
    <xf numFmtId="0" fontId="1" fillId="0" borderId="52" xfId="1" applyFont="1" applyBorder="1" applyAlignment="1">
      <alignment horizontal="center" vertical="center" textRotation="255"/>
    </xf>
    <xf numFmtId="0" fontId="0" fillId="0" borderId="52" xfId="0" applyBorder="1" applyAlignment="1">
      <alignment horizontal="center" vertical="center" textRotation="255"/>
    </xf>
    <xf numFmtId="0" fontId="0" fillId="0" borderId="43" xfId="0" applyBorder="1" applyAlignment="1">
      <alignment horizontal="center" vertical="center" textRotation="255"/>
    </xf>
    <xf numFmtId="0" fontId="0" fillId="0" borderId="41" xfId="0" applyBorder="1" applyAlignment="1">
      <alignment horizontal="center" vertical="center" textRotation="255"/>
    </xf>
    <xf numFmtId="0" fontId="20" fillId="0" borderId="58" xfId="0" applyFont="1" applyBorder="1" applyAlignment="1">
      <alignment horizontal="center" vertical="center"/>
    </xf>
    <xf numFmtId="0" fontId="6" fillId="0" borderId="58" xfId="1" applyNumberFormat="1" applyFont="1" applyFill="1" applyBorder="1" applyAlignment="1">
      <alignment horizontal="center" vertical="center"/>
    </xf>
    <xf numFmtId="0" fontId="1" fillId="0" borderId="25" xfId="1" applyFont="1" applyBorder="1" applyAlignment="1">
      <alignment horizontal="center" vertical="center" textRotation="255"/>
    </xf>
    <xf numFmtId="0" fontId="6" fillId="0" borderId="51" xfId="1" applyFont="1" applyBorder="1" applyAlignment="1">
      <alignment horizontal="center" vertical="center"/>
    </xf>
    <xf numFmtId="0" fontId="1" fillId="0" borderId="27" xfId="1" applyFont="1" applyBorder="1" applyAlignment="1">
      <alignment horizontal="center" vertical="center" textRotation="255"/>
    </xf>
    <xf numFmtId="0" fontId="9" fillId="0" borderId="56" xfId="1" applyFont="1" applyBorder="1" applyAlignment="1">
      <alignment horizontal="center" vertical="center"/>
    </xf>
    <xf numFmtId="0" fontId="9" fillId="0" borderId="47" xfId="1" applyFont="1" applyBorder="1" applyAlignment="1">
      <alignment horizontal="center" vertical="center"/>
    </xf>
    <xf numFmtId="0" fontId="9" fillId="0" borderId="17" xfId="1" applyFont="1" applyBorder="1" applyAlignment="1">
      <alignment horizontal="center" vertical="center"/>
    </xf>
    <xf numFmtId="0" fontId="9" fillId="0" borderId="50" xfId="1" applyFont="1" applyBorder="1" applyAlignment="1">
      <alignment horizontal="center" vertical="center"/>
    </xf>
    <xf numFmtId="0" fontId="9" fillId="0" borderId="49" xfId="1" applyFont="1" applyBorder="1" applyAlignment="1">
      <alignment horizontal="center" vertical="center"/>
    </xf>
    <xf numFmtId="0" fontId="9" fillId="0" borderId="18" xfId="1" applyFont="1" applyBorder="1" applyAlignment="1">
      <alignment horizontal="center" vertical="center"/>
    </xf>
    <xf numFmtId="0" fontId="20" fillId="0" borderId="47" xfId="0" applyFont="1" applyBorder="1" applyAlignment="1">
      <alignment horizontal="center" vertical="center"/>
    </xf>
    <xf numFmtId="0" fontId="20" fillId="0" borderId="0" xfId="0" applyFont="1" applyBorder="1" applyAlignment="1">
      <alignment horizontal="center" vertical="center"/>
    </xf>
    <xf numFmtId="0" fontId="20" fillId="0" borderId="48" xfId="0" applyFont="1" applyBorder="1" applyAlignment="1">
      <alignment horizontal="center" vertical="center"/>
    </xf>
    <xf numFmtId="0" fontId="6" fillId="0" borderId="9" xfId="1" applyNumberFormat="1" applyFont="1" applyFill="1" applyBorder="1" applyAlignment="1">
      <alignment horizontal="center" vertical="center"/>
    </xf>
    <xf numFmtId="0" fontId="6" fillId="0" borderId="11" xfId="1" applyNumberFormat="1" applyFont="1" applyFill="1" applyBorder="1" applyAlignment="1">
      <alignment horizontal="center" vertical="center"/>
    </xf>
    <xf numFmtId="0" fontId="6" fillId="0" borderId="12"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6" fillId="0" borderId="22" xfId="1" applyNumberFormat="1" applyFont="1" applyFill="1" applyBorder="1" applyAlignment="1">
      <alignment horizontal="center" vertical="center"/>
    </xf>
    <xf numFmtId="0" fontId="6" fillId="0" borderId="23" xfId="1" applyNumberFormat="1" applyFont="1" applyFill="1" applyBorder="1" applyAlignment="1">
      <alignment horizontal="center" vertical="center"/>
    </xf>
    <xf numFmtId="0" fontId="6" fillId="0" borderId="54" xfId="1" applyFont="1" applyBorder="1" applyAlignment="1">
      <alignment horizontal="center" vertical="center"/>
    </xf>
    <xf numFmtId="0" fontId="6" fillId="0" borderId="53" xfId="1" applyFont="1" applyBorder="1" applyAlignment="1">
      <alignment horizontal="center" vertical="center"/>
    </xf>
    <xf numFmtId="0" fontId="23" fillId="9" borderId="61" xfId="1" applyFont="1" applyFill="1" applyBorder="1" applyAlignment="1">
      <alignment vertical="center"/>
    </xf>
    <xf numFmtId="0" fontId="23" fillId="9" borderId="62" xfId="1" applyFont="1" applyFill="1" applyBorder="1" applyAlignment="1">
      <alignment vertical="center"/>
    </xf>
    <xf numFmtId="0" fontId="23" fillId="9" borderId="63" xfId="1" applyFont="1" applyFill="1" applyBorder="1" applyAlignment="1">
      <alignment vertical="center"/>
    </xf>
    <xf numFmtId="0" fontId="23" fillId="9" borderId="22" xfId="1" applyFont="1" applyFill="1" applyBorder="1" applyAlignment="1">
      <alignment vertical="center"/>
    </xf>
    <xf numFmtId="0" fontId="23" fillId="9" borderId="0" xfId="1" applyFont="1" applyFill="1" applyBorder="1" applyAlignment="1">
      <alignment vertical="center"/>
    </xf>
    <xf numFmtId="0" fontId="23" fillId="9" borderId="1" xfId="1" applyFont="1" applyFill="1" applyBorder="1" applyAlignment="1">
      <alignment vertical="center"/>
    </xf>
    <xf numFmtId="0" fontId="25" fillId="0" borderId="11" xfId="1" applyFont="1" applyFill="1" applyBorder="1" applyAlignment="1">
      <alignment horizontal="left" vertical="top" wrapText="1"/>
    </xf>
    <xf numFmtId="0" fontId="25" fillId="0" borderId="10" xfId="1" applyFont="1" applyFill="1" applyBorder="1" applyAlignment="1">
      <alignment horizontal="left" vertical="top" wrapText="1"/>
    </xf>
  </cellXfs>
  <cellStyles count="5">
    <cellStyle name="標準" xfId="0" builtinId="0"/>
    <cellStyle name="標準 2" xfId="1" xr:uid="{00000000-0005-0000-0000-000001000000}"/>
    <cellStyle name="標準 2 16" xfId="4" xr:uid="{00000000-0005-0000-0000-000002000000}"/>
    <cellStyle name="標準 3" xfId="3" xr:uid="{00000000-0005-0000-0000-000003000000}"/>
    <cellStyle name="標準 3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38.png"/><Relationship Id="rId3" Type="http://schemas.openxmlformats.org/officeDocument/2006/relationships/image" Target="../media/image33.png"/><Relationship Id="rId7" Type="http://schemas.openxmlformats.org/officeDocument/2006/relationships/image" Target="../media/image37.png"/><Relationship Id="rId2" Type="http://schemas.openxmlformats.org/officeDocument/2006/relationships/image" Target="../media/image32.png"/><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0" Type="http://schemas.openxmlformats.org/officeDocument/2006/relationships/image" Target="../media/image40.png"/><Relationship Id="rId4" Type="http://schemas.openxmlformats.org/officeDocument/2006/relationships/image" Target="../media/image34.png"/><Relationship Id="rId9"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4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3.jpeg"/></Relationships>
</file>

<file path=xl/drawings/drawing1.xml><?xml version="1.0" encoding="utf-8"?>
<xdr:wsDr xmlns:xdr="http://schemas.openxmlformats.org/drawingml/2006/spreadsheetDrawing" xmlns:a="http://schemas.openxmlformats.org/drawingml/2006/main">
  <xdr:twoCellAnchor editAs="absolute">
    <xdr:from>
      <xdr:col>2</xdr:col>
      <xdr:colOff>1632220</xdr:colOff>
      <xdr:row>18</xdr:row>
      <xdr:rowOff>48394</xdr:rowOff>
    </xdr:from>
    <xdr:to>
      <xdr:col>2</xdr:col>
      <xdr:colOff>1993463</xdr:colOff>
      <xdr:row>20</xdr:row>
      <xdr:rowOff>86734</xdr:rowOff>
    </xdr:to>
    <xdr:pic>
      <xdr:nvPicPr>
        <xdr:cNvPr id="5" name="図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230934" y="3191644"/>
          <a:ext cx="361243" cy="364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17</xdr:col>
      <xdr:colOff>1513289</xdr:colOff>
      <xdr:row>17</xdr:row>
      <xdr:rowOff>108076</xdr:rowOff>
    </xdr:from>
    <xdr:to>
      <xdr:col>17</xdr:col>
      <xdr:colOff>1877831</xdr:colOff>
      <xdr:row>20</xdr:row>
      <xdr:rowOff>139384</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2543239" y="3079876"/>
          <a:ext cx="364542" cy="5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55157</xdr:colOff>
      <xdr:row>0</xdr:row>
      <xdr:rowOff>0</xdr:rowOff>
    </xdr:from>
    <xdr:to>
      <xdr:col>2</xdr:col>
      <xdr:colOff>1411020</xdr:colOff>
      <xdr:row>5</xdr:row>
      <xdr:rowOff>132544</xdr:rowOff>
    </xdr:to>
    <xdr:pic>
      <xdr:nvPicPr>
        <xdr:cNvPr id="7" name="図 7">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662376" y="0"/>
          <a:ext cx="1355863" cy="118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1602424</xdr:colOff>
      <xdr:row>0</xdr:row>
      <xdr:rowOff>113719</xdr:rowOff>
    </xdr:from>
    <xdr:to>
      <xdr:col>3</xdr:col>
      <xdr:colOff>120402</xdr:colOff>
      <xdr:row>5</xdr:row>
      <xdr:rowOff>1483</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209643" y="113719"/>
          <a:ext cx="542040" cy="935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1491251</xdr:colOff>
      <xdr:row>6</xdr:row>
      <xdr:rowOff>80674</xdr:rowOff>
    </xdr:from>
    <xdr:to>
      <xdr:col>2</xdr:col>
      <xdr:colOff>1887586</xdr:colOff>
      <xdr:row>9</xdr:row>
      <xdr:rowOff>87370</xdr:rowOff>
    </xdr:to>
    <xdr:pic>
      <xdr:nvPicPr>
        <xdr:cNvPr id="9" name="図 1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2098470" y="1283205"/>
          <a:ext cx="396335" cy="50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198637</xdr:colOff>
      <xdr:row>0</xdr:row>
      <xdr:rowOff>45488</xdr:rowOff>
    </xdr:from>
    <xdr:to>
      <xdr:col>5</xdr:col>
      <xdr:colOff>1096146</xdr:colOff>
      <xdr:row>1</xdr:row>
      <xdr:rowOff>83952</xdr:rowOff>
    </xdr:to>
    <xdr:pic>
      <xdr:nvPicPr>
        <xdr:cNvPr id="10" name="図 1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5284987" y="45488"/>
          <a:ext cx="897509" cy="467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450809</xdr:colOff>
      <xdr:row>0</xdr:row>
      <xdr:rowOff>34117</xdr:rowOff>
    </xdr:from>
    <xdr:to>
      <xdr:col>15</xdr:col>
      <xdr:colOff>72748</xdr:colOff>
      <xdr:row>1</xdr:row>
      <xdr:rowOff>4195</xdr:rowOff>
    </xdr:to>
    <xdr:pic>
      <xdr:nvPicPr>
        <xdr:cNvPr id="11" name="図 15">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9509084" y="34117"/>
          <a:ext cx="993539" cy="398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463415</xdr:colOff>
      <xdr:row>0</xdr:row>
      <xdr:rowOff>11372</xdr:rowOff>
    </xdr:from>
    <xdr:to>
      <xdr:col>3</xdr:col>
      <xdr:colOff>933539</xdr:colOff>
      <xdr:row>1</xdr:row>
      <xdr:rowOff>74682</xdr:rowOff>
    </xdr:to>
    <xdr:pic>
      <xdr:nvPicPr>
        <xdr:cNvPr id="12" name="図 17">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3092315" y="11372"/>
          <a:ext cx="470124" cy="49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1083123</xdr:colOff>
      <xdr:row>0</xdr:row>
      <xdr:rowOff>79603</xdr:rowOff>
    </xdr:from>
    <xdr:to>
      <xdr:col>4</xdr:col>
      <xdr:colOff>408432</xdr:colOff>
      <xdr:row>0</xdr:row>
      <xdr:rowOff>352268</xdr:rowOff>
    </xdr:to>
    <xdr:pic>
      <xdr:nvPicPr>
        <xdr:cNvPr id="13" name="図 19">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3712023" y="79603"/>
          <a:ext cx="554034" cy="27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490227</xdr:colOff>
      <xdr:row>0</xdr:row>
      <xdr:rowOff>163755</xdr:rowOff>
    </xdr:from>
    <xdr:to>
      <xdr:col>4</xdr:col>
      <xdr:colOff>1041262</xdr:colOff>
      <xdr:row>1</xdr:row>
      <xdr:rowOff>1736</xdr:rowOff>
    </xdr:to>
    <xdr:pic>
      <xdr:nvPicPr>
        <xdr:cNvPr id="14" name="図 2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4347852" y="163755"/>
          <a:ext cx="551035" cy="266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95883</xdr:colOff>
      <xdr:row>0</xdr:row>
      <xdr:rowOff>72701</xdr:rowOff>
    </xdr:from>
    <xdr:to>
      <xdr:col>11</xdr:col>
      <xdr:colOff>12299</xdr:colOff>
      <xdr:row>1</xdr:row>
      <xdr:rowOff>63571</xdr:rowOff>
    </xdr:to>
    <xdr:pic>
      <xdr:nvPicPr>
        <xdr:cNvPr id="15" name="図 21">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a:off x="6410958" y="72701"/>
          <a:ext cx="1535666" cy="419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30538</xdr:colOff>
      <xdr:row>0</xdr:row>
      <xdr:rowOff>56861</xdr:rowOff>
    </xdr:from>
    <xdr:to>
      <xdr:col>13</xdr:col>
      <xdr:colOff>129020</xdr:colOff>
      <xdr:row>1</xdr:row>
      <xdr:rowOff>2697</xdr:rowOff>
    </xdr:to>
    <xdr:pic>
      <xdr:nvPicPr>
        <xdr:cNvPr id="16" name="図 24">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8279188" y="56861"/>
          <a:ext cx="908107" cy="374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21</xdr:col>
      <xdr:colOff>825359</xdr:colOff>
      <xdr:row>0</xdr:row>
      <xdr:rowOff>38586</xdr:rowOff>
    </xdr:from>
    <xdr:to>
      <xdr:col>27</xdr:col>
      <xdr:colOff>54153</xdr:colOff>
      <xdr:row>1</xdr:row>
      <xdr:rowOff>116721</xdr:rowOff>
    </xdr:to>
    <xdr:pic>
      <xdr:nvPicPr>
        <xdr:cNvPr id="17" name="図 2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a:ext>
          </a:extLst>
        </a:blip>
        <a:srcRect/>
        <a:stretch>
          <a:fillRect/>
        </a:stretch>
      </xdr:blipFill>
      <xdr:spPr bwMode="auto">
        <a:xfrm>
          <a:off x="17570309" y="38586"/>
          <a:ext cx="848044" cy="50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306610</xdr:colOff>
      <xdr:row>0</xdr:row>
      <xdr:rowOff>70467</xdr:rowOff>
    </xdr:from>
    <xdr:to>
      <xdr:col>29</xdr:col>
      <xdr:colOff>359326</xdr:colOff>
      <xdr:row>0</xdr:row>
      <xdr:rowOff>423601</xdr:rowOff>
    </xdr:to>
    <xdr:pic>
      <xdr:nvPicPr>
        <xdr:cNvPr id="18" name="図 28">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a:ext>
          </a:extLst>
        </a:blip>
        <a:srcRect/>
        <a:stretch>
          <a:fillRect/>
        </a:stretch>
      </xdr:blipFill>
      <xdr:spPr bwMode="auto">
        <a:xfrm>
          <a:off x="18985135" y="70467"/>
          <a:ext cx="862341" cy="353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988295</xdr:colOff>
      <xdr:row>0</xdr:row>
      <xdr:rowOff>0</xdr:rowOff>
    </xdr:from>
    <xdr:to>
      <xdr:col>21</xdr:col>
      <xdr:colOff>544371</xdr:colOff>
      <xdr:row>1</xdr:row>
      <xdr:rowOff>123621</xdr:rowOff>
    </xdr:to>
    <xdr:pic>
      <xdr:nvPicPr>
        <xdr:cNvPr id="19" name="図 30">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16504520" y="0"/>
          <a:ext cx="784801" cy="55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17</xdr:col>
      <xdr:colOff>188487</xdr:colOff>
      <xdr:row>0</xdr:row>
      <xdr:rowOff>0</xdr:rowOff>
    </xdr:from>
    <xdr:to>
      <xdr:col>17</xdr:col>
      <xdr:colOff>1944794</xdr:colOff>
      <xdr:row>5</xdr:row>
      <xdr:rowOff>99507</xdr:rowOff>
    </xdr:to>
    <xdr:pic>
      <xdr:nvPicPr>
        <xdr:cNvPr id="20" name="図 8416">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6" cstate="email">
          <a:extLst>
            <a:ext uri="{28A0092B-C50C-407E-A947-70E740481C1C}">
              <a14:useLocalDpi xmlns:a14="http://schemas.microsoft.com/office/drawing/2010/main"/>
            </a:ext>
          </a:extLst>
        </a:blip>
        <a:srcRect/>
        <a:stretch>
          <a:fillRect/>
        </a:stretch>
      </xdr:blipFill>
      <xdr:spPr bwMode="auto">
        <a:xfrm>
          <a:off x="11218437" y="0"/>
          <a:ext cx="1756307" cy="1137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90804</xdr:colOff>
      <xdr:row>0</xdr:row>
      <xdr:rowOff>92724</xdr:rowOff>
    </xdr:from>
    <xdr:to>
      <xdr:col>18</xdr:col>
      <xdr:colOff>791715</xdr:colOff>
      <xdr:row>1</xdr:row>
      <xdr:rowOff>96791</xdr:rowOff>
    </xdr:to>
    <xdr:pic>
      <xdr:nvPicPr>
        <xdr:cNvPr id="21" name="図 841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a:off x="13149579" y="92724"/>
          <a:ext cx="700911" cy="432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978195</xdr:colOff>
      <xdr:row>0</xdr:row>
      <xdr:rowOff>136462</xdr:rowOff>
    </xdr:from>
    <xdr:to>
      <xdr:col>18</xdr:col>
      <xdr:colOff>1191889</xdr:colOff>
      <xdr:row>0</xdr:row>
      <xdr:rowOff>397595</xdr:rowOff>
    </xdr:to>
    <xdr:pic>
      <xdr:nvPicPr>
        <xdr:cNvPr id="22" name="図 8422">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a:off x="14036970" y="136462"/>
          <a:ext cx="213694" cy="261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207148</xdr:colOff>
      <xdr:row>0</xdr:row>
      <xdr:rowOff>56860</xdr:rowOff>
    </xdr:from>
    <xdr:to>
      <xdr:col>19</xdr:col>
      <xdr:colOff>570427</xdr:colOff>
      <xdr:row>0</xdr:row>
      <xdr:rowOff>391146</xdr:rowOff>
    </xdr:to>
    <xdr:pic>
      <xdr:nvPicPr>
        <xdr:cNvPr id="23" name="図 8424">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9" cstate="email">
          <a:extLst>
            <a:ext uri="{28A0092B-C50C-407E-A947-70E740481C1C}">
              <a14:useLocalDpi xmlns:a14="http://schemas.microsoft.com/office/drawing/2010/main"/>
            </a:ext>
          </a:extLst>
        </a:blip>
        <a:srcRect/>
        <a:stretch>
          <a:fillRect/>
        </a:stretch>
      </xdr:blipFill>
      <xdr:spPr bwMode="auto">
        <a:xfrm>
          <a:off x="14494648" y="56860"/>
          <a:ext cx="363279" cy="33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1134794</xdr:colOff>
      <xdr:row>0</xdr:row>
      <xdr:rowOff>93014</xdr:rowOff>
    </xdr:from>
    <xdr:to>
      <xdr:col>20</xdr:col>
      <xdr:colOff>652885</xdr:colOff>
      <xdr:row>1</xdr:row>
      <xdr:rowOff>116479</xdr:rowOff>
    </xdr:to>
    <xdr:pic>
      <xdr:nvPicPr>
        <xdr:cNvPr id="24" name="図 8426">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0" cstate="email">
          <a:extLst>
            <a:ext uri="{28A0092B-C50C-407E-A947-70E740481C1C}">
              <a14:useLocalDpi xmlns:a14="http://schemas.microsoft.com/office/drawing/2010/main"/>
            </a:ext>
          </a:extLst>
        </a:blip>
        <a:srcRect/>
        <a:stretch>
          <a:fillRect/>
        </a:stretch>
      </xdr:blipFill>
      <xdr:spPr bwMode="auto">
        <a:xfrm>
          <a:off x="15422294" y="93014"/>
          <a:ext cx="746816" cy="45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510274</xdr:colOff>
      <xdr:row>0</xdr:row>
      <xdr:rowOff>158183</xdr:rowOff>
    </xdr:from>
    <xdr:to>
      <xdr:col>29</xdr:col>
      <xdr:colOff>1121234</xdr:colOff>
      <xdr:row>1</xdr:row>
      <xdr:rowOff>150530</xdr:rowOff>
    </xdr:to>
    <xdr:pic>
      <xdr:nvPicPr>
        <xdr:cNvPr id="25" name="図 8428">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1" cstate="email">
          <a:extLst>
            <a:ext uri="{28A0092B-C50C-407E-A947-70E740481C1C}">
              <a14:useLocalDpi xmlns:a14="http://schemas.microsoft.com/office/drawing/2010/main"/>
            </a:ext>
          </a:extLst>
        </a:blip>
        <a:srcRect/>
        <a:stretch>
          <a:fillRect/>
        </a:stretch>
      </xdr:blipFill>
      <xdr:spPr bwMode="auto">
        <a:xfrm>
          <a:off x="19976993" y="158183"/>
          <a:ext cx="610960" cy="420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841373</xdr:colOff>
      <xdr:row>4</xdr:row>
      <xdr:rowOff>122416</xdr:rowOff>
    </xdr:from>
    <xdr:to>
      <xdr:col>29</xdr:col>
      <xdr:colOff>1172596</xdr:colOff>
      <xdr:row>7</xdr:row>
      <xdr:rowOff>77732</xdr:rowOff>
    </xdr:to>
    <xdr:pic>
      <xdr:nvPicPr>
        <xdr:cNvPr id="26" name="図 8430">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2" cstate="email">
          <a:extLst>
            <a:ext uri="{28A0092B-C50C-407E-A947-70E740481C1C}">
              <a14:useLocalDpi xmlns:a14="http://schemas.microsoft.com/office/drawing/2010/main"/>
            </a:ext>
          </a:extLst>
        </a:blip>
        <a:srcRect/>
        <a:stretch>
          <a:fillRect/>
        </a:stretch>
      </xdr:blipFill>
      <xdr:spPr bwMode="auto">
        <a:xfrm>
          <a:off x="20308092" y="1015385"/>
          <a:ext cx="331223" cy="43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639536</xdr:colOff>
      <xdr:row>74</xdr:row>
      <xdr:rowOff>126330</xdr:rowOff>
    </xdr:from>
    <xdr:to>
      <xdr:col>3</xdr:col>
      <xdr:colOff>448799</xdr:colOff>
      <xdr:row>79</xdr:row>
      <xdr:rowOff>23342</xdr:rowOff>
    </xdr:to>
    <xdr:pic>
      <xdr:nvPicPr>
        <xdr:cNvPr id="27" name="図 8435">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3" cstate="email">
          <a:extLst>
            <a:ext uri="{28A0092B-C50C-407E-A947-70E740481C1C}">
              <a14:useLocalDpi xmlns:a14="http://schemas.microsoft.com/office/drawing/2010/main"/>
            </a:ext>
          </a:extLst>
        </a:blip>
        <a:srcRect/>
        <a:stretch>
          <a:fillRect/>
        </a:stretch>
      </xdr:blipFill>
      <xdr:spPr bwMode="auto">
        <a:xfrm>
          <a:off x="1238250" y="12413580"/>
          <a:ext cx="1836728" cy="713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72</xdr:row>
      <xdr:rowOff>1344</xdr:rowOff>
    </xdr:from>
    <xdr:to>
      <xdr:col>2</xdr:col>
      <xdr:colOff>786022</xdr:colOff>
      <xdr:row>81</xdr:row>
      <xdr:rowOff>12286</xdr:rowOff>
    </xdr:to>
    <xdr:pic>
      <xdr:nvPicPr>
        <xdr:cNvPr id="28" name="図 843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4" cstate="email">
          <a:extLst>
            <a:ext uri="{28A0092B-C50C-407E-A947-70E740481C1C}">
              <a14:useLocalDpi xmlns:a14="http://schemas.microsoft.com/office/drawing/2010/main"/>
            </a:ext>
          </a:extLst>
        </a:blip>
        <a:srcRect/>
        <a:stretch>
          <a:fillRect/>
        </a:stretch>
      </xdr:blipFill>
      <xdr:spPr bwMode="auto">
        <a:xfrm>
          <a:off x="0" y="11962023"/>
          <a:ext cx="1384736" cy="1480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954345</xdr:colOff>
      <xdr:row>79</xdr:row>
      <xdr:rowOff>3252</xdr:rowOff>
    </xdr:from>
    <xdr:to>
      <xdr:col>2</xdr:col>
      <xdr:colOff>1751911</xdr:colOff>
      <xdr:row>81</xdr:row>
      <xdr:rowOff>73519</xdr:rowOff>
    </xdr:to>
    <xdr:pic>
      <xdr:nvPicPr>
        <xdr:cNvPr id="29" name="図 8439">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5" cstate="email">
          <a:extLst>
            <a:ext uri="{28A0092B-C50C-407E-A947-70E740481C1C}">
              <a14:useLocalDpi xmlns:a14="http://schemas.microsoft.com/office/drawing/2010/main"/>
            </a:ext>
          </a:extLst>
        </a:blip>
        <a:srcRect/>
        <a:stretch>
          <a:fillRect/>
        </a:stretch>
      </xdr:blipFill>
      <xdr:spPr bwMode="auto">
        <a:xfrm>
          <a:off x="1553059" y="13106931"/>
          <a:ext cx="797566" cy="396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793422</xdr:colOff>
      <xdr:row>73</xdr:row>
      <xdr:rowOff>117953</xdr:rowOff>
    </xdr:from>
    <xdr:to>
      <xdr:col>6</xdr:col>
      <xdr:colOff>537990</xdr:colOff>
      <xdr:row>79</xdr:row>
      <xdr:rowOff>85726</xdr:rowOff>
    </xdr:to>
    <xdr:pic>
      <xdr:nvPicPr>
        <xdr:cNvPr id="30" name="図 8441">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6" cstate="email">
          <a:extLst>
            <a:ext uri="{28A0092B-C50C-407E-A947-70E740481C1C}">
              <a14:useLocalDpi xmlns:a14="http://schemas.microsoft.com/office/drawing/2010/main"/>
            </a:ext>
          </a:extLst>
        </a:blip>
        <a:srcRect/>
        <a:stretch>
          <a:fillRect/>
        </a:stretch>
      </xdr:blipFill>
      <xdr:spPr bwMode="auto">
        <a:xfrm>
          <a:off x="4651047" y="11976578"/>
          <a:ext cx="2189318" cy="920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655206</xdr:colOff>
      <xdr:row>72</xdr:row>
      <xdr:rowOff>85958</xdr:rowOff>
    </xdr:from>
    <xdr:to>
      <xdr:col>12</xdr:col>
      <xdr:colOff>666910</xdr:colOff>
      <xdr:row>79</xdr:row>
      <xdr:rowOff>43431</xdr:rowOff>
    </xdr:to>
    <xdr:pic>
      <xdr:nvPicPr>
        <xdr:cNvPr id="31" name="図 8443">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7" cstate="email">
          <a:extLst>
            <a:ext uri="{28A0092B-C50C-407E-A947-70E740481C1C}">
              <a14:useLocalDpi xmlns:a14="http://schemas.microsoft.com/office/drawing/2010/main"/>
            </a:ext>
          </a:extLst>
        </a:blip>
        <a:srcRect/>
        <a:stretch>
          <a:fillRect/>
        </a:stretch>
      </xdr:blipFill>
      <xdr:spPr bwMode="auto">
        <a:xfrm>
          <a:off x="6957581" y="11785833"/>
          <a:ext cx="1948454" cy="1068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689042</xdr:colOff>
      <xdr:row>73</xdr:row>
      <xdr:rowOff>12654</xdr:rowOff>
    </xdr:from>
    <xdr:to>
      <xdr:col>4</xdr:col>
      <xdr:colOff>592001</xdr:colOff>
      <xdr:row>77</xdr:row>
      <xdr:rowOff>153668</xdr:rowOff>
    </xdr:to>
    <xdr:pic>
      <xdr:nvPicPr>
        <xdr:cNvPr id="32" name="図 8445">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8" cstate="email">
          <a:extLst>
            <a:ext uri="{28A0092B-C50C-407E-A947-70E740481C1C}">
              <a14:useLocalDpi xmlns:a14="http://schemas.microsoft.com/office/drawing/2010/main"/>
            </a:ext>
          </a:extLst>
        </a:blip>
        <a:srcRect/>
        <a:stretch>
          <a:fillRect/>
        </a:stretch>
      </xdr:blipFill>
      <xdr:spPr bwMode="auto">
        <a:xfrm>
          <a:off x="3324292" y="11871279"/>
          <a:ext cx="1125334" cy="776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250609</xdr:colOff>
      <xdr:row>70</xdr:row>
      <xdr:rowOff>158190</xdr:rowOff>
    </xdr:from>
    <xdr:to>
      <xdr:col>29</xdr:col>
      <xdr:colOff>1091577</xdr:colOff>
      <xdr:row>76</xdr:row>
      <xdr:rowOff>54021</xdr:rowOff>
    </xdr:to>
    <xdr:pic>
      <xdr:nvPicPr>
        <xdr:cNvPr id="33" name="図 8449">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9" cstate="email">
          <a:extLst>
            <a:ext uri="{28A0092B-C50C-407E-A947-70E740481C1C}">
              <a14:useLocalDpi xmlns:a14="http://schemas.microsoft.com/office/drawing/2010/main"/>
            </a:ext>
          </a:extLst>
        </a:blip>
        <a:srcRect/>
        <a:stretch>
          <a:fillRect/>
        </a:stretch>
      </xdr:blipFill>
      <xdr:spPr bwMode="auto">
        <a:xfrm>
          <a:off x="19713359" y="11540565"/>
          <a:ext cx="840968" cy="848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13608</xdr:colOff>
      <xdr:row>70</xdr:row>
      <xdr:rowOff>57802</xdr:rowOff>
    </xdr:from>
    <xdr:to>
      <xdr:col>14</xdr:col>
      <xdr:colOff>38100</xdr:colOff>
      <xdr:row>73</xdr:row>
      <xdr:rowOff>95351</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9062358" y="11691909"/>
          <a:ext cx="1221921" cy="527406"/>
          <a:chOff x="9084339" y="12095939"/>
          <a:chExt cx="1218780" cy="521126"/>
        </a:xfrm>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9084339" y="12123963"/>
            <a:ext cx="1218780" cy="4931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20">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0" cstate="email">
            <a:extLst>
              <a:ext uri="{28A0092B-C50C-407E-A947-70E740481C1C}">
                <a14:useLocalDpi xmlns:a14="http://schemas.microsoft.com/office/drawing/2010/main"/>
              </a:ext>
            </a:extLst>
          </a:blip>
          <a:srcRect/>
          <a:stretch>
            <a:fillRect/>
          </a:stretch>
        </xdr:blipFill>
        <xdr:spPr bwMode="auto">
          <a:xfrm>
            <a:off x="9180634" y="12551672"/>
            <a:ext cx="992123" cy="5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20">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0" cstate="email">
            <a:extLst>
              <a:ext uri="{28A0092B-C50C-407E-A947-70E740481C1C}">
                <a14:useLocalDpi xmlns:a14="http://schemas.microsoft.com/office/drawing/2010/main"/>
              </a:ext>
            </a:extLst>
          </a:blip>
          <a:srcRect/>
          <a:stretch>
            <a:fillRect/>
          </a:stretch>
        </xdr:blipFill>
        <xdr:spPr bwMode="auto">
          <a:xfrm>
            <a:off x="9164513" y="12095939"/>
            <a:ext cx="992123" cy="5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80282</xdr:colOff>
      <xdr:row>0</xdr:row>
      <xdr:rowOff>762000</xdr:rowOff>
    </xdr:from>
    <xdr:to>
      <xdr:col>15</xdr:col>
      <xdr:colOff>795428</xdr:colOff>
      <xdr:row>4</xdr:row>
      <xdr:rowOff>1360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425563" y="762000"/>
          <a:ext cx="16383771" cy="1382485"/>
          <a:chOff x="400050" y="0"/>
          <a:chExt cx="16172234" cy="1371600"/>
        </a:xfrm>
      </xdr:grpSpPr>
      <xdr:pic>
        <xdr:nvPicPr>
          <xdr:cNvPr id="3" name="図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347788" y="0"/>
            <a:ext cx="16668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5">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233738" y="47625"/>
            <a:ext cx="514350" cy="804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00050" y="57150"/>
            <a:ext cx="757238" cy="92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234363" y="85725"/>
            <a:ext cx="13906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8">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4705384" y="171450"/>
            <a:ext cx="1866900" cy="70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9">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3929063" y="133350"/>
            <a:ext cx="676275"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10">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4957763" y="76200"/>
            <a:ext cx="8953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1">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5786438" y="342900"/>
            <a:ext cx="8763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9901238" y="66675"/>
            <a:ext cx="2600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6">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12905860" y="0"/>
            <a:ext cx="1447800" cy="985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3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a:off x="7005638" y="0"/>
            <a:ext cx="771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442879</xdr:colOff>
      <xdr:row>0</xdr:row>
      <xdr:rowOff>107156</xdr:rowOff>
    </xdr:from>
    <xdr:to>
      <xdr:col>17</xdr:col>
      <xdr:colOff>753703</xdr:colOff>
      <xdr:row>4</xdr:row>
      <xdr:rowOff>238124</xdr:rowOff>
    </xdr:to>
    <xdr:pic>
      <xdr:nvPicPr>
        <xdr:cNvPr id="12301" name="図 1">
          <a:extLst>
            <a:ext uri="{FF2B5EF4-FFF2-40B4-BE49-F238E27FC236}">
              <a16:creationId xmlns:a16="http://schemas.microsoft.com/office/drawing/2014/main" id="{00000000-0008-0000-0200-00000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66660" y="107156"/>
          <a:ext cx="2299168" cy="163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345281</xdr:colOff>
      <xdr:row>0</xdr:row>
      <xdr:rowOff>59565</xdr:rowOff>
    </xdr:from>
    <xdr:to>
      <xdr:col>17</xdr:col>
      <xdr:colOff>729804</xdr:colOff>
      <xdr:row>4</xdr:row>
      <xdr:rowOff>234342</xdr:rowOff>
    </xdr:to>
    <xdr:pic>
      <xdr:nvPicPr>
        <xdr:cNvPr id="11277" name="図 5">
          <a:extLst>
            <a:ext uri="{FF2B5EF4-FFF2-40B4-BE49-F238E27FC236}">
              <a16:creationId xmlns:a16="http://schemas.microsoft.com/office/drawing/2014/main" id="{00000000-0008-0000-1600-00000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9062" y="59565"/>
          <a:ext cx="2372867" cy="1674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3"/>
  <sheetViews>
    <sheetView tabSelected="1" zoomScale="70" zoomScaleNormal="70" zoomScaleSheetLayoutView="85" workbookViewId="0">
      <selection activeCell="U78" sqref="U78"/>
    </sheetView>
  </sheetViews>
  <sheetFormatPr defaultRowHeight="13.5" x14ac:dyDescent="0.15"/>
  <cols>
    <col min="1" max="1" width="4.5" style="182" bestFit="1" customWidth="1"/>
    <col min="2" max="2" width="3.375" style="181" bestFit="1" customWidth="1"/>
    <col min="3" max="3" width="26.625" style="181" customWidth="1"/>
    <col min="4" max="7" width="16.125" style="181" customWidth="1"/>
    <col min="8" max="8" width="5.125" style="183" hidden="1" customWidth="1"/>
    <col min="9" max="9" width="4.125" style="181" hidden="1" customWidth="1"/>
    <col min="10" max="10" width="10.625" style="181" hidden="1" customWidth="1"/>
    <col min="11" max="11" width="5.125" style="183" customWidth="1"/>
    <col min="12" max="12" width="4.125" style="181" bestFit="1" customWidth="1"/>
    <col min="13" max="13" width="10.625" style="181" customWidth="1"/>
    <col min="14" max="14" width="15.625" style="181" customWidth="1"/>
    <col min="15" max="15" width="2.375" style="181" customWidth="1"/>
    <col min="16" max="16" width="4.5" style="250" bestFit="1" customWidth="1"/>
    <col min="17" max="17" width="3.375" style="181" bestFit="1" customWidth="1"/>
    <col min="18" max="18" width="26.625" style="181" customWidth="1"/>
    <col min="19" max="22" width="16.125" style="181" customWidth="1"/>
    <col min="23" max="23" width="16.125" style="181" hidden="1" customWidth="1"/>
    <col min="24" max="24" width="5.125" style="183" hidden="1" customWidth="1"/>
    <col min="25" max="25" width="4.125" style="181" hidden="1" customWidth="1"/>
    <col min="26" max="26" width="10.625" style="181" hidden="1" customWidth="1"/>
    <col min="27" max="27" width="5.125" style="183" customWidth="1"/>
    <col min="28" max="28" width="4.125" style="181" bestFit="1" customWidth="1"/>
    <col min="29" max="29" width="10.625" style="181" customWidth="1"/>
    <col min="30" max="30" width="15.625" style="181" customWidth="1"/>
    <col min="31" max="16384" width="9" style="181"/>
  </cols>
  <sheetData>
    <row r="1" spans="1:30" ht="33.75" customHeight="1" x14ac:dyDescent="0.15">
      <c r="P1" s="182"/>
    </row>
    <row r="2" spans="1:30" s="182" customFormat="1" ht="12" customHeight="1" x14ac:dyDescent="0.15">
      <c r="A2" s="314" t="s">
        <v>13</v>
      </c>
      <c r="B2" s="315" t="s">
        <v>406</v>
      </c>
      <c r="C2" s="316"/>
      <c r="D2" s="335" t="s">
        <v>407</v>
      </c>
      <c r="E2" s="336"/>
      <c r="F2" s="337"/>
      <c r="G2" s="307" t="s">
        <v>408</v>
      </c>
      <c r="H2" s="310" t="s">
        <v>409</v>
      </c>
      <c r="I2" s="311"/>
      <c r="J2" s="312"/>
      <c r="K2" s="310" t="s">
        <v>410</v>
      </c>
      <c r="L2" s="311"/>
      <c r="M2" s="313"/>
      <c r="N2" s="324" t="s">
        <v>411</v>
      </c>
      <c r="O2" s="184"/>
      <c r="P2" s="314" t="s">
        <v>13</v>
      </c>
      <c r="Q2" s="315" t="s">
        <v>406</v>
      </c>
      <c r="R2" s="330"/>
      <c r="S2" s="331" t="s">
        <v>407</v>
      </c>
      <c r="T2" s="331"/>
      <c r="U2" s="331"/>
      <c r="V2" s="307" t="s">
        <v>408</v>
      </c>
      <c r="W2" s="185"/>
      <c r="X2" s="310" t="s">
        <v>409</v>
      </c>
      <c r="Y2" s="311"/>
      <c r="Z2" s="312"/>
      <c r="AA2" s="310" t="s">
        <v>410</v>
      </c>
      <c r="AB2" s="311"/>
      <c r="AC2" s="313"/>
      <c r="AD2" s="324" t="s">
        <v>411</v>
      </c>
    </row>
    <row r="3" spans="1:30" s="182" customFormat="1" ht="12" customHeight="1" x14ac:dyDescent="0.15">
      <c r="A3" s="314"/>
      <c r="B3" s="315"/>
      <c r="C3" s="316"/>
      <c r="D3" s="327" t="s">
        <v>412</v>
      </c>
      <c r="E3" s="328" t="s">
        <v>413</v>
      </c>
      <c r="F3" s="329" t="s">
        <v>414</v>
      </c>
      <c r="G3" s="308"/>
      <c r="H3" s="318" t="s">
        <v>415</v>
      </c>
      <c r="I3" s="319"/>
      <c r="J3" s="322" t="s">
        <v>416</v>
      </c>
      <c r="K3" s="318" t="s">
        <v>415</v>
      </c>
      <c r="L3" s="319"/>
      <c r="M3" s="332" t="s">
        <v>416</v>
      </c>
      <c r="N3" s="325"/>
      <c r="O3" s="186"/>
      <c r="P3" s="314"/>
      <c r="Q3" s="315"/>
      <c r="R3" s="330"/>
      <c r="S3" s="327" t="s">
        <v>412</v>
      </c>
      <c r="T3" s="328" t="s">
        <v>413</v>
      </c>
      <c r="U3" s="329" t="s">
        <v>414</v>
      </c>
      <c r="V3" s="308"/>
      <c r="W3" s="187"/>
      <c r="X3" s="318" t="s">
        <v>415</v>
      </c>
      <c r="Y3" s="319"/>
      <c r="Z3" s="322" t="s">
        <v>416</v>
      </c>
      <c r="AA3" s="318" t="s">
        <v>415</v>
      </c>
      <c r="AB3" s="319"/>
      <c r="AC3" s="332" t="s">
        <v>416</v>
      </c>
      <c r="AD3" s="325"/>
    </row>
    <row r="4" spans="1:30" s="182" customFormat="1" ht="12" customHeight="1" x14ac:dyDescent="0.15">
      <c r="A4" s="314"/>
      <c r="B4" s="315"/>
      <c r="C4" s="316"/>
      <c r="D4" s="327"/>
      <c r="E4" s="328"/>
      <c r="F4" s="329"/>
      <c r="G4" s="308"/>
      <c r="H4" s="318"/>
      <c r="I4" s="319"/>
      <c r="J4" s="322"/>
      <c r="K4" s="318"/>
      <c r="L4" s="319"/>
      <c r="M4" s="333"/>
      <c r="N4" s="325"/>
      <c r="O4" s="186"/>
      <c r="P4" s="314"/>
      <c r="Q4" s="315"/>
      <c r="R4" s="330"/>
      <c r="S4" s="327"/>
      <c r="T4" s="328"/>
      <c r="U4" s="329"/>
      <c r="V4" s="308"/>
      <c r="W4" s="187"/>
      <c r="X4" s="318"/>
      <c r="Y4" s="319"/>
      <c r="Z4" s="322"/>
      <c r="AA4" s="318"/>
      <c r="AB4" s="319"/>
      <c r="AC4" s="333"/>
      <c r="AD4" s="325"/>
    </row>
    <row r="5" spans="1:30" s="182" customFormat="1" ht="12" customHeight="1" x14ac:dyDescent="0.15">
      <c r="A5" s="314"/>
      <c r="B5" s="315"/>
      <c r="C5" s="316"/>
      <c r="D5" s="327"/>
      <c r="E5" s="328"/>
      <c r="F5" s="329"/>
      <c r="G5" s="308"/>
      <c r="H5" s="318"/>
      <c r="I5" s="319"/>
      <c r="J5" s="322"/>
      <c r="K5" s="318"/>
      <c r="L5" s="319"/>
      <c r="M5" s="333"/>
      <c r="N5" s="325"/>
      <c r="O5" s="186"/>
      <c r="P5" s="314"/>
      <c r="Q5" s="315"/>
      <c r="R5" s="330"/>
      <c r="S5" s="327"/>
      <c r="T5" s="328"/>
      <c r="U5" s="329"/>
      <c r="V5" s="308"/>
      <c r="W5" s="187"/>
      <c r="X5" s="318"/>
      <c r="Y5" s="319"/>
      <c r="Z5" s="322"/>
      <c r="AA5" s="318"/>
      <c r="AB5" s="319"/>
      <c r="AC5" s="333"/>
      <c r="AD5" s="325"/>
    </row>
    <row r="6" spans="1:30" s="182" customFormat="1" ht="12" customHeight="1" x14ac:dyDescent="0.15">
      <c r="A6" s="314"/>
      <c r="B6" s="315"/>
      <c r="C6" s="316"/>
      <c r="D6" s="327"/>
      <c r="E6" s="328"/>
      <c r="F6" s="329"/>
      <c r="G6" s="309"/>
      <c r="H6" s="320"/>
      <c r="I6" s="321"/>
      <c r="J6" s="323"/>
      <c r="K6" s="320"/>
      <c r="L6" s="321"/>
      <c r="M6" s="334"/>
      <c r="N6" s="326"/>
      <c r="O6" s="186"/>
      <c r="P6" s="314"/>
      <c r="Q6" s="315"/>
      <c r="R6" s="330"/>
      <c r="S6" s="327"/>
      <c r="T6" s="328"/>
      <c r="U6" s="329"/>
      <c r="V6" s="309"/>
      <c r="W6" s="188"/>
      <c r="X6" s="320"/>
      <c r="Y6" s="321"/>
      <c r="Z6" s="323"/>
      <c r="AA6" s="320"/>
      <c r="AB6" s="321"/>
      <c r="AC6" s="334"/>
      <c r="AD6" s="326"/>
    </row>
    <row r="7" spans="1:30" ht="12.75" customHeight="1" x14ac:dyDescent="0.15">
      <c r="A7" s="292">
        <v>1</v>
      </c>
      <c r="B7" s="304" t="s">
        <v>417</v>
      </c>
      <c r="C7" s="189" t="s">
        <v>418</v>
      </c>
      <c r="D7" s="281" t="s">
        <v>419</v>
      </c>
      <c r="E7" s="281" t="s">
        <v>420</v>
      </c>
      <c r="F7" s="281" t="s">
        <v>421</v>
      </c>
      <c r="G7" s="281" t="s">
        <v>422</v>
      </c>
      <c r="H7" s="190">
        <v>382</v>
      </c>
      <c r="I7" s="191" t="s">
        <v>423</v>
      </c>
      <c r="J7" s="284"/>
      <c r="K7" s="190">
        <v>244</v>
      </c>
      <c r="L7" s="191" t="s">
        <v>423</v>
      </c>
      <c r="M7" s="192" t="s">
        <v>424</v>
      </c>
      <c r="N7" s="193" t="s">
        <v>39</v>
      </c>
      <c r="O7" s="194"/>
      <c r="P7" s="288">
        <v>18</v>
      </c>
      <c r="Q7" s="298" t="s">
        <v>372</v>
      </c>
      <c r="R7" s="195" t="s">
        <v>190</v>
      </c>
      <c r="S7" s="287" t="s">
        <v>425</v>
      </c>
      <c r="T7" s="287" t="s">
        <v>426</v>
      </c>
      <c r="U7" s="287" t="s">
        <v>427</v>
      </c>
      <c r="V7" s="281" t="s">
        <v>428</v>
      </c>
      <c r="W7" s="196"/>
      <c r="X7" s="197">
        <v>380</v>
      </c>
      <c r="Y7" s="191" t="s">
        <v>423</v>
      </c>
      <c r="Z7" s="284" t="s">
        <v>429</v>
      </c>
      <c r="AA7" s="197">
        <f>380*0.75</f>
        <v>285</v>
      </c>
      <c r="AB7" s="191" t="s">
        <v>423</v>
      </c>
      <c r="AC7" s="265" t="s">
        <v>429</v>
      </c>
      <c r="AD7" s="193" t="s">
        <v>39</v>
      </c>
    </row>
    <row r="8" spans="1:30" ht="12.75" customHeight="1" x14ac:dyDescent="0.15">
      <c r="A8" s="292"/>
      <c r="B8" s="305"/>
      <c r="C8" s="198" t="s">
        <v>430</v>
      </c>
      <c r="D8" s="282"/>
      <c r="E8" s="282"/>
      <c r="F8" s="282"/>
      <c r="G8" s="282"/>
      <c r="H8" s="199">
        <v>17.400000000000002</v>
      </c>
      <c r="I8" s="200" t="s">
        <v>431</v>
      </c>
      <c r="J8" s="285"/>
      <c r="K8" s="199">
        <v>8.8000000000000007</v>
      </c>
      <c r="L8" s="200" t="s">
        <v>431</v>
      </c>
      <c r="M8" s="201"/>
      <c r="N8" s="202" t="s">
        <v>432</v>
      </c>
      <c r="O8" s="194"/>
      <c r="P8" s="317"/>
      <c r="Q8" s="298"/>
      <c r="R8" s="203" t="s">
        <v>197</v>
      </c>
      <c r="S8" s="287"/>
      <c r="T8" s="287"/>
      <c r="U8" s="287"/>
      <c r="V8" s="282"/>
      <c r="W8" s="204"/>
      <c r="X8" s="199">
        <v>13.7</v>
      </c>
      <c r="Y8" s="203" t="s">
        <v>431</v>
      </c>
      <c r="Z8" s="285"/>
      <c r="AA8" s="199">
        <f>13.7*0.75</f>
        <v>10.274999999999999</v>
      </c>
      <c r="AB8" s="203" t="s">
        <v>431</v>
      </c>
      <c r="AC8" s="266"/>
      <c r="AD8" s="202" t="s">
        <v>433</v>
      </c>
    </row>
    <row r="9" spans="1:30" ht="12.75" customHeight="1" x14ac:dyDescent="0.15">
      <c r="A9" s="292"/>
      <c r="B9" s="305"/>
      <c r="C9" s="198" t="s">
        <v>434</v>
      </c>
      <c r="D9" s="282"/>
      <c r="E9" s="282"/>
      <c r="F9" s="282"/>
      <c r="G9" s="282"/>
      <c r="H9" s="199">
        <v>11.399999999999997</v>
      </c>
      <c r="I9" s="200" t="s">
        <v>431</v>
      </c>
      <c r="J9" s="285"/>
      <c r="K9" s="199">
        <f>11.4*0.75</f>
        <v>8.5500000000000007</v>
      </c>
      <c r="L9" s="200" t="s">
        <v>431</v>
      </c>
      <c r="M9" s="201"/>
      <c r="N9" s="202" t="s">
        <v>435</v>
      </c>
      <c r="O9" s="194"/>
      <c r="P9" s="317"/>
      <c r="Q9" s="298"/>
      <c r="R9" s="203" t="s">
        <v>83</v>
      </c>
      <c r="S9" s="287"/>
      <c r="T9" s="287"/>
      <c r="U9" s="287"/>
      <c r="V9" s="282"/>
      <c r="W9" s="204"/>
      <c r="X9" s="199">
        <v>13.2</v>
      </c>
      <c r="Y9" s="203" t="s">
        <v>431</v>
      </c>
      <c r="Z9" s="285"/>
      <c r="AA9" s="199">
        <f>13.2*0.75</f>
        <v>9.8999999999999986</v>
      </c>
      <c r="AB9" s="203" t="s">
        <v>431</v>
      </c>
      <c r="AC9" s="266"/>
      <c r="AD9" s="202"/>
    </row>
    <row r="10" spans="1:30" ht="12.75" customHeight="1" x14ac:dyDescent="0.15">
      <c r="A10" s="292"/>
      <c r="B10" s="305"/>
      <c r="C10" s="198"/>
      <c r="D10" s="282"/>
      <c r="E10" s="282"/>
      <c r="F10" s="282"/>
      <c r="G10" s="282"/>
      <c r="H10" s="199">
        <v>49.9</v>
      </c>
      <c r="I10" s="200" t="s">
        <v>431</v>
      </c>
      <c r="J10" s="285"/>
      <c r="K10" s="199">
        <f>49.9*0.75</f>
        <v>37.424999999999997</v>
      </c>
      <c r="L10" s="200" t="s">
        <v>431</v>
      </c>
      <c r="M10" s="201"/>
      <c r="N10" s="202"/>
      <c r="O10" s="194"/>
      <c r="P10" s="317"/>
      <c r="Q10" s="298"/>
      <c r="R10" s="203"/>
      <c r="S10" s="287"/>
      <c r="T10" s="287"/>
      <c r="U10" s="287"/>
      <c r="V10" s="282"/>
      <c r="W10" s="204"/>
      <c r="X10" s="199">
        <v>50.600000000000009</v>
      </c>
      <c r="Y10" s="203" t="s">
        <v>431</v>
      </c>
      <c r="Z10" s="285"/>
      <c r="AA10" s="199">
        <f>50.6*0.75</f>
        <v>37.950000000000003</v>
      </c>
      <c r="AB10" s="203" t="s">
        <v>431</v>
      </c>
      <c r="AC10" s="266"/>
      <c r="AD10" s="202"/>
    </row>
    <row r="11" spans="1:30" ht="12.75" customHeight="1" x14ac:dyDescent="0.15">
      <c r="A11" s="292"/>
      <c r="B11" s="306"/>
      <c r="C11" s="205"/>
      <c r="D11" s="283"/>
      <c r="E11" s="283"/>
      <c r="F11" s="283"/>
      <c r="G11" s="283"/>
      <c r="H11" s="206">
        <v>1.1000000000000001</v>
      </c>
      <c r="I11" s="207" t="s">
        <v>431</v>
      </c>
      <c r="J11" s="286"/>
      <c r="K11" s="206">
        <f>1.1*0.75</f>
        <v>0.82500000000000007</v>
      </c>
      <c r="L11" s="207" t="s">
        <v>431</v>
      </c>
      <c r="M11" s="208"/>
      <c r="N11" s="209"/>
      <c r="O11" s="194"/>
      <c r="P11" s="317"/>
      <c r="Q11" s="298"/>
      <c r="R11" s="210"/>
      <c r="S11" s="287"/>
      <c r="T11" s="287"/>
      <c r="U11" s="287"/>
      <c r="V11" s="283"/>
      <c r="W11" s="211"/>
      <c r="X11" s="206">
        <v>1.2000000000000002</v>
      </c>
      <c r="Y11" s="210" t="s">
        <v>431</v>
      </c>
      <c r="Z11" s="286"/>
      <c r="AA11" s="206">
        <f>1.2*0.75</f>
        <v>0.89999999999999991</v>
      </c>
      <c r="AB11" s="210" t="s">
        <v>431</v>
      </c>
      <c r="AC11" s="267"/>
      <c r="AD11" s="209"/>
    </row>
    <row r="12" spans="1:30" ht="12.75" customHeight="1" x14ac:dyDescent="0.15">
      <c r="A12" s="256"/>
      <c r="B12" s="257"/>
      <c r="C12" s="257"/>
      <c r="D12" s="257"/>
      <c r="E12" s="257"/>
      <c r="F12" s="257"/>
      <c r="G12" s="257"/>
      <c r="H12" s="257"/>
      <c r="I12" s="257"/>
      <c r="J12" s="257"/>
      <c r="K12" s="257"/>
      <c r="L12" s="257"/>
      <c r="M12" s="257"/>
      <c r="N12" s="258"/>
      <c r="O12" s="194"/>
      <c r="P12" s="268">
        <v>19</v>
      </c>
      <c r="Q12" s="268" t="s">
        <v>50</v>
      </c>
      <c r="R12" s="212" t="s">
        <v>14</v>
      </c>
      <c r="S12" s="287" t="s">
        <v>436</v>
      </c>
      <c r="T12" s="287" t="s">
        <v>437</v>
      </c>
      <c r="U12" s="287" t="s">
        <v>438</v>
      </c>
      <c r="V12" s="281" t="s">
        <v>439</v>
      </c>
      <c r="W12" s="196"/>
      <c r="X12" s="197">
        <v>409</v>
      </c>
      <c r="Y12" s="191" t="s">
        <v>423</v>
      </c>
      <c r="Z12" s="284" t="s">
        <v>45</v>
      </c>
      <c r="AA12" s="197">
        <f>409*0.75</f>
        <v>306.75</v>
      </c>
      <c r="AB12" s="191" t="s">
        <v>423</v>
      </c>
      <c r="AC12" s="265" t="s">
        <v>45</v>
      </c>
      <c r="AD12" s="193" t="s">
        <v>39</v>
      </c>
    </row>
    <row r="13" spans="1:30" ht="12.75" customHeight="1" x14ac:dyDescent="0.15">
      <c r="A13" s="259"/>
      <c r="B13" s="260"/>
      <c r="C13" s="260"/>
      <c r="D13" s="260"/>
      <c r="E13" s="260"/>
      <c r="F13" s="260"/>
      <c r="G13" s="260"/>
      <c r="H13" s="260"/>
      <c r="I13" s="260"/>
      <c r="J13" s="260"/>
      <c r="K13" s="260"/>
      <c r="L13" s="260"/>
      <c r="M13" s="260"/>
      <c r="N13" s="261"/>
      <c r="O13" s="194"/>
      <c r="P13" s="268"/>
      <c r="Q13" s="268"/>
      <c r="R13" s="213" t="s">
        <v>199</v>
      </c>
      <c r="S13" s="287"/>
      <c r="T13" s="287"/>
      <c r="U13" s="287"/>
      <c r="V13" s="282"/>
      <c r="W13" s="204"/>
      <c r="X13" s="199">
        <v>15.399999999999997</v>
      </c>
      <c r="Y13" s="203" t="s">
        <v>431</v>
      </c>
      <c r="Z13" s="285"/>
      <c r="AA13" s="199">
        <f>15.4*0.75</f>
        <v>11.55</v>
      </c>
      <c r="AB13" s="203" t="s">
        <v>431</v>
      </c>
      <c r="AC13" s="266"/>
      <c r="AD13" s="202" t="s">
        <v>440</v>
      </c>
    </row>
    <row r="14" spans="1:30" ht="12.75" customHeight="1" x14ac:dyDescent="0.15">
      <c r="A14" s="259"/>
      <c r="B14" s="260"/>
      <c r="C14" s="260"/>
      <c r="D14" s="260"/>
      <c r="E14" s="260"/>
      <c r="F14" s="260"/>
      <c r="G14" s="260"/>
      <c r="H14" s="260"/>
      <c r="I14" s="260"/>
      <c r="J14" s="260"/>
      <c r="K14" s="260"/>
      <c r="L14" s="260"/>
      <c r="M14" s="260"/>
      <c r="N14" s="261"/>
      <c r="O14" s="194"/>
      <c r="P14" s="268"/>
      <c r="Q14" s="268"/>
      <c r="R14" s="203" t="s">
        <v>447</v>
      </c>
      <c r="S14" s="287"/>
      <c r="T14" s="287"/>
      <c r="U14" s="287"/>
      <c r="V14" s="282"/>
      <c r="W14" s="204"/>
      <c r="X14" s="199">
        <v>11.299999999999999</v>
      </c>
      <c r="Y14" s="203" t="s">
        <v>431</v>
      </c>
      <c r="Z14" s="285"/>
      <c r="AA14" s="199">
        <f>11.3*0.75</f>
        <v>8.4750000000000014</v>
      </c>
      <c r="AB14" s="203" t="s">
        <v>431</v>
      </c>
      <c r="AC14" s="266"/>
      <c r="AD14" s="202"/>
    </row>
    <row r="15" spans="1:30" ht="12.75" customHeight="1" x14ac:dyDescent="0.15">
      <c r="A15" s="259"/>
      <c r="B15" s="260"/>
      <c r="C15" s="260"/>
      <c r="D15" s="260"/>
      <c r="E15" s="260"/>
      <c r="F15" s="260"/>
      <c r="G15" s="260"/>
      <c r="H15" s="260"/>
      <c r="I15" s="260"/>
      <c r="J15" s="260"/>
      <c r="K15" s="260"/>
      <c r="L15" s="260"/>
      <c r="M15" s="260"/>
      <c r="N15" s="261"/>
      <c r="O15" s="194"/>
      <c r="P15" s="268"/>
      <c r="Q15" s="268"/>
      <c r="R15" s="203" t="s">
        <v>32</v>
      </c>
      <c r="S15" s="287"/>
      <c r="T15" s="287"/>
      <c r="U15" s="287"/>
      <c r="V15" s="282"/>
      <c r="W15" s="204"/>
      <c r="X15" s="199">
        <v>59.29999999999999</v>
      </c>
      <c r="Y15" s="203" t="s">
        <v>431</v>
      </c>
      <c r="Z15" s="285"/>
      <c r="AA15" s="199">
        <f>59.3*0.75</f>
        <v>44.474999999999994</v>
      </c>
      <c r="AB15" s="203" t="s">
        <v>431</v>
      </c>
      <c r="AC15" s="266"/>
      <c r="AD15" s="202"/>
    </row>
    <row r="16" spans="1:30" ht="12.75" customHeight="1" x14ac:dyDescent="0.15">
      <c r="A16" s="262"/>
      <c r="B16" s="263"/>
      <c r="C16" s="263"/>
      <c r="D16" s="263"/>
      <c r="E16" s="263"/>
      <c r="F16" s="263"/>
      <c r="G16" s="263"/>
      <c r="H16" s="263"/>
      <c r="I16" s="263"/>
      <c r="J16" s="263"/>
      <c r="K16" s="263"/>
      <c r="L16" s="263"/>
      <c r="M16" s="263"/>
      <c r="N16" s="264"/>
      <c r="O16" s="194"/>
      <c r="P16" s="268"/>
      <c r="Q16" s="268"/>
      <c r="R16" s="210" t="s">
        <v>99</v>
      </c>
      <c r="S16" s="287"/>
      <c r="T16" s="287"/>
      <c r="U16" s="287"/>
      <c r="V16" s="283"/>
      <c r="W16" s="211"/>
      <c r="X16" s="206">
        <v>1</v>
      </c>
      <c r="Y16" s="210" t="s">
        <v>431</v>
      </c>
      <c r="Z16" s="286"/>
      <c r="AA16" s="206">
        <f>1*0.75</f>
        <v>0.75</v>
      </c>
      <c r="AB16" s="210" t="s">
        <v>431</v>
      </c>
      <c r="AC16" s="267"/>
      <c r="AD16" s="209"/>
    </row>
    <row r="17" spans="1:32" ht="12.75" customHeight="1" x14ac:dyDescent="0.15">
      <c r="A17" s="300" t="s">
        <v>441</v>
      </c>
      <c r="B17" s="303" t="s">
        <v>442</v>
      </c>
      <c r="C17" s="212" t="s">
        <v>14</v>
      </c>
      <c r="D17" s="287" t="s">
        <v>443</v>
      </c>
      <c r="E17" s="287" t="s">
        <v>444</v>
      </c>
      <c r="F17" s="287" t="s">
        <v>445</v>
      </c>
      <c r="G17" s="281" t="s">
        <v>446</v>
      </c>
      <c r="H17" s="197">
        <v>416</v>
      </c>
      <c r="I17" s="191" t="s">
        <v>423</v>
      </c>
      <c r="J17" s="284" t="s">
        <v>429</v>
      </c>
      <c r="K17" s="197">
        <f>416*0.75</f>
        <v>312</v>
      </c>
      <c r="L17" s="191" t="s">
        <v>423</v>
      </c>
      <c r="M17" s="265" t="s">
        <v>429</v>
      </c>
      <c r="N17" s="193" t="s">
        <v>39</v>
      </c>
      <c r="O17" s="194"/>
      <c r="P17" s="300" t="s">
        <v>449</v>
      </c>
      <c r="Q17" s="303" t="s">
        <v>442</v>
      </c>
      <c r="R17" s="212" t="s">
        <v>242</v>
      </c>
      <c r="S17" s="287" t="s">
        <v>450</v>
      </c>
      <c r="T17" s="287" t="s">
        <v>451</v>
      </c>
      <c r="U17" s="287" t="s">
        <v>452</v>
      </c>
      <c r="V17" s="281" t="s">
        <v>453</v>
      </c>
      <c r="W17" s="196"/>
      <c r="X17" s="197">
        <v>447</v>
      </c>
      <c r="Y17" s="191" t="s">
        <v>423</v>
      </c>
      <c r="Z17" s="284" t="s">
        <v>454</v>
      </c>
      <c r="AA17" s="197">
        <f>447*0.75</f>
        <v>335.25</v>
      </c>
      <c r="AB17" s="191" t="s">
        <v>423</v>
      </c>
      <c r="AC17" s="265" t="s">
        <v>454</v>
      </c>
      <c r="AD17" s="193" t="s">
        <v>39</v>
      </c>
    </row>
    <row r="18" spans="1:32" ht="12.75" customHeight="1" x14ac:dyDescent="0.15">
      <c r="A18" s="302"/>
      <c r="B18" s="303"/>
      <c r="C18" s="214" t="s">
        <v>207</v>
      </c>
      <c r="D18" s="287"/>
      <c r="E18" s="287"/>
      <c r="F18" s="287"/>
      <c r="G18" s="282"/>
      <c r="H18" s="199">
        <v>14.299999999999997</v>
      </c>
      <c r="I18" s="203" t="s">
        <v>431</v>
      </c>
      <c r="J18" s="285"/>
      <c r="K18" s="199">
        <f>14.3*0.75</f>
        <v>10.725000000000001</v>
      </c>
      <c r="L18" s="203" t="s">
        <v>431</v>
      </c>
      <c r="M18" s="266"/>
      <c r="N18" s="202" t="s">
        <v>448</v>
      </c>
      <c r="O18" s="194"/>
      <c r="P18" s="301"/>
      <c r="Q18" s="303"/>
      <c r="R18" s="214" t="s">
        <v>249</v>
      </c>
      <c r="S18" s="287"/>
      <c r="T18" s="287"/>
      <c r="U18" s="287"/>
      <c r="V18" s="282"/>
      <c r="W18" s="204"/>
      <c r="X18" s="199">
        <v>14.799999999999995</v>
      </c>
      <c r="Y18" s="203" t="s">
        <v>431</v>
      </c>
      <c r="Z18" s="285"/>
      <c r="AA18" s="199">
        <f>14.8*0.75</f>
        <v>11.100000000000001</v>
      </c>
      <c r="AB18" s="203" t="s">
        <v>431</v>
      </c>
      <c r="AC18" s="266"/>
      <c r="AD18" s="202" t="s">
        <v>448</v>
      </c>
    </row>
    <row r="19" spans="1:32" ht="12.75" customHeight="1" x14ac:dyDescent="0.15">
      <c r="A19" s="302"/>
      <c r="B19" s="303"/>
      <c r="C19" s="203" t="s">
        <v>216</v>
      </c>
      <c r="D19" s="287"/>
      <c r="E19" s="287"/>
      <c r="F19" s="287"/>
      <c r="G19" s="282"/>
      <c r="H19" s="199">
        <v>12</v>
      </c>
      <c r="I19" s="203" t="s">
        <v>431</v>
      </c>
      <c r="J19" s="285"/>
      <c r="K19" s="199">
        <f>12*0.75</f>
        <v>9</v>
      </c>
      <c r="L19" s="203" t="s">
        <v>431</v>
      </c>
      <c r="M19" s="266"/>
      <c r="N19" s="202"/>
      <c r="O19" s="194"/>
      <c r="P19" s="301"/>
      <c r="Q19" s="303"/>
      <c r="R19" s="203" t="s">
        <v>216</v>
      </c>
      <c r="S19" s="287"/>
      <c r="T19" s="287"/>
      <c r="U19" s="287"/>
      <c r="V19" s="282"/>
      <c r="W19" s="204"/>
      <c r="X19" s="199">
        <v>12.899999999999999</v>
      </c>
      <c r="Y19" s="203" t="s">
        <v>463</v>
      </c>
      <c r="Z19" s="285"/>
      <c r="AA19" s="199">
        <f>12.9*0.75</f>
        <v>9.6750000000000007</v>
      </c>
      <c r="AB19" s="203" t="s">
        <v>463</v>
      </c>
      <c r="AC19" s="266"/>
      <c r="AD19" s="202"/>
    </row>
    <row r="20" spans="1:32" ht="12.75" customHeight="1" x14ac:dyDescent="0.15">
      <c r="A20" s="302"/>
      <c r="B20" s="303"/>
      <c r="C20" s="203" t="s">
        <v>83</v>
      </c>
      <c r="D20" s="287"/>
      <c r="E20" s="287"/>
      <c r="F20" s="287"/>
      <c r="G20" s="282"/>
      <c r="H20" s="199">
        <v>59.8</v>
      </c>
      <c r="I20" s="203" t="s">
        <v>431</v>
      </c>
      <c r="J20" s="285"/>
      <c r="K20" s="199">
        <f>59.8*0.75</f>
        <v>44.849999999999994</v>
      </c>
      <c r="L20" s="203" t="s">
        <v>431</v>
      </c>
      <c r="M20" s="266"/>
      <c r="N20" s="202"/>
      <c r="O20" s="194"/>
      <c r="P20" s="301"/>
      <c r="Q20" s="303"/>
      <c r="R20" s="203" t="s">
        <v>83</v>
      </c>
      <c r="S20" s="287"/>
      <c r="T20" s="287"/>
      <c r="U20" s="287"/>
      <c r="V20" s="282"/>
      <c r="W20" s="204"/>
      <c r="X20" s="199">
        <v>64.900000000000006</v>
      </c>
      <c r="Y20" s="203" t="s">
        <v>464</v>
      </c>
      <c r="Z20" s="285"/>
      <c r="AA20" s="199">
        <f>64.9*0.75</f>
        <v>48.675000000000004</v>
      </c>
      <c r="AB20" s="203" t="s">
        <v>464</v>
      </c>
      <c r="AC20" s="266"/>
      <c r="AD20" s="202"/>
    </row>
    <row r="21" spans="1:32" ht="12.75" customHeight="1" x14ac:dyDescent="0.15">
      <c r="A21" s="302"/>
      <c r="B21" s="303"/>
      <c r="C21" s="210"/>
      <c r="D21" s="287"/>
      <c r="E21" s="287"/>
      <c r="F21" s="287"/>
      <c r="G21" s="283"/>
      <c r="H21" s="206">
        <v>0.99999999999999989</v>
      </c>
      <c r="I21" s="210" t="s">
        <v>431</v>
      </c>
      <c r="J21" s="286"/>
      <c r="K21" s="206">
        <f>1*0.75</f>
        <v>0.75</v>
      </c>
      <c r="L21" s="210" t="s">
        <v>431</v>
      </c>
      <c r="M21" s="267"/>
      <c r="N21" s="209" t="s">
        <v>455</v>
      </c>
      <c r="O21" s="194"/>
      <c r="P21" s="301"/>
      <c r="Q21" s="303"/>
      <c r="R21" s="210"/>
      <c r="S21" s="287"/>
      <c r="T21" s="287"/>
      <c r="U21" s="287"/>
      <c r="V21" s="283"/>
      <c r="W21" s="211"/>
      <c r="X21" s="206">
        <v>0.99999999999999989</v>
      </c>
      <c r="Y21" s="210" t="s">
        <v>464</v>
      </c>
      <c r="Z21" s="286"/>
      <c r="AA21" s="206">
        <f>1*0.75</f>
        <v>0.75</v>
      </c>
      <c r="AB21" s="210" t="s">
        <v>467</v>
      </c>
      <c r="AC21" s="267"/>
      <c r="AD21" s="209"/>
    </row>
    <row r="22" spans="1:32" ht="12.75" customHeight="1" x14ac:dyDescent="0.15">
      <c r="A22" s="268">
        <v>7</v>
      </c>
      <c r="B22" s="298" t="s">
        <v>386</v>
      </c>
      <c r="C22" s="212" t="s">
        <v>78</v>
      </c>
      <c r="D22" s="287" t="s">
        <v>456</v>
      </c>
      <c r="E22" s="287" t="s">
        <v>457</v>
      </c>
      <c r="F22" s="287" t="s">
        <v>458</v>
      </c>
      <c r="G22" s="281" t="s">
        <v>459</v>
      </c>
      <c r="H22" s="197">
        <v>381</v>
      </c>
      <c r="I22" s="191" t="s">
        <v>423</v>
      </c>
      <c r="J22" s="284" t="s">
        <v>460</v>
      </c>
      <c r="K22" s="197">
        <f>381*0.75</f>
        <v>285.75</v>
      </c>
      <c r="L22" s="191" t="s">
        <v>461</v>
      </c>
      <c r="M22" s="265" t="s">
        <v>462</v>
      </c>
      <c r="N22" s="193" t="s">
        <v>39</v>
      </c>
      <c r="O22" s="194"/>
      <c r="P22" s="268">
        <v>21</v>
      </c>
      <c r="Q22" s="268" t="s">
        <v>386</v>
      </c>
      <c r="R22" s="212" t="s">
        <v>78</v>
      </c>
      <c r="S22" s="287" t="s">
        <v>456</v>
      </c>
      <c r="T22" s="287" t="s">
        <v>457</v>
      </c>
      <c r="U22" s="287" t="s">
        <v>458</v>
      </c>
      <c r="V22" s="281" t="s">
        <v>459</v>
      </c>
      <c r="W22" s="196"/>
      <c r="X22" s="197">
        <v>381</v>
      </c>
      <c r="Y22" s="191" t="s">
        <v>468</v>
      </c>
      <c r="Z22" s="284" t="s">
        <v>469</v>
      </c>
      <c r="AA22" s="197">
        <f>381*0.75</f>
        <v>285.75</v>
      </c>
      <c r="AB22" s="191" t="s">
        <v>470</v>
      </c>
      <c r="AC22" s="265" t="s">
        <v>471</v>
      </c>
      <c r="AD22" s="193" t="s">
        <v>39</v>
      </c>
    </row>
    <row r="23" spans="1:32" ht="12.75" customHeight="1" x14ac:dyDescent="0.15">
      <c r="A23" s="297"/>
      <c r="B23" s="298"/>
      <c r="C23" s="213" t="s">
        <v>220</v>
      </c>
      <c r="D23" s="287"/>
      <c r="E23" s="287"/>
      <c r="F23" s="287"/>
      <c r="G23" s="282"/>
      <c r="H23" s="199">
        <v>13.999999999999998</v>
      </c>
      <c r="I23" s="203" t="s">
        <v>463</v>
      </c>
      <c r="J23" s="285"/>
      <c r="K23" s="199">
        <f>14*0.75</f>
        <v>10.5</v>
      </c>
      <c r="L23" s="203" t="s">
        <v>464</v>
      </c>
      <c r="M23" s="266"/>
      <c r="N23" s="202" t="s">
        <v>465</v>
      </c>
      <c r="O23" s="194"/>
      <c r="P23" s="268"/>
      <c r="Q23" s="268"/>
      <c r="R23" s="213" t="s">
        <v>220</v>
      </c>
      <c r="S23" s="287"/>
      <c r="T23" s="287"/>
      <c r="U23" s="287"/>
      <c r="V23" s="282"/>
      <c r="W23" s="204"/>
      <c r="X23" s="199">
        <v>13.999999999999998</v>
      </c>
      <c r="Y23" s="203" t="s">
        <v>464</v>
      </c>
      <c r="Z23" s="285"/>
      <c r="AA23" s="199">
        <f>14*0.75</f>
        <v>10.5</v>
      </c>
      <c r="AB23" s="203" t="s">
        <v>463</v>
      </c>
      <c r="AC23" s="266"/>
      <c r="AD23" s="202" t="s">
        <v>472</v>
      </c>
    </row>
    <row r="24" spans="1:32" ht="12.75" customHeight="1" x14ac:dyDescent="0.15">
      <c r="A24" s="297"/>
      <c r="B24" s="298"/>
      <c r="C24" s="203" t="s">
        <v>228</v>
      </c>
      <c r="D24" s="287"/>
      <c r="E24" s="287"/>
      <c r="F24" s="287"/>
      <c r="G24" s="282"/>
      <c r="H24" s="199">
        <v>10.499999999999998</v>
      </c>
      <c r="I24" s="203" t="s">
        <v>464</v>
      </c>
      <c r="J24" s="285"/>
      <c r="K24" s="199">
        <f>10.5*0.75</f>
        <v>7.875</v>
      </c>
      <c r="L24" s="203" t="s">
        <v>464</v>
      </c>
      <c r="M24" s="266"/>
      <c r="N24" s="202" t="s">
        <v>466</v>
      </c>
      <c r="O24" s="194"/>
      <c r="P24" s="268"/>
      <c r="Q24" s="268"/>
      <c r="R24" s="203" t="s">
        <v>228</v>
      </c>
      <c r="S24" s="287"/>
      <c r="T24" s="287"/>
      <c r="U24" s="287"/>
      <c r="V24" s="282"/>
      <c r="W24" s="204"/>
      <c r="X24" s="199">
        <v>10.499999999999998</v>
      </c>
      <c r="Y24" s="203" t="s">
        <v>463</v>
      </c>
      <c r="Z24" s="285"/>
      <c r="AA24" s="199">
        <f>10.5*0.75</f>
        <v>7.875</v>
      </c>
      <c r="AB24" s="203" t="s">
        <v>463</v>
      </c>
      <c r="AC24" s="266"/>
      <c r="AD24" s="202" t="s">
        <v>479</v>
      </c>
    </row>
    <row r="25" spans="1:32" ht="12.75" customHeight="1" x14ac:dyDescent="0.15">
      <c r="A25" s="297"/>
      <c r="B25" s="298"/>
      <c r="C25" s="203" t="s">
        <v>32</v>
      </c>
      <c r="D25" s="287"/>
      <c r="E25" s="287"/>
      <c r="F25" s="287"/>
      <c r="G25" s="282"/>
      <c r="H25" s="199">
        <v>55.800000000000004</v>
      </c>
      <c r="I25" s="203" t="s">
        <v>467</v>
      </c>
      <c r="J25" s="285"/>
      <c r="K25" s="199">
        <f>55.8*0.75</f>
        <v>41.849999999999994</v>
      </c>
      <c r="L25" s="203" t="s">
        <v>467</v>
      </c>
      <c r="M25" s="266"/>
      <c r="N25" s="202"/>
      <c r="O25" s="194"/>
      <c r="P25" s="268"/>
      <c r="Q25" s="268"/>
      <c r="R25" s="203" t="s">
        <v>32</v>
      </c>
      <c r="S25" s="287"/>
      <c r="T25" s="287"/>
      <c r="U25" s="287"/>
      <c r="V25" s="282"/>
      <c r="W25" s="204"/>
      <c r="X25" s="199">
        <v>55.800000000000004</v>
      </c>
      <c r="Y25" s="203" t="s">
        <v>463</v>
      </c>
      <c r="Z25" s="285"/>
      <c r="AA25" s="199">
        <f>55.8*0.75</f>
        <v>41.849999999999994</v>
      </c>
      <c r="AB25" s="203" t="s">
        <v>463</v>
      </c>
      <c r="AC25" s="266"/>
      <c r="AD25" s="202"/>
    </row>
    <row r="26" spans="1:32" ht="12.75" customHeight="1" x14ac:dyDescent="0.15">
      <c r="A26" s="297"/>
      <c r="B26" s="298"/>
      <c r="C26" s="210" t="s">
        <v>105</v>
      </c>
      <c r="D26" s="287"/>
      <c r="E26" s="287"/>
      <c r="F26" s="287"/>
      <c r="G26" s="283"/>
      <c r="H26" s="206">
        <v>1.1000000000000001</v>
      </c>
      <c r="I26" s="210" t="s">
        <v>464</v>
      </c>
      <c r="J26" s="286"/>
      <c r="K26" s="206">
        <f>1.1*0.75</f>
        <v>0.82500000000000007</v>
      </c>
      <c r="L26" s="210" t="s">
        <v>464</v>
      </c>
      <c r="M26" s="267"/>
      <c r="N26" s="209"/>
      <c r="O26" s="194"/>
      <c r="P26" s="268"/>
      <c r="Q26" s="268"/>
      <c r="R26" s="210" t="s">
        <v>105</v>
      </c>
      <c r="S26" s="287"/>
      <c r="T26" s="287"/>
      <c r="U26" s="287"/>
      <c r="V26" s="283"/>
      <c r="W26" s="211"/>
      <c r="X26" s="206">
        <v>1.1000000000000001</v>
      </c>
      <c r="Y26" s="210" t="s">
        <v>463</v>
      </c>
      <c r="Z26" s="286"/>
      <c r="AA26" s="206">
        <f>1.1*0.75</f>
        <v>0.82500000000000007</v>
      </c>
      <c r="AB26" s="210" t="s">
        <v>463</v>
      </c>
      <c r="AC26" s="267"/>
      <c r="AD26" s="209"/>
    </row>
    <row r="27" spans="1:32" ht="12.75" customHeight="1" x14ac:dyDescent="0.15">
      <c r="A27" s="292">
        <v>8</v>
      </c>
      <c r="B27" s="298" t="s">
        <v>417</v>
      </c>
      <c r="C27" s="189" t="s">
        <v>473</v>
      </c>
      <c r="D27" s="281" t="s">
        <v>474</v>
      </c>
      <c r="E27" s="281" t="s">
        <v>475</v>
      </c>
      <c r="F27" s="281" t="s">
        <v>476</v>
      </c>
      <c r="G27" s="281" t="s">
        <v>477</v>
      </c>
      <c r="H27" s="197">
        <v>427</v>
      </c>
      <c r="I27" s="191" t="s">
        <v>461</v>
      </c>
      <c r="J27" s="284" t="s">
        <v>478</v>
      </c>
      <c r="K27" s="197">
        <v>275</v>
      </c>
      <c r="L27" s="191" t="s">
        <v>461</v>
      </c>
      <c r="M27" s="192"/>
      <c r="N27" s="193" t="s">
        <v>39</v>
      </c>
      <c r="O27" s="194"/>
      <c r="P27" s="288">
        <v>22</v>
      </c>
      <c r="Q27" s="268" t="s">
        <v>417</v>
      </c>
      <c r="R27" s="189" t="s">
        <v>473</v>
      </c>
      <c r="S27" s="281" t="s">
        <v>474</v>
      </c>
      <c r="T27" s="281" t="s">
        <v>475</v>
      </c>
      <c r="U27" s="281" t="s">
        <v>476</v>
      </c>
      <c r="V27" s="281" t="s">
        <v>477</v>
      </c>
      <c r="W27" s="196"/>
      <c r="X27" s="197">
        <v>427</v>
      </c>
      <c r="Y27" s="191" t="s">
        <v>461</v>
      </c>
      <c r="Z27" s="284" t="s">
        <v>478</v>
      </c>
      <c r="AA27" s="197">
        <v>275</v>
      </c>
      <c r="AB27" s="191" t="s">
        <v>461</v>
      </c>
      <c r="AC27" s="265" t="s">
        <v>478</v>
      </c>
      <c r="AD27" s="193" t="s">
        <v>39</v>
      </c>
    </row>
    <row r="28" spans="1:32" ht="12.75" customHeight="1" x14ac:dyDescent="0.15">
      <c r="A28" s="299"/>
      <c r="B28" s="298"/>
      <c r="C28" s="198" t="s">
        <v>480</v>
      </c>
      <c r="D28" s="282"/>
      <c r="E28" s="282"/>
      <c r="F28" s="282"/>
      <c r="G28" s="282"/>
      <c r="H28" s="199">
        <v>15.2</v>
      </c>
      <c r="I28" s="203" t="s">
        <v>463</v>
      </c>
      <c r="J28" s="285"/>
      <c r="K28" s="199">
        <v>8.1999999999999993</v>
      </c>
      <c r="L28" s="203" t="s">
        <v>463</v>
      </c>
      <c r="M28" s="201"/>
      <c r="N28" s="202" t="s">
        <v>472</v>
      </c>
      <c r="O28" s="194"/>
      <c r="P28" s="268"/>
      <c r="Q28" s="268"/>
      <c r="R28" s="198" t="s">
        <v>480</v>
      </c>
      <c r="S28" s="282"/>
      <c r="T28" s="282"/>
      <c r="U28" s="282"/>
      <c r="V28" s="282"/>
      <c r="W28" s="204"/>
      <c r="X28" s="199">
        <v>15.2</v>
      </c>
      <c r="Y28" s="203" t="s">
        <v>463</v>
      </c>
      <c r="Z28" s="285"/>
      <c r="AA28" s="199">
        <v>8.1999999999999993</v>
      </c>
      <c r="AB28" s="203" t="s">
        <v>463</v>
      </c>
      <c r="AC28" s="266"/>
      <c r="AD28" s="202" t="s">
        <v>482</v>
      </c>
    </row>
    <row r="29" spans="1:32" ht="12.75" customHeight="1" x14ac:dyDescent="0.15">
      <c r="A29" s="299"/>
      <c r="B29" s="298"/>
      <c r="C29" s="198" t="s">
        <v>481</v>
      </c>
      <c r="D29" s="282"/>
      <c r="E29" s="282"/>
      <c r="F29" s="282"/>
      <c r="G29" s="282"/>
      <c r="H29" s="199">
        <v>12.999999999999998</v>
      </c>
      <c r="I29" s="203" t="s">
        <v>463</v>
      </c>
      <c r="J29" s="285"/>
      <c r="K29" s="199">
        <v>6.6</v>
      </c>
      <c r="L29" s="203" t="s">
        <v>463</v>
      </c>
      <c r="M29" s="201"/>
      <c r="N29" s="202" t="s">
        <v>479</v>
      </c>
      <c r="O29" s="194"/>
      <c r="P29" s="268"/>
      <c r="Q29" s="268"/>
      <c r="R29" s="198" t="s">
        <v>481</v>
      </c>
      <c r="S29" s="282"/>
      <c r="T29" s="282"/>
      <c r="U29" s="282"/>
      <c r="V29" s="282"/>
      <c r="W29" s="204"/>
      <c r="X29" s="199">
        <v>13</v>
      </c>
      <c r="Y29" s="203" t="s">
        <v>463</v>
      </c>
      <c r="Z29" s="285"/>
      <c r="AA29" s="199">
        <v>6.6</v>
      </c>
      <c r="AB29" s="203" t="s">
        <v>463</v>
      </c>
      <c r="AC29" s="266"/>
      <c r="AD29" s="202" t="s">
        <v>483</v>
      </c>
    </row>
    <row r="30" spans="1:32" ht="12.75" customHeight="1" x14ac:dyDescent="0.15">
      <c r="A30" s="299"/>
      <c r="B30" s="298"/>
      <c r="C30" s="198"/>
      <c r="D30" s="282"/>
      <c r="E30" s="282"/>
      <c r="F30" s="282"/>
      <c r="G30" s="282"/>
      <c r="H30" s="199">
        <v>60</v>
      </c>
      <c r="I30" s="203" t="s">
        <v>463</v>
      </c>
      <c r="J30" s="285"/>
      <c r="K30" s="199">
        <v>43.1</v>
      </c>
      <c r="L30" s="203" t="s">
        <v>463</v>
      </c>
      <c r="M30" s="201"/>
      <c r="N30" s="202"/>
      <c r="O30" s="194"/>
      <c r="P30" s="268"/>
      <c r="Q30" s="268"/>
      <c r="R30" s="198"/>
      <c r="S30" s="282"/>
      <c r="T30" s="282"/>
      <c r="U30" s="282"/>
      <c r="V30" s="282"/>
      <c r="W30" s="204"/>
      <c r="X30" s="199">
        <v>60</v>
      </c>
      <c r="Y30" s="203" t="s">
        <v>463</v>
      </c>
      <c r="Z30" s="285"/>
      <c r="AA30" s="199">
        <v>43.1</v>
      </c>
      <c r="AB30" s="203" t="s">
        <v>463</v>
      </c>
      <c r="AC30" s="266"/>
      <c r="AD30" s="202"/>
    </row>
    <row r="31" spans="1:32" ht="12.75" customHeight="1" x14ac:dyDescent="0.15">
      <c r="A31" s="299"/>
      <c r="B31" s="298"/>
      <c r="C31" s="205"/>
      <c r="D31" s="283"/>
      <c r="E31" s="283"/>
      <c r="F31" s="283"/>
      <c r="G31" s="283"/>
      <c r="H31" s="206">
        <v>1</v>
      </c>
      <c r="I31" s="210" t="s">
        <v>463</v>
      </c>
      <c r="J31" s="286"/>
      <c r="K31" s="206">
        <v>0.9</v>
      </c>
      <c r="L31" s="210" t="s">
        <v>463</v>
      </c>
      <c r="M31" s="208"/>
      <c r="N31" s="209"/>
      <c r="O31" s="194"/>
      <c r="P31" s="268"/>
      <c r="Q31" s="268"/>
      <c r="R31" s="205"/>
      <c r="S31" s="283"/>
      <c r="T31" s="283"/>
      <c r="U31" s="283"/>
      <c r="V31" s="283"/>
      <c r="W31" s="211"/>
      <c r="X31" s="206">
        <v>0.99999999999999989</v>
      </c>
      <c r="Y31" s="210" t="s">
        <v>489</v>
      </c>
      <c r="Z31" s="286"/>
      <c r="AA31" s="206">
        <v>0.9</v>
      </c>
      <c r="AB31" s="210" t="s">
        <v>489</v>
      </c>
      <c r="AC31" s="267"/>
      <c r="AD31" s="209"/>
    </row>
    <row r="32" spans="1:32" ht="12.75" customHeight="1" x14ac:dyDescent="0.15">
      <c r="A32" s="256"/>
      <c r="B32" s="257"/>
      <c r="C32" s="257"/>
      <c r="D32" s="257"/>
      <c r="E32" s="257"/>
      <c r="F32" s="257"/>
      <c r="G32" s="257"/>
      <c r="H32" s="257"/>
      <c r="I32" s="257"/>
      <c r="J32" s="257"/>
      <c r="K32" s="257"/>
      <c r="L32" s="257"/>
      <c r="M32" s="257"/>
      <c r="N32" s="258"/>
      <c r="O32" s="194"/>
      <c r="P32" s="256"/>
      <c r="Q32" s="257"/>
      <c r="R32" s="257"/>
      <c r="S32" s="257"/>
      <c r="T32" s="257"/>
      <c r="U32" s="257"/>
      <c r="V32" s="257"/>
      <c r="W32" s="257"/>
      <c r="X32" s="257"/>
      <c r="Y32" s="257"/>
      <c r="Z32" s="257"/>
      <c r="AA32" s="257"/>
      <c r="AB32" s="257"/>
      <c r="AC32" s="257"/>
      <c r="AD32" s="258"/>
      <c r="AE32" s="216"/>
      <c r="AF32" s="217"/>
    </row>
    <row r="33" spans="1:33" ht="12.75" customHeight="1" x14ac:dyDescent="0.15">
      <c r="A33" s="262"/>
      <c r="B33" s="263"/>
      <c r="C33" s="263"/>
      <c r="D33" s="263"/>
      <c r="E33" s="263"/>
      <c r="F33" s="263"/>
      <c r="G33" s="263"/>
      <c r="H33" s="263"/>
      <c r="I33" s="263"/>
      <c r="J33" s="263"/>
      <c r="K33" s="263"/>
      <c r="L33" s="263"/>
      <c r="M33" s="263"/>
      <c r="N33" s="264"/>
      <c r="O33" s="194"/>
      <c r="P33" s="262"/>
      <c r="Q33" s="263"/>
      <c r="R33" s="263"/>
      <c r="S33" s="263"/>
      <c r="T33" s="263"/>
      <c r="U33" s="263"/>
      <c r="V33" s="263"/>
      <c r="W33" s="263"/>
      <c r="X33" s="263"/>
      <c r="Y33" s="263"/>
      <c r="Z33" s="263"/>
      <c r="AA33" s="263"/>
      <c r="AB33" s="263"/>
      <c r="AC33" s="263"/>
      <c r="AD33" s="264"/>
      <c r="AE33" s="216"/>
    </row>
    <row r="34" spans="1:33" ht="12.75" customHeight="1" x14ac:dyDescent="0.15">
      <c r="A34" s="268">
        <v>10</v>
      </c>
      <c r="B34" s="298" t="s">
        <v>366</v>
      </c>
      <c r="C34" s="215" t="s">
        <v>123</v>
      </c>
      <c r="D34" s="287" t="s">
        <v>484</v>
      </c>
      <c r="E34" s="287" t="s">
        <v>485</v>
      </c>
      <c r="F34" s="287" t="s">
        <v>486</v>
      </c>
      <c r="G34" s="281" t="s">
        <v>487</v>
      </c>
      <c r="H34" s="197">
        <v>459</v>
      </c>
      <c r="I34" s="191" t="s">
        <v>461</v>
      </c>
      <c r="J34" s="284" t="s">
        <v>429</v>
      </c>
      <c r="K34" s="197">
        <f>459*0.75</f>
        <v>344.25</v>
      </c>
      <c r="L34" s="191" t="s">
        <v>488</v>
      </c>
      <c r="M34" s="265" t="s">
        <v>429</v>
      </c>
      <c r="N34" s="193" t="s">
        <v>39</v>
      </c>
      <c r="O34" s="194"/>
      <c r="P34" s="268">
        <v>24</v>
      </c>
      <c r="Q34" s="268" t="s">
        <v>366</v>
      </c>
      <c r="R34" s="215" t="s">
        <v>123</v>
      </c>
      <c r="S34" s="287" t="s">
        <v>484</v>
      </c>
      <c r="T34" s="287" t="s">
        <v>485</v>
      </c>
      <c r="U34" s="287" t="s">
        <v>486</v>
      </c>
      <c r="V34" s="281" t="s">
        <v>487</v>
      </c>
      <c r="W34" s="196"/>
      <c r="X34" s="197">
        <v>459</v>
      </c>
      <c r="Y34" s="191" t="s">
        <v>488</v>
      </c>
      <c r="Z34" s="284" t="s">
        <v>429</v>
      </c>
      <c r="AA34" s="197">
        <f>459*0.75</f>
        <v>344.25</v>
      </c>
      <c r="AB34" s="191" t="s">
        <v>488</v>
      </c>
      <c r="AC34" s="294" t="s">
        <v>429</v>
      </c>
      <c r="AD34" s="218" t="s">
        <v>39</v>
      </c>
    </row>
    <row r="35" spans="1:33" ht="12.75" customHeight="1" x14ac:dyDescent="0.15">
      <c r="A35" s="297"/>
      <c r="B35" s="298"/>
      <c r="C35" s="203" t="s">
        <v>128</v>
      </c>
      <c r="D35" s="287"/>
      <c r="E35" s="287"/>
      <c r="F35" s="287"/>
      <c r="G35" s="282"/>
      <c r="H35" s="199">
        <v>13.799999999999999</v>
      </c>
      <c r="I35" s="203" t="s">
        <v>489</v>
      </c>
      <c r="J35" s="285"/>
      <c r="K35" s="199">
        <f>13.8*0.75</f>
        <v>10.350000000000001</v>
      </c>
      <c r="L35" s="203" t="s">
        <v>489</v>
      </c>
      <c r="M35" s="266"/>
      <c r="N35" s="202" t="s">
        <v>490</v>
      </c>
      <c r="O35" s="194"/>
      <c r="P35" s="268"/>
      <c r="Q35" s="268"/>
      <c r="R35" s="203" t="s">
        <v>128</v>
      </c>
      <c r="S35" s="287"/>
      <c r="T35" s="287"/>
      <c r="U35" s="287"/>
      <c r="V35" s="282"/>
      <c r="W35" s="204"/>
      <c r="X35" s="199">
        <v>13.799999999999999</v>
      </c>
      <c r="Y35" s="203" t="s">
        <v>464</v>
      </c>
      <c r="Z35" s="285"/>
      <c r="AA35" s="199">
        <f>13.8*0.75</f>
        <v>10.350000000000001</v>
      </c>
      <c r="AB35" s="203" t="s">
        <v>464</v>
      </c>
      <c r="AC35" s="295"/>
      <c r="AD35" s="219" t="s">
        <v>491</v>
      </c>
      <c r="AF35" s="217"/>
      <c r="AG35" s="217"/>
    </row>
    <row r="36" spans="1:33" ht="12.75" customHeight="1" x14ac:dyDescent="0.15">
      <c r="A36" s="297"/>
      <c r="B36" s="298"/>
      <c r="C36" s="203" t="s">
        <v>105</v>
      </c>
      <c r="D36" s="287"/>
      <c r="E36" s="287"/>
      <c r="F36" s="287"/>
      <c r="G36" s="282"/>
      <c r="H36" s="199">
        <v>15.7</v>
      </c>
      <c r="I36" s="203" t="s">
        <v>489</v>
      </c>
      <c r="J36" s="285"/>
      <c r="K36" s="199">
        <f>15.7*0.75</f>
        <v>11.774999999999999</v>
      </c>
      <c r="L36" s="203" t="s">
        <v>489</v>
      </c>
      <c r="M36" s="266"/>
      <c r="N36" s="202"/>
      <c r="O36" s="194"/>
      <c r="P36" s="268"/>
      <c r="Q36" s="268"/>
      <c r="R36" s="203" t="s">
        <v>105</v>
      </c>
      <c r="S36" s="287"/>
      <c r="T36" s="287"/>
      <c r="U36" s="287"/>
      <c r="V36" s="282"/>
      <c r="W36" s="204"/>
      <c r="X36" s="199">
        <v>15.7</v>
      </c>
      <c r="Y36" s="203" t="s">
        <v>464</v>
      </c>
      <c r="Z36" s="285"/>
      <c r="AA36" s="199">
        <f>15.7*0.75</f>
        <v>11.774999999999999</v>
      </c>
      <c r="AB36" s="203" t="s">
        <v>464</v>
      </c>
      <c r="AC36" s="295"/>
      <c r="AD36" s="219" t="s">
        <v>498</v>
      </c>
      <c r="AF36" s="217"/>
    </row>
    <row r="37" spans="1:33" ht="12.75" customHeight="1" x14ac:dyDescent="0.15">
      <c r="A37" s="297"/>
      <c r="B37" s="298"/>
      <c r="C37" s="203"/>
      <c r="D37" s="287"/>
      <c r="E37" s="287"/>
      <c r="F37" s="287"/>
      <c r="G37" s="282"/>
      <c r="H37" s="199">
        <v>63.4</v>
      </c>
      <c r="I37" s="203" t="s">
        <v>489</v>
      </c>
      <c r="J37" s="285"/>
      <c r="K37" s="199">
        <f>63.4*0.75</f>
        <v>47.55</v>
      </c>
      <c r="L37" s="203" t="s">
        <v>489</v>
      </c>
      <c r="M37" s="266"/>
      <c r="N37" s="202"/>
      <c r="O37" s="194"/>
      <c r="P37" s="268"/>
      <c r="Q37" s="268"/>
      <c r="R37" s="203"/>
      <c r="S37" s="287"/>
      <c r="T37" s="287"/>
      <c r="U37" s="287"/>
      <c r="V37" s="282"/>
      <c r="W37" s="204"/>
      <c r="X37" s="199">
        <v>63.4</v>
      </c>
      <c r="Y37" s="203" t="s">
        <v>464</v>
      </c>
      <c r="Z37" s="285"/>
      <c r="AA37" s="199">
        <f>63.4*0.75</f>
        <v>47.55</v>
      </c>
      <c r="AB37" s="203" t="s">
        <v>464</v>
      </c>
      <c r="AC37" s="295"/>
      <c r="AD37" s="219"/>
    </row>
    <row r="38" spans="1:33" ht="12.75" customHeight="1" x14ac:dyDescent="0.15">
      <c r="A38" s="297"/>
      <c r="B38" s="298"/>
      <c r="C38" s="210"/>
      <c r="D38" s="287"/>
      <c r="E38" s="287"/>
      <c r="F38" s="287"/>
      <c r="G38" s="283"/>
      <c r="H38" s="206">
        <v>1.7000000000000004</v>
      </c>
      <c r="I38" s="210" t="s">
        <v>464</v>
      </c>
      <c r="J38" s="286"/>
      <c r="K38" s="206">
        <f>1.7*0.75</f>
        <v>1.2749999999999999</v>
      </c>
      <c r="L38" s="210" t="s">
        <v>464</v>
      </c>
      <c r="M38" s="267"/>
      <c r="N38" s="209"/>
      <c r="O38" s="194"/>
      <c r="P38" s="268"/>
      <c r="Q38" s="268"/>
      <c r="R38" s="210"/>
      <c r="S38" s="287"/>
      <c r="T38" s="287"/>
      <c r="U38" s="287"/>
      <c r="V38" s="283"/>
      <c r="W38" s="211"/>
      <c r="X38" s="206">
        <v>1.7000000000000004</v>
      </c>
      <c r="Y38" s="210" t="s">
        <v>464</v>
      </c>
      <c r="Z38" s="286"/>
      <c r="AA38" s="206">
        <f>1.7*0.75</f>
        <v>1.2749999999999999</v>
      </c>
      <c r="AB38" s="210" t="s">
        <v>464</v>
      </c>
      <c r="AC38" s="296"/>
      <c r="AD38" s="221"/>
    </row>
    <row r="39" spans="1:33" ht="12.75" customHeight="1" x14ac:dyDescent="0.15">
      <c r="A39" s="268">
        <v>11</v>
      </c>
      <c r="B39" s="298" t="s">
        <v>372</v>
      </c>
      <c r="C39" s="220" t="s">
        <v>14</v>
      </c>
      <c r="D39" s="287" t="s">
        <v>492</v>
      </c>
      <c r="E39" s="287" t="s">
        <v>493</v>
      </c>
      <c r="F39" s="287" t="s">
        <v>494</v>
      </c>
      <c r="G39" s="281" t="s">
        <v>495</v>
      </c>
      <c r="H39" s="197">
        <v>373</v>
      </c>
      <c r="I39" s="191" t="s">
        <v>468</v>
      </c>
      <c r="J39" s="284" t="s">
        <v>496</v>
      </c>
      <c r="K39" s="197">
        <f>373*0.75</f>
        <v>279.75</v>
      </c>
      <c r="L39" s="191" t="s">
        <v>470</v>
      </c>
      <c r="M39" s="265" t="s">
        <v>497</v>
      </c>
      <c r="N39" s="193" t="s">
        <v>39</v>
      </c>
      <c r="O39" s="194"/>
      <c r="P39" s="268">
        <v>25</v>
      </c>
      <c r="Q39" s="268" t="s">
        <v>372</v>
      </c>
      <c r="R39" s="220" t="s">
        <v>14</v>
      </c>
      <c r="S39" s="287" t="s">
        <v>492</v>
      </c>
      <c r="T39" s="287" t="s">
        <v>493</v>
      </c>
      <c r="U39" s="287" t="s">
        <v>494</v>
      </c>
      <c r="V39" s="281" t="s">
        <v>495</v>
      </c>
      <c r="W39" s="196"/>
      <c r="X39" s="197">
        <v>373</v>
      </c>
      <c r="Y39" s="191" t="s">
        <v>461</v>
      </c>
      <c r="Z39" s="284" t="s">
        <v>501</v>
      </c>
      <c r="AA39" s="197">
        <f>373*0.75</f>
        <v>279.75</v>
      </c>
      <c r="AB39" s="191" t="s">
        <v>488</v>
      </c>
      <c r="AC39" s="294" t="s">
        <v>502</v>
      </c>
      <c r="AD39" s="218" t="s">
        <v>39</v>
      </c>
    </row>
    <row r="40" spans="1:33" ht="12.75" customHeight="1" x14ac:dyDescent="0.15">
      <c r="A40" s="297"/>
      <c r="B40" s="298"/>
      <c r="C40" s="213" t="s">
        <v>130</v>
      </c>
      <c r="D40" s="287"/>
      <c r="E40" s="287"/>
      <c r="F40" s="287"/>
      <c r="G40" s="282"/>
      <c r="H40" s="199">
        <v>10.4</v>
      </c>
      <c r="I40" s="203" t="s">
        <v>464</v>
      </c>
      <c r="J40" s="285"/>
      <c r="K40" s="199">
        <f>10.4*0.75</f>
        <v>7.8000000000000007</v>
      </c>
      <c r="L40" s="203" t="s">
        <v>464</v>
      </c>
      <c r="M40" s="266"/>
      <c r="N40" s="202" t="s">
        <v>499</v>
      </c>
      <c r="O40" s="194"/>
      <c r="P40" s="268"/>
      <c r="Q40" s="268"/>
      <c r="R40" s="213" t="s">
        <v>130</v>
      </c>
      <c r="S40" s="287"/>
      <c r="T40" s="287"/>
      <c r="U40" s="287"/>
      <c r="V40" s="282"/>
      <c r="W40" s="204"/>
      <c r="X40" s="199">
        <v>10.4</v>
      </c>
      <c r="Y40" s="203" t="s">
        <v>489</v>
      </c>
      <c r="Z40" s="285"/>
      <c r="AA40" s="199">
        <f>10.4*0.75</f>
        <v>7.8000000000000007</v>
      </c>
      <c r="AB40" s="203" t="s">
        <v>489</v>
      </c>
      <c r="AC40" s="295"/>
      <c r="AD40" s="219" t="s">
        <v>499</v>
      </c>
    </row>
    <row r="41" spans="1:33" ht="12.75" customHeight="1" x14ac:dyDescent="0.15">
      <c r="A41" s="297"/>
      <c r="B41" s="298"/>
      <c r="C41" s="203" t="s">
        <v>133</v>
      </c>
      <c r="D41" s="287"/>
      <c r="E41" s="287"/>
      <c r="F41" s="287"/>
      <c r="G41" s="282"/>
      <c r="H41" s="199">
        <v>3.8000000000000003</v>
      </c>
      <c r="I41" s="203" t="s">
        <v>464</v>
      </c>
      <c r="J41" s="285"/>
      <c r="K41" s="199">
        <f>3.8*0.75</f>
        <v>2.8499999999999996</v>
      </c>
      <c r="L41" s="203" t="s">
        <v>464</v>
      </c>
      <c r="M41" s="266"/>
      <c r="N41" s="202"/>
      <c r="O41" s="194"/>
      <c r="P41" s="268"/>
      <c r="Q41" s="268"/>
      <c r="R41" s="203" t="s">
        <v>133</v>
      </c>
      <c r="S41" s="287"/>
      <c r="T41" s="287"/>
      <c r="U41" s="287"/>
      <c r="V41" s="282"/>
      <c r="W41" s="204"/>
      <c r="X41" s="199">
        <v>3.8000000000000003</v>
      </c>
      <c r="Y41" s="203" t="s">
        <v>489</v>
      </c>
      <c r="Z41" s="285"/>
      <c r="AA41" s="199">
        <f>3.8*0.75</f>
        <v>2.8499999999999996</v>
      </c>
      <c r="AB41" s="203" t="s">
        <v>489</v>
      </c>
      <c r="AC41" s="295"/>
      <c r="AD41" s="219"/>
    </row>
    <row r="42" spans="1:33" ht="12.75" customHeight="1" x14ac:dyDescent="0.15">
      <c r="A42" s="297"/>
      <c r="B42" s="298"/>
      <c r="C42" s="203" t="s">
        <v>32</v>
      </c>
      <c r="D42" s="287"/>
      <c r="E42" s="287"/>
      <c r="F42" s="287"/>
      <c r="G42" s="282"/>
      <c r="H42" s="199">
        <v>73</v>
      </c>
      <c r="I42" s="203" t="s">
        <v>500</v>
      </c>
      <c r="J42" s="285"/>
      <c r="K42" s="199">
        <f>73*0.75</f>
        <v>54.75</v>
      </c>
      <c r="L42" s="203" t="s">
        <v>463</v>
      </c>
      <c r="M42" s="266"/>
      <c r="N42" s="202"/>
      <c r="O42" s="194"/>
      <c r="P42" s="268"/>
      <c r="Q42" s="268"/>
      <c r="R42" s="203" t="s">
        <v>32</v>
      </c>
      <c r="S42" s="287"/>
      <c r="T42" s="287"/>
      <c r="U42" s="287"/>
      <c r="V42" s="282"/>
      <c r="W42" s="204"/>
      <c r="X42" s="199">
        <v>73</v>
      </c>
      <c r="Y42" s="203" t="s">
        <v>489</v>
      </c>
      <c r="Z42" s="285"/>
      <c r="AA42" s="199">
        <f>73*0.75</f>
        <v>54.75</v>
      </c>
      <c r="AB42" s="203" t="s">
        <v>509</v>
      </c>
      <c r="AC42" s="295"/>
      <c r="AD42" s="219"/>
    </row>
    <row r="43" spans="1:33" ht="12.75" customHeight="1" x14ac:dyDescent="0.15">
      <c r="A43" s="297"/>
      <c r="B43" s="298"/>
      <c r="C43" s="210" t="s">
        <v>60</v>
      </c>
      <c r="D43" s="287"/>
      <c r="E43" s="287"/>
      <c r="F43" s="287"/>
      <c r="G43" s="283"/>
      <c r="H43" s="206">
        <v>0.8</v>
      </c>
      <c r="I43" s="210" t="s">
        <v>489</v>
      </c>
      <c r="J43" s="286"/>
      <c r="K43" s="206">
        <f>0.8*0.75</f>
        <v>0.60000000000000009</v>
      </c>
      <c r="L43" s="210" t="s">
        <v>489</v>
      </c>
      <c r="M43" s="267"/>
      <c r="N43" s="209"/>
      <c r="O43" s="194"/>
      <c r="P43" s="268"/>
      <c r="Q43" s="268"/>
      <c r="R43" s="210" t="s">
        <v>60</v>
      </c>
      <c r="S43" s="287"/>
      <c r="T43" s="287"/>
      <c r="U43" s="287"/>
      <c r="V43" s="283"/>
      <c r="W43" s="211"/>
      <c r="X43" s="206">
        <v>0.8</v>
      </c>
      <c r="Y43" s="210" t="s">
        <v>509</v>
      </c>
      <c r="Z43" s="286"/>
      <c r="AA43" s="206">
        <f>0.8*0.75</f>
        <v>0.60000000000000009</v>
      </c>
      <c r="AB43" s="210" t="s">
        <v>509</v>
      </c>
      <c r="AC43" s="296"/>
      <c r="AD43" s="221"/>
    </row>
    <row r="44" spans="1:33" ht="12.75" customHeight="1" x14ac:dyDescent="0.15">
      <c r="A44" s="268">
        <v>12</v>
      </c>
      <c r="B44" s="298" t="s">
        <v>50</v>
      </c>
      <c r="C44" s="220" t="s">
        <v>14</v>
      </c>
      <c r="D44" s="287" t="s">
        <v>503</v>
      </c>
      <c r="E44" s="287" t="s">
        <v>504</v>
      </c>
      <c r="F44" s="287" t="s">
        <v>505</v>
      </c>
      <c r="G44" s="281" t="s">
        <v>506</v>
      </c>
      <c r="H44" s="197">
        <v>375</v>
      </c>
      <c r="I44" s="191" t="s">
        <v>488</v>
      </c>
      <c r="J44" s="284" t="s">
        <v>507</v>
      </c>
      <c r="K44" s="197">
        <f>375*0.75</f>
        <v>281.25</v>
      </c>
      <c r="L44" s="191" t="s">
        <v>488</v>
      </c>
      <c r="M44" s="265" t="s">
        <v>507</v>
      </c>
      <c r="N44" s="193" t="s">
        <v>39</v>
      </c>
      <c r="O44" s="194"/>
      <c r="P44" s="268">
        <v>26</v>
      </c>
      <c r="Q44" s="268" t="s">
        <v>50</v>
      </c>
      <c r="R44" s="212" t="s">
        <v>14</v>
      </c>
      <c r="S44" s="287" t="s">
        <v>503</v>
      </c>
      <c r="T44" s="287" t="s">
        <v>504</v>
      </c>
      <c r="U44" s="287" t="s">
        <v>505</v>
      </c>
      <c r="V44" s="281" t="s">
        <v>506</v>
      </c>
      <c r="W44" s="196"/>
      <c r="X44" s="197">
        <v>375</v>
      </c>
      <c r="Y44" s="191" t="s">
        <v>510</v>
      </c>
      <c r="Z44" s="284" t="s">
        <v>511</v>
      </c>
      <c r="AA44" s="197">
        <f>375*0.75</f>
        <v>281.25</v>
      </c>
      <c r="AB44" s="191" t="s">
        <v>468</v>
      </c>
      <c r="AC44" s="294" t="s">
        <v>512</v>
      </c>
      <c r="AD44" s="218" t="s">
        <v>39</v>
      </c>
    </row>
    <row r="45" spans="1:33" ht="12.75" customHeight="1" x14ac:dyDescent="0.15">
      <c r="A45" s="297"/>
      <c r="B45" s="298"/>
      <c r="C45" s="214" t="s">
        <v>140</v>
      </c>
      <c r="D45" s="287"/>
      <c r="E45" s="287"/>
      <c r="F45" s="287"/>
      <c r="G45" s="282"/>
      <c r="H45" s="199">
        <v>14.299999999999997</v>
      </c>
      <c r="I45" s="203" t="s">
        <v>489</v>
      </c>
      <c r="J45" s="285"/>
      <c r="K45" s="199">
        <f>14.3*0.75</f>
        <v>10.725000000000001</v>
      </c>
      <c r="L45" s="203" t="s">
        <v>489</v>
      </c>
      <c r="M45" s="266"/>
      <c r="N45" s="202" t="s">
        <v>508</v>
      </c>
      <c r="O45" s="194"/>
      <c r="P45" s="268"/>
      <c r="Q45" s="268"/>
      <c r="R45" s="214" t="s">
        <v>140</v>
      </c>
      <c r="S45" s="287"/>
      <c r="T45" s="287"/>
      <c r="U45" s="287"/>
      <c r="V45" s="282"/>
      <c r="W45" s="204"/>
      <c r="X45" s="199">
        <v>14.299999999999999</v>
      </c>
      <c r="Y45" s="203" t="s">
        <v>467</v>
      </c>
      <c r="Z45" s="285"/>
      <c r="AA45" s="199">
        <f>14.3*0.75</f>
        <v>10.725000000000001</v>
      </c>
      <c r="AB45" s="203" t="s">
        <v>467</v>
      </c>
      <c r="AC45" s="295"/>
      <c r="AD45" s="219" t="s">
        <v>513</v>
      </c>
    </row>
    <row r="46" spans="1:33" ht="12.75" customHeight="1" x14ac:dyDescent="0.15">
      <c r="A46" s="297"/>
      <c r="B46" s="298"/>
      <c r="C46" s="203" t="s">
        <v>146</v>
      </c>
      <c r="D46" s="287"/>
      <c r="E46" s="287"/>
      <c r="F46" s="287"/>
      <c r="G46" s="282"/>
      <c r="H46" s="199">
        <v>8.5</v>
      </c>
      <c r="I46" s="203" t="s">
        <v>509</v>
      </c>
      <c r="J46" s="285"/>
      <c r="K46" s="199">
        <f>8.5*0.75</f>
        <v>6.375</v>
      </c>
      <c r="L46" s="203" t="s">
        <v>509</v>
      </c>
      <c r="M46" s="266"/>
      <c r="N46" s="202"/>
      <c r="O46" s="194"/>
      <c r="P46" s="268"/>
      <c r="Q46" s="268"/>
      <c r="R46" s="203" t="s">
        <v>146</v>
      </c>
      <c r="S46" s="287"/>
      <c r="T46" s="287"/>
      <c r="U46" s="287"/>
      <c r="V46" s="282"/>
      <c r="W46" s="204"/>
      <c r="X46" s="199">
        <v>8.4999999999999982</v>
      </c>
      <c r="Y46" s="203" t="s">
        <v>509</v>
      </c>
      <c r="Z46" s="285"/>
      <c r="AA46" s="199">
        <f>8.5*0.75</f>
        <v>6.375</v>
      </c>
      <c r="AB46" s="203" t="s">
        <v>509</v>
      </c>
      <c r="AC46" s="295"/>
      <c r="AD46" s="219"/>
    </row>
    <row r="47" spans="1:33" ht="12.75" customHeight="1" x14ac:dyDescent="0.15">
      <c r="A47" s="297"/>
      <c r="B47" s="298"/>
      <c r="C47" s="203" t="s">
        <v>68</v>
      </c>
      <c r="D47" s="287"/>
      <c r="E47" s="287"/>
      <c r="F47" s="287"/>
      <c r="G47" s="282"/>
      <c r="H47" s="199">
        <v>58.699999999999996</v>
      </c>
      <c r="I47" s="203" t="s">
        <v>509</v>
      </c>
      <c r="J47" s="285"/>
      <c r="K47" s="199">
        <f>58.7*0.75</f>
        <v>44.025000000000006</v>
      </c>
      <c r="L47" s="203" t="s">
        <v>509</v>
      </c>
      <c r="M47" s="266"/>
      <c r="N47" s="202"/>
      <c r="O47" s="194"/>
      <c r="P47" s="268"/>
      <c r="Q47" s="268"/>
      <c r="R47" s="203" t="s">
        <v>68</v>
      </c>
      <c r="S47" s="287"/>
      <c r="T47" s="287"/>
      <c r="U47" s="287"/>
      <c r="V47" s="282"/>
      <c r="W47" s="204"/>
      <c r="X47" s="199">
        <v>58.699999999999996</v>
      </c>
      <c r="Y47" s="203" t="s">
        <v>509</v>
      </c>
      <c r="Z47" s="285"/>
      <c r="AA47" s="199">
        <f>58.7*0.75</f>
        <v>44.025000000000006</v>
      </c>
      <c r="AB47" s="203" t="s">
        <v>509</v>
      </c>
      <c r="AC47" s="295"/>
      <c r="AD47" s="219"/>
    </row>
    <row r="48" spans="1:33" ht="12.75" customHeight="1" x14ac:dyDescent="0.15">
      <c r="A48" s="297"/>
      <c r="B48" s="298"/>
      <c r="C48" s="210"/>
      <c r="D48" s="287"/>
      <c r="E48" s="287"/>
      <c r="F48" s="287"/>
      <c r="G48" s="283"/>
      <c r="H48" s="206">
        <v>0.89999999999999991</v>
      </c>
      <c r="I48" s="210" t="s">
        <v>467</v>
      </c>
      <c r="J48" s="286"/>
      <c r="K48" s="206">
        <f>0.9*0.75</f>
        <v>0.67500000000000004</v>
      </c>
      <c r="L48" s="210" t="s">
        <v>467</v>
      </c>
      <c r="M48" s="267"/>
      <c r="N48" s="209"/>
      <c r="O48" s="194"/>
      <c r="P48" s="268"/>
      <c r="Q48" s="268"/>
      <c r="R48" s="210"/>
      <c r="S48" s="287"/>
      <c r="T48" s="287"/>
      <c r="U48" s="287"/>
      <c r="V48" s="283"/>
      <c r="W48" s="211"/>
      <c r="X48" s="206">
        <v>0.89999999999999991</v>
      </c>
      <c r="Y48" s="210" t="s">
        <v>509</v>
      </c>
      <c r="Z48" s="286"/>
      <c r="AA48" s="206">
        <f>0.9*0.75</f>
        <v>0.67500000000000004</v>
      </c>
      <c r="AB48" s="210" t="s">
        <v>509</v>
      </c>
      <c r="AC48" s="296"/>
      <c r="AD48" s="221"/>
    </row>
    <row r="49" spans="1:31" ht="12.75" customHeight="1" x14ac:dyDescent="0.15">
      <c r="A49" s="268">
        <v>13</v>
      </c>
      <c r="B49" s="298" t="s">
        <v>379</v>
      </c>
      <c r="C49" s="203" t="s">
        <v>78</v>
      </c>
      <c r="D49" s="287" t="s">
        <v>514</v>
      </c>
      <c r="E49" s="287" t="s">
        <v>515</v>
      </c>
      <c r="F49" s="287" t="s">
        <v>516</v>
      </c>
      <c r="G49" s="281" t="s">
        <v>517</v>
      </c>
      <c r="H49" s="197">
        <v>373</v>
      </c>
      <c r="I49" s="191" t="s">
        <v>468</v>
      </c>
      <c r="J49" s="284" t="s">
        <v>518</v>
      </c>
      <c r="K49" s="197">
        <f>373*0.75</f>
        <v>279.75</v>
      </c>
      <c r="L49" s="191" t="s">
        <v>510</v>
      </c>
      <c r="M49" s="265" t="s">
        <v>519</v>
      </c>
      <c r="N49" s="193" t="s">
        <v>39</v>
      </c>
      <c r="O49" s="194"/>
      <c r="P49" s="268">
        <v>27</v>
      </c>
      <c r="Q49" s="268" t="s">
        <v>379</v>
      </c>
      <c r="R49" s="203" t="s">
        <v>78</v>
      </c>
      <c r="S49" s="287" t="s">
        <v>514</v>
      </c>
      <c r="T49" s="287" t="s">
        <v>515</v>
      </c>
      <c r="U49" s="287" t="s">
        <v>516</v>
      </c>
      <c r="V49" s="281" t="s">
        <v>517</v>
      </c>
      <c r="W49" s="196"/>
      <c r="X49" s="197">
        <v>373</v>
      </c>
      <c r="Y49" s="191" t="s">
        <v>510</v>
      </c>
      <c r="Z49" s="284" t="s">
        <v>519</v>
      </c>
      <c r="AA49" s="197">
        <f>373*0.75</f>
        <v>279.75</v>
      </c>
      <c r="AB49" s="191" t="s">
        <v>461</v>
      </c>
      <c r="AC49" s="294" t="s">
        <v>522</v>
      </c>
      <c r="AD49" s="218" t="s">
        <v>39</v>
      </c>
    </row>
    <row r="50" spans="1:31" ht="12.75" customHeight="1" x14ac:dyDescent="0.15">
      <c r="A50" s="297"/>
      <c r="B50" s="298"/>
      <c r="C50" s="213" t="s">
        <v>520</v>
      </c>
      <c r="D50" s="287"/>
      <c r="E50" s="287"/>
      <c r="F50" s="287"/>
      <c r="G50" s="282"/>
      <c r="H50" s="199">
        <v>12.2</v>
      </c>
      <c r="I50" s="203" t="s">
        <v>509</v>
      </c>
      <c r="J50" s="285"/>
      <c r="K50" s="199">
        <f>12.2*0.75</f>
        <v>9.1499999999999986</v>
      </c>
      <c r="L50" s="203" t="s">
        <v>509</v>
      </c>
      <c r="M50" s="266"/>
      <c r="N50" s="202" t="s">
        <v>521</v>
      </c>
      <c r="O50" s="194"/>
      <c r="P50" s="268"/>
      <c r="Q50" s="268"/>
      <c r="R50" s="213" t="s">
        <v>520</v>
      </c>
      <c r="S50" s="287"/>
      <c r="T50" s="287"/>
      <c r="U50" s="287"/>
      <c r="V50" s="282"/>
      <c r="W50" s="204"/>
      <c r="X50" s="199">
        <v>12.2</v>
      </c>
      <c r="Y50" s="203" t="s">
        <v>463</v>
      </c>
      <c r="Z50" s="285"/>
      <c r="AA50" s="199">
        <f>12.2*0.75</f>
        <v>9.1499999999999986</v>
      </c>
      <c r="AB50" s="203" t="s">
        <v>463</v>
      </c>
      <c r="AC50" s="295"/>
      <c r="AD50" s="219" t="s">
        <v>524</v>
      </c>
    </row>
    <row r="51" spans="1:31" ht="12.75" customHeight="1" x14ac:dyDescent="0.15">
      <c r="A51" s="297"/>
      <c r="B51" s="298"/>
      <c r="C51" s="203" t="s">
        <v>156</v>
      </c>
      <c r="D51" s="287"/>
      <c r="E51" s="287"/>
      <c r="F51" s="287"/>
      <c r="G51" s="282"/>
      <c r="H51" s="199">
        <v>10.799999999999999</v>
      </c>
      <c r="I51" s="203" t="s">
        <v>509</v>
      </c>
      <c r="J51" s="285"/>
      <c r="K51" s="199">
        <f>10.8*0.75</f>
        <v>8.1000000000000014</v>
      </c>
      <c r="L51" s="203" t="s">
        <v>509</v>
      </c>
      <c r="M51" s="266"/>
      <c r="N51" s="202"/>
      <c r="O51" s="194"/>
      <c r="P51" s="268"/>
      <c r="Q51" s="268"/>
      <c r="R51" s="203" t="s">
        <v>156</v>
      </c>
      <c r="S51" s="287"/>
      <c r="T51" s="287"/>
      <c r="U51" s="287"/>
      <c r="V51" s="282"/>
      <c r="W51" s="204"/>
      <c r="X51" s="199">
        <v>10.799999999999999</v>
      </c>
      <c r="Y51" s="203" t="s">
        <v>489</v>
      </c>
      <c r="Z51" s="285"/>
      <c r="AA51" s="199">
        <f>10.8*0.75</f>
        <v>8.1000000000000014</v>
      </c>
      <c r="AB51" s="203" t="s">
        <v>489</v>
      </c>
      <c r="AC51" s="295"/>
      <c r="AD51" s="219"/>
    </row>
    <row r="52" spans="1:31" ht="12.75" customHeight="1" x14ac:dyDescent="0.15">
      <c r="A52" s="297"/>
      <c r="B52" s="298"/>
      <c r="C52" s="203" t="s">
        <v>32</v>
      </c>
      <c r="D52" s="287"/>
      <c r="E52" s="287"/>
      <c r="F52" s="287"/>
      <c r="G52" s="282"/>
      <c r="H52" s="199">
        <v>54.5</v>
      </c>
      <c r="I52" s="203" t="s">
        <v>509</v>
      </c>
      <c r="J52" s="285"/>
      <c r="K52" s="199">
        <f>54.5*0.75</f>
        <v>40.875</v>
      </c>
      <c r="L52" s="203" t="s">
        <v>509</v>
      </c>
      <c r="M52" s="266"/>
      <c r="N52" s="202"/>
      <c r="O52" s="194"/>
      <c r="P52" s="268"/>
      <c r="Q52" s="268"/>
      <c r="R52" s="203" t="s">
        <v>32</v>
      </c>
      <c r="S52" s="287"/>
      <c r="T52" s="287"/>
      <c r="U52" s="287"/>
      <c r="V52" s="282"/>
      <c r="W52" s="204"/>
      <c r="X52" s="199">
        <v>54.5</v>
      </c>
      <c r="Y52" s="203" t="s">
        <v>489</v>
      </c>
      <c r="Z52" s="285"/>
      <c r="AA52" s="199">
        <f>54.5*0.75</f>
        <v>40.875</v>
      </c>
      <c r="AB52" s="203" t="s">
        <v>489</v>
      </c>
      <c r="AC52" s="295"/>
      <c r="AD52" s="219"/>
    </row>
    <row r="53" spans="1:31" ht="12.75" customHeight="1" x14ac:dyDescent="0.15">
      <c r="A53" s="297"/>
      <c r="B53" s="298"/>
      <c r="C53" s="210" t="s">
        <v>105</v>
      </c>
      <c r="D53" s="287"/>
      <c r="E53" s="287"/>
      <c r="F53" s="287"/>
      <c r="G53" s="283"/>
      <c r="H53" s="206">
        <v>0.9</v>
      </c>
      <c r="I53" s="210" t="s">
        <v>463</v>
      </c>
      <c r="J53" s="286"/>
      <c r="K53" s="206">
        <f>0.9*0.75</f>
        <v>0.67500000000000004</v>
      </c>
      <c r="L53" s="210" t="s">
        <v>463</v>
      </c>
      <c r="M53" s="267"/>
      <c r="N53" s="209" t="s">
        <v>523</v>
      </c>
      <c r="O53" s="194"/>
      <c r="P53" s="268"/>
      <c r="Q53" s="268"/>
      <c r="R53" s="210" t="s">
        <v>105</v>
      </c>
      <c r="S53" s="287"/>
      <c r="T53" s="287"/>
      <c r="U53" s="287"/>
      <c r="V53" s="283"/>
      <c r="W53" s="211"/>
      <c r="X53" s="206">
        <v>0.9</v>
      </c>
      <c r="Y53" s="210" t="s">
        <v>489</v>
      </c>
      <c r="Z53" s="286"/>
      <c r="AA53" s="206">
        <f>0.9*0.75</f>
        <v>0.67500000000000004</v>
      </c>
      <c r="AB53" s="210" t="s">
        <v>489</v>
      </c>
      <c r="AC53" s="296"/>
      <c r="AD53" s="221"/>
    </row>
    <row r="54" spans="1:31" ht="12.75" customHeight="1" x14ac:dyDescent="0.15">
      <c r="A54" s="268">
        <v>14</v>
      </c>
      <c r="B54" s="298" t="s">
        <v>386</v>
      </c>
      <c r="C54" s="222" t="s">
        <v>160</v>
      </c>
      <c r="D54" s="287" t="s">
        <v>525</v>
      </c>
      <c r="E54" s="287" t="s">
        <v>526</v>
      </c>
      <c r="F54" s="287" t="s">
        <v>527</v>
      </c>
      <c r="G54" s="281" t="s">
        <v>528</v>
      </c>
      <c r="H54" s="197">
        <v>354</v>
      </c>
      <c r="I54" s="191" t="s">
        <v>488</v>
      </c>
      <c r="J54" s="284" t="s">
        <v>53</v>
      </c>
      <c r="K54" s="197">
        <f>354*0.75</f>
        <v>265.5</v>
      </c>
      <c r="L54" s="191" t="s">
        <v>488</v>
      </c>
      <c r="M54" s="265" t="s">
        <v>53</v>
      </c>
      <c r="N54" s="193" t="s">
        <v>39</v>
      </c>
      <c r="O54" s="194"/>
      <c r="P54" s="268">
        <v>28</v>
      </c>
      <c r="Q54" s="268" t="s">
        <v>386</v>
      </c>
      <c r="R54" s="222" t="s">
        <v>160</v>
      </c>
      <c r="S54" s="287" t="s">
        <v>525</v>
      </c>
      <c r="T54" s="287" t="s">
        <v>526</v>
      </c>
      <c r="U54" s="287" t="s">
        <v>527</v>
      </c>
      <c r="V54" s="281" t="s">
        <v>528</v>
      </c>
      <c r="W54" s="196"/>
      <c r="X54" s="197">
        <v>354</v>
      </c>
      <c r="Y54" s="191" t="s">
        <v>488</v>
      </c>
      <c r="Z54" s="284" t="s">
        <v>53</v>
      </c>
      <c r="AA54" s="197">
        <f>354*0.75</f>
        <v>265.5</v>
      </c>
      <c r="AB54" s="191" t="s">
        <v>510</v>
      </c>
      <c r="AC54" s="294" t="s">
        <v>53</v>
      </c>
      <c r="AD54" s="218" t="s">
        <v>39</v>
      </c>
    </row>
    <row r="55" spans="1:31" ht="12.75" customHeight="1" x14ac:dyDescent="0.15">
      <c r="A55" s="297"/>
      <c r="B55" s="298"/>
      <c r="C55" s="203" t="s">
        <v>529</v>
      </c>
      <c r="D55" s="293"/>
      <c r="E55" s="293"/>
      <c r="F55" s="293"/>
      <c r="G55" s="282"/>
      <c r="H55" s="199">
        <v>11.799999999999995</v>
      </c>
      <c r="I55" s="203" t="s">
        <v>489</v>
      </c>
      <c r="J55" s="285"/>
      <c r="K55" s="199">
        <f>11.8*0.75</f>
        <v>8.8500000000000014</v>
      </c>
      <c r="L55" s="203" t="s">
        <v>489</v>
      </c>
      <c r="M55" s="266"/>
      <c r="N55" s="202" t="s">
        <v>530</v>
      </c>
      <c r="O55" s="194"/>
      <c r="P55" s="268"/>
      <c r="Q55" s="268"/>
      <c r="R55" s="203" t="s">
        <v>529</v>
      </c>
      <c r="S55" s="293"/>
      <c r="T55" s="293"/>
      <c r="U55" s="293"/>
      <c r="V55" s="282"/>
      <c r="W55" s="204"/>
      <c r="X55" s="199">
        <v>11.799999999999995</v>
      </c>
      <c r="Y55" s="203" t="s">
        <v>467</v>
      </c>
      <c r="Z55" s="285"/>
      <c r="AA55" s="199">
        <f>11.8*0.75</f>
        <v>8.8500000000000014</v>
      </c>
      <c r="AB55" s="203" t="s">
        <v>467</v>
      </c>
      <c r="AC55" s="295"/>
      <c r="AD55" s="219" t="s">
        <v>532</v>
      </c>
    </row>
    <row r="56" spans="1:31" ht="12.75" customHeight="1" x14ac:dyDescent="0.15">
      <c r="A56" s="297"/>
      <c r="B56" s="298"/>
      <c r="C56" s="203" t="s">
        <v>138</v>
      </c>
      <c r="D56" s="293"/>
      <c r="E56" s="293"/>
      <c r="F56" s="293"/>
      <c r="G56" s="282"/>
      <c r="H56" s="199">
        <v>11.799999999999999</v>
      </c>
      <c r="I56" s="203" t="s">
        <v>489</v>
      </c>
      <c r="J56" s="285"/>
      <c r="K56" s="199">
        <f>11.8*0.75</f>
        <v>8.8500000000000014</v>
      </c>
      <c r="L56" s="203" t="s">
        <v>489</v>
      </c>
      <c r="M56" s="266"/>
      <c r="N56" s="202" t="s">
        <v>531</v>
      </c>
      <c r="O56" s="194"/>
      <c r="P56" s="268"/>
      <c r="Q56" s="268"/>
      <c r="R56" s="203" t="s">
        <v>138</v>
      </c>
      <c r="S56" s="293"/>
      <c r="T56" s="293"/>
      <c r="U56" s="293"/>
      <c r="V56" s="282"/>
      <c r="W56" s="204"/>
      <c r="X56" s="199">
        <v>11.799999999999999</v>
      </c>
      <c r="Y56" s="203" t="s">
        <v>467</v>
      </c>
      <c r="Z56" s="285"/>
      <c r="AA56" s="199">
        <f>11.8*0.75</f>
        <v>8.8500000000000014</v>
      </c>
      <c r="AB56" s="203" t="s">
        <v>467</v>
      </c>
      <c r="AC56" s="295"/>
      <c r="AD56" s="219" t="s">
        <v>534</v>
      </c>
    </row>
    <row r="57" spans="1:31" ht="12.75" customHeight="1" x14ac:dyDescent="0.15">
      <c r="A57" s="297"/>
      <c r="B57" s="298"/>
      <c r="C57" s="203"/>
      <c r="D57" s="293"/>
      <c r="E57" s="293"/>
      <c r="F57" s="293"/>
      <c r="G57" s="282"/>
      <c r="H57" s="199">
        <v>47.900000000000006</v>
      </c>
      <c r="I57" s="203" t="s">
        <v>489</v>
      </c>
      <c r="J57" s="285"/>
      <c r="K57" s="199">
        <f>47.9*0.75</f>
        <v>35.924999999999997</v>
      </c>
      <c r="L57" s="203" t="s">
        <v>489</v>
      </c>
      <c r="M57" s="266"/>
      <c r="N57" s="202"/>
      <c r="O57" s="223"/>
      <c r="P57" s="268"/>
      <c r="Q57" s="268"/>
      <c r="R57" s="203"/>
      <c r="S57" s="293"/>
      <c r="T57" s="293"/>
      <c r="U57" s="293"/>
      <c r="V57" s="282"/>
      <c r="W57" s="204"/>
      <c r="X57" s="199">
        <v>47.900000000000006</v>
      </c>
      <c r="Y57" s="203" t="s">
        <v>467</v>
      </c>
      <c r="Z57" s="285"/>
      <c r="AA57" s="199">
        <f>47.9*0.75</f>
        <v>35.924999999999997</v>
      </c>
      <c r="AB57" s="203" t="s">
        <v>467</v>
      </c>
      <c r="AC57" s="295"/>
      <c r="AD57" s="219"/>
    </row>
    <row r="58" spans="1:31" ht="12.75" customHeight="1" x14ac:dyDescent="0.15">
      <c r="A58" s="297"/>
      <c r="B58" s="298"/>
      <c r="C58" s="210"/>
      <c r="D58" s="293"/>
      <c r="E58" s="293"/>
      <c r="F58" s="293"/>
      <c r="G58" s="283"/>
      <c r="H58" s="206">
        <v>0.99999999999999989</v>
      </c>
      <c r="I58" s="210" t="s">
        <v>509</v>
      </c>
      <c r="J58" s="286"/>
      <c r="K58" s="206">
        <f>1*0.75</f>
        <v>0.75</v>
      </c>
      <c r="L58" s="210" t="s">
        <v>467</v>
      </c>
      <c r="M58" s="267"/>
      <c r="N58" s="209"/>
      <c r="O58" s="223"/>
      <c r="P58" s="268"/>
      <c r="Q58" s="268"/>
      <c r="R58" s="210"/>
      <c r="S58" s="293"/>
      <c r="T58" s="293"/>
      <c r="U58" s="293"/>
      <c r="V58" s="283"/>
      <c r="W58" s="211"/>
      <c r="X58" s="206">
        <v>0.99999999999999989</v>
      </c>
      <c r="Y58" s="210" t="s">
        <v>467</v>
      </c>
      <c r="Z58" s="286"/>
      <c r="AA58" s="206">
        <f>1*0.75</f>
        <v>0.75</v>
      </c>
      <c r="AB58" s="210" t="s">
        <v>509</v>
      </c>
      <c r="AC58" s="296"/>
      <c r="AD58" s="221"/>
    </row>
    <row r="59" spans="1:31" ht="12.75" customHeight="1" x14ac:dyDescent="0.15">
      <c r="A59" s="288">
        <v>15</v>
      </c>
      <c r="B59" s="292" t="s">
        <v>417</v>
      </c>
      <c r="C59" s="189" t="s">
        <v>533</v>
      </c>
      <c r="D59" s="281" t="s">
        <v>419</v>
      </c>
      <c r="E59" s="281" t="s">
        <v>420</v>
      </c>
      <c r="F59" s="281" t="s">
        <v>421</v>
      </c>
      <c r="G59" s="281" t="s">
        <v>422</v>
      </c>
      <c r="H59" s="197">
        <v>382</v>
      </c>
      <c r="I59" s="191" t="s">
        <v>468</v>
      </c>
      <c r="J59" s="284" t="s">
        <v>429</v>
      </c>
      <c r="K59" s="190">
        <v>244</v>
      </c>
      <c r="L59" s="191" t="s">
        <v>468</v>
      </c>
      <c r="M59" s="192"/>
      <c r="N59" s="193" t="s">
        <v>39</v>
      </c>
      <c r="O59" s="223"/>
      <c r="P59" s="288">
        <v>29</v>
      </c>
      <c r="Q59" s="268" t="s">
        <v>417</v>
      </c>
      <c r="R59" s="189" t="s">
        <v>537</v>
      </c>
      <c r="S59" s="281" t="s">
        <v>419</v>
      </c>
      <c r="T59" s="281" t="s">
        <v>420</v>
      </c>
      <c r="U59" s="281" t="s">
        <v>421</v>
      </c>
      <c r="V59" s="281" t="s">
        <v>422</v>
      </c>
      <c r="W59" s="196"/>
      <c r="X59" s="197">
        <v>382</v>
      </c>
      <c r="Y59" s="191" t="s">
        <v>510</v>
      </c>
      <c r="Z59" s="284" t="s">
        <v>429</v>
      </c>
      <c r="AA59" s="197">
        <f>382*0.75</f>
        <v>286.5</v>
      </c>
      <c r="AB59" s="191" t="s">
        <v>461</v>
      </c>
      <c r="AC59" s="265" t="s">
        <v>429</v>
      </c>
      <c r="AD59" s="218" t="s">
        <v>39</v>
      </c>
    </row>
    <row r="60" spans="1:31" ht="12.75" customHeight="1" x14ac:dyDescent="0.15">
      <c r="A60" s="268"/>
      <c r="B60" s="292"/>
      <c r="C60" s="198" t="s">
        <v>430</v>
      </c>
      <c r="D60" s="282"/>
      <c r="E60" s="282"/>
      <c r="F60" s="282"/>
      <c r="G60" s="282"/>
      <c r="H60" s="199">
        <v>17.299999999999997</v>
      </c>
      <c r="I60" s="203" t="s">
        <v>467</v>
      </c>
      <c r="J60" s="285"/>
      <c r="K60" s="199">
        <v>8.8000000000000007</v>
      </c>
      <c r="L60" s="203" t="s">
        <v>467</v>
      </c>
      <c r="M60" s="201"/>
      <c r="N60" s="202" t="s">
        <v>532</v>
      </c>
      <c r="O60" s="223"/>
      <c r="P60" s="288"/>
      <c r="Q60" s="268"/>
      <c r="R60" s="198" t="s">
        <v>430</v>
      </c>
      <c r="S60" s="282"/>
      <c r="T60" s="282"/>
      <c r="U60" s="282"/>
      <c r="V60" s="282"/>
      <c r="W60" s="204"/>
      <c r="X60" s="199">
        <v>17.299999999999997</v>
      </c>
      <c r="Y60" s="203" t="s">
        <v>463</v>
      </c>
      <c r="Z60" s="285"/>
      <c r="AA60" s="199">
        <f>17.3*0.75</f>
        <v>12.975000000000001</v>
      </c>
      <c r="AB60" s="203" t="s">
        <v>463</v>
      </c>
      <c r="AC60" s="266"/>
      <c r="AD60" s="219" t="s">
        <v>472</v>
      </c>
    </row>
    <row r="61" spans="1:31" ht="12.75" customHeight="1" x14ac:dyDescent="0.15">
      <c r="A61" s="268"/>
      <c r="B61" s="292"/>
      <c r="C61" s="198" t="s">
        <v>535</v>
      </c>
      <c r="D61" s="282"/>
      <c r="E61" s="282"/>
      <c r="F61" s="282"/>
      <c r="G61" s="282"/>
      <c r="H61" s="199">
        <v>11.399999999999997</v>
      </c>
      <c r="I61" s="203" t="s">
        <v>467</v>
      </c>
      <c r="J61" s="285"/>
      <c r="K61" s="199">
        <f>11.4*0.75</f>
        <v>8.5500000000000007</v>
      </c>
      <c r="L61" s="203" t="s">
        <v>467</v>
      </c>
      <c r="M61" s="201"/>
      <c r="N61" s="202" t="s">
        <v>536</v>
      </c>
      <c r="O61" s="223"/>
      <c r="P61" s="288"/>
      <c r="Q61" s="268"/>
      <c r="R61" s="198" t="s">
        <v>538</v>
      </c>
      <c r="S61" s="282"/>
      <c r="T61" s="282"/>
      <c r="U61" s="282"/>
      <c r="V61" s="282"/>
      <c r="W61" s="204"/>
      <c r="X61" s="199">
        <v>11.399999999999997</v>
      </c>
      <c r="Y61" s="203" t="s">
        <v>463</v>
      </c>
      <c r="Z61" s="285"/>
      <c r="AA61" s="199">
        <f>11.4*0.75</f>
        <v>8.5500000000000007</v>
      </c>
      <c r="AB61" s="203" t="s">
        <v>463</v>
      </c>
      <c r="AC61" s="266"/>
      <c r="AD61" s="202" t="s">
        <v>479</v>
      </c>
    </row>
    <row r="62" spans="1:31" ht="12.75" customHeight="1" x14ac:dyDescent="0.15">
      <c r="A62" s="268"/>
      <c r="B62" s="292"/>
      <c r="C62" s="198"/>
      <c r="D62" s="282"/>
      <c r="E62" s="282"/>
      <c r="F62" s="282"/>
      <c r="G62" s="282"/>
      <c r="H62" s="199">
        <v>50</v>
      </c>
      <c r="I62" s="203" t="s">
        <v>509</v>
      </c>
      <c r="J62" s="285"/>
      <c r="K62" s="199">
        <f>49.9*0.75</f>
        <v>37.424999999999997</v>
      </c>
      <c r="L62" s="203" t="s">
        <v>509</v>
      </c>
      <c r="M62" s="201"/>
      <c r="N62" s="202"/>
      <c r="O62" s="194"/>
      <c r="P62" s="288"/>
      <c r="Q62" s="268"/>
      <c r="R62" s="198"/>
      <c r="S62" s="282"/>
      <c r="T62" s="282"/>
      <c r="U62" s="282"/>
      <c r="V62" s="282"/>
      <c r="W62" s="204"/>
      <c r="X62" s="199">
        <v>50</v>
      </c>
      <c r="Y62" s="203" t="s">
        <v>463</v>
      </c>
      <c r="Z62" s="285"/>
      <c r="AA62" s="199">
        <f>50*0.75</f>
        <v>37.5</v>
      </c>
      <c r="AB62" s="203" t="s">
        <v>539</v>
      </c>
      <c r="AC62" s="266"/>
      <c r="AD62" s="202"/>
    </row>
    <row r="63" spans="1:31" ht="12.75" customHeight="1" x14ac:dyDescent="0.15">
      <c r="A63" s="268"/>
      <c r="B63" s="292"/>
      <c r="C63" s="205"/>
      <c r="D63" s="283"/>
      <c r="E63" s="283"/>
      <c r="F63" s="283"/>
      <c r="G63" s="283"/>
      <c r="H63" s="199">
        <v>1.1000000000000001</v>
      </c>
      <c r="I63" s="203" t="s">
        <v>463</v>
      </c>
      <c r="J63" s="285"/>
      <c r="K63" s="206">
        <f>1.1*0.75</f>
        <v>0.82500000000000007</v>
      </c>
      <c r="L63" s="210" t="s">
        <v>463</v>
      </c>
      <c r="M63" s="208"/>
      <c r="N63" s="209"/>
      <c r="O63" s="194"/>
      <c r="P63" s="288"/>
      <c r="Q63" s="268"/>
      <c r="R63" s="205"/>
      <c r="S63" s="283"/>
      <c r="T63" s="283"/>
      <c r="U63" s="283"/>
      <c r="V63" s="283"/>
      <c r="W63" s="211"/>
      <c r="X63" s="206">
        <v>1.1000000000000001</v>
      </c>
      <c r="Y63" s="210" t="s">
        <v>539</v>
      </c>
      <c r="Z63" s="286"/>
      <c r="AA63" s="206">
        <f>1.1*0.75</f>
        <v>0.82500000000000007</v>
      </c>
      <c r="AB63" s="210" t="s">
        <v>539</v>
      </c>
      <c r="AC63" s="267"/>
      <c r="AD63" s="209"/>
    </row>
    <row r="64" spans="1:31" ht="12.75" customHeight="1" x14ac:dyDescent="0.15">
      <c r="A64" s="256"/>
      <c r="B64" s="257"/>
      <c r="C64" s="257"/>
      <c r="D64" s="257"/>
      <c r="E64" s="257"/>
      <c r="F64" s="257"/>
      <c r="G64" s="257"/>
      <c r="H64" s="257"/>
      <c r="I64" s="257"/>
      <c r="J64" s="257"/>
      <c r="K64" s="257"/>
      <c r="L64" s="257"/>
      <c r="M64" s="257"/>
      <c r="N64" s="258"/>
      <c r="O64" s="194"/>
      <c r="P64" s="256"/>
      <c r="Q64" s="257"/>
      <c r="R64" s="257"/>
      <c r="S64" s="257"/>
      <c r="T64" s="257"/>
      <c r="U64" s="257"/>
      <c r="V64" s="257"/>
      <c r="W64" s="257"/>
      <c r="X64" s="257"/>
      <c r="Y64" s="257"/>
      <c r="Z64" s="257"/>
      <c r="AA64" s="257"/>
      <c r="AB64" s="257"/>
      <c r="AC64" s="257"/>
      <c r="AD64" s="258"/>
      <c r="AE64" s="216"/>
    </row>
    <row r="65" spans="1:31" ht="12.75" customHeight="1" x14ac:dyDescent="0.15">
      <c r="A65" s="262"/>
      <c r="B65" s="263"/>
      <c r="C65" s="263"/>
      <c r="D65" s="263"/>
      <c r="E65" s="263"/>
      <c r="F65" s="263"/>
      <c r="G65" s="263"/>
      <c r="H65" s="263"/>
      <c r="I65" s="263"/>
      <c r="J65" s="263"/>
      <c r="K65" s="263"/>
      <c r="L65" s="263"/>
      <c r="M65" s="263"/>
      <c r="N65" s="264"/>
      <c r="O65" s="194"/>
      <c r="P65" s="262"/>
      <c r="Q65" s="263"/>
      <c r="R65" s="263"/>
      <c r="S65" s="263"/>
      <c r="T65" s="263"/>
      <c r="U65" s="263"/>
      <c r="V65" s="263"/>
      <c r="W65" s="263"/>
      <c r="X65" s="263"/>
      <c r="Y65" s="263"/>
      <c r="Z65" s="263"/>
      <c r="AA65" s="263"/>
      <c r="AB65" s="263"/>
      <c r="AC65" s="263"/>
      <c r="AD65" s="264"/>
      <c r="AE65" s="216"/>
    </row>
    <row r="66" spans="1:31" ht="12.75" customHeight="1" x14ac:dyDescent="0.15">
      <c r="A66" s="268">
        <v>17</v>
      </c>
      <c r="B66" s="268" t="s">
        <v>366</v>
      </c>
      <c r="C66" s="212" t="s">
        <v>14</v>
      </c>
      <c r="D66" s="287" t="s">
        <v>540</v>
      </c>
      <c r="E66" s="287" t="s">
        <v>541</v>
      </c>
      <c r="F66" s="287" t="s">
        <v>542</v>
      </c>
      <c r="G66" s="281" t="s">
        <v>543</v>
      </c>
      <c r="H66" s="197">
        <v>397</v>
      </c>
      <c r="I66" s="212" t="s">
        <v>544</v>
      </c>
      <c r="J66" s="284" t="s">
        <v>24</v>
      </c>
      <c r="K66" s="197">
        <f>397*0.75</f>
        <v>297.75</v>
      </c>
      <c r="L66" s="212" t="s">
        <v>544</v>
      </c>
      <c r="M66" s="265" t="s">
        <v>24</v>
      </c>
      <c r="N66" s="193" t="s">
        <v>39</v>
      </c>
      <c r="O66" s="194"/>
      <c r="P66" s="289">
        <v>31</v>
      </c>
      <c r="Q66" s="275" t="s">
        <v>366</v>
      </c>
      <c r="R66" s="212" t="s">
        <v>14</v>
      </c>
      <c r="S66" s="278" t="s">
        <v>540</v>
      </c>
      <c r="T66" s="278" t="s">
        <v>541</v>
      </c>
      <c r="U66" s="278" t="s">
        <v>542</v>
      </c>
      <c r="V66" s="281" t="s">
        <v>543</v>
      </c>
      <c r="W66" s="196"/>
      <c r="X66" s="197">
        <v>397</v>
      </c>
      <c r="Y66" s="191" t="s">
        <v>546</v>
      </c>
      <c r="Z66" s="284" t="s">
        <v>24</v>
      </c>
      <c r="AA66" s="190">
        <v>244</v>
      </c>
      <c r="AB66" s="191" t="s">
        <v>546</v>
      </c>
      <c r="AC66" s="265" t="s">
        <v>24</v>
      </c>
      <c r="AD66" s="193" t="s">
        <v>39</v>
      </c>
    </row>
    <row r="67" spans="1:31" ht="12.75" customHeight="1" x14ac:dyDescent="0.15">
      <c r="A67" s="268"/>
      <c r="B67" s="268"/>
      <c r="C67" s="224" t="s">
        <v>169</v>
      </c>
      <c r="D67" s="287"/>
      <c r="E67" s="287"/>
      <c r="F67" s="287"/>
      <c r="G67" s="282"/>
      <c r="H67" s="199">
        <v>15.799999999999995</v>
      </c>
      <c r="I67" s="203" t="s">
        <v>539</v>
      </c>
      <c r="J67" s="285"/>
      <c r="K67" s="199">
        <f>15.8*0.75</f>
        <v>11.850000000000001</v>
      </c>
      <c r="L67" s="203" t="s">
        <v>539</v>
      </c>
      <c r="M67" s="266"/>
      <c r="N67" s="202" t="s">
        <v>545</v>
      </c>
      <c r="O67" s="194"/>
      <c r="P67" s="290"/>
      <c r="Q67" s="276"/>
      <c r="R67" s="224" t="s">
        <v>169</v>
      </c>
      <c r="S67" s="279"/>
      <c r="T67" s="279"/>
      <c r="U67" s="279"/>
      <c r="V67" s="282"/>
      <c r="W67" s="204"/>
      <c r="X67" s="199">
        <v>15.799999999999995</v>
      </c>
      <c r="Y67" s="203" t="s">
        <v>539</v>
      </c>
      <c r="Z67" s="285"/>
      <c r="AA67" s="199">
        <v>8.8000000000000007</v>
      </c>
      <c r="AB67" s="203" t="s">
        <v>539</v>
      </c>
      <c r="AC67" s="266"/>
      <c r="AD67" s="202" t="s">
        <v>545</v>
      </c>
    </row>
    <row r="68" spans="1:31" ht="12.75" customHeight="1" x14ac:dyDescent="0.15">
      <c r="A68" s="268"/>
      <c r="B68" s="268"/>
      <c r="C68" s="203" t="s">
        <v>72</v>
      </c>
      <c r="D68" s="287"/>
      <c r="E68" s="287"/>
      <c r="F68" s="287"/>
      <c r="G68" s="282"/>
      <c r="H68" s="199">
        <v>10</v>
      </c>
      <c r="I68" s="203" t="s">
        <v>539</v>
      </c>
      <c r="J68" s="285"/>
      <c r="K68" s="199">
        <f>10*0.75</f>
        <v>7.5</v>
      </c>
      <c r="L68" s="203" t="s">
        <v>539</v>
      </c>
      <c r="M68" s="266"/>
      <c r="N68" s="202"/>
      <c r="O68" s="226"/>
      <c r="P68" s="290"/>
      <c r="Q68" s="276"/>
      <c r="R68" s="203" t="s">
        <v>72</v>
      </c>
      <c r="S68" s="279"/>
      <c r="T68" s="279"/>
      <c r="U68" s="279"/>
      <c r="V68" s="282"/>
      <c r="W68" s="204"/>
      <c r="X68" s="199">
        <v>10</v>
      </c>
      <c r="Y68" s="203" t="s">
        <v>539</v>
      </c>
      <c r="Z68" s="285"/>
      <c r="AA68" s="199">
        <f>11.4*0.75</f>
        <v>8.5500000000000007</v>
      </c>
      <c r="AB68" s="203" t="s">
        <v>539</v>
      </c>
      <c r="AC68" s="266"/>
      <c r="AD68" s="223"/>
    </row>
    <row r="69" spans="1:31" ht="12.75" customHeight="1" x14ac:dyDescent="0.15">
      <c r="A69" s="268"/>
      <c r="B69" s="268"/>
      <c r="C69" s="203" t="s">
        <v>32</v>
      </c>
      <c r="D69" s="287"/>
      <c r="E69" s="287"/>
      <c r="F69" s="287"/>
      <c r="G69" s="282"/>
      <c r="H69" s="199">
        <v>58.699999999999996</v>
      </c>
      <c r="I69" s="203" t="s">
        <v>539</v>
      </c>
      <c r="J69" s="285"/>
      <c r="K69" s="199">
        <f>58.7*0.75</f>
        <v>44.025000000000006</v>
      </c>
      <c r="L69" s="203" t="s">
        <v>539</v>
      </c>
      <c r="M69" s="266"/>
      <c r="N69" s="202"/>
      <c r="O69" s="226"/>
      <c r="P69" s="290"/>
      <c r="Q69" s="276"/>
      <c r="R69" s="203" t="s">
        <v>32</v>
      </c>
      <c r="S69" s="279"/>
      <c r="T69" s="279"/>
      <c r="U69" s="279"/>
      <c r="V69" s="282"/>
      <c r="W69" s="204"/>
      <c r="X69" s="199">
        <v>58.699999999999996</v>
      </c>
      <c r="Y69" s="203" t="s">
        <v>539</v>
      </c>
      <c r="Z69" s="285"/>
      <c r="AA69" s="199">
        <f>49.9*0.75</f>
        <v>37.424999999999997</v>
      </c>
      <c r="AB69" s="203" t="s">
        <v>539</v>
      </c>
      <c r="AC69" s="266"/>
      <c r="AD69" s="223"/>
    </row>
    <row r="70" spans="1:31" ht="12.75" customHeight="1" x14ac:dyDescent="0.15">
      <c r="A70" s="268"/>
      <c r="B70" s="268"/>
      <c r="C70" s="210" t="s">
        <v>105</v>
      </c>
      <c r="D70" s="287"/>
      <c r="E70" s="287"/>
      <c r="F70" s="287"/>
      <c r="G70" s="283"/>
      <c r="H70" s="206">
        <v>1.2</v>
      </c>
      <c r="I70" s="210" t="s">
        <v>547</v>
      </c>
      <c r="J70" s="286"/>
      <c r="K70" s="206">
        <f>1.2*0.75</f>
        <v>0.89999999999999991</v>
      </c>
      <c r="L70" s="210" t="s">
        <v>547</v>
      </c>
      <c r="M70" s="267"/>
      <c r="N70" s="209"/>
      <c r="O70" s="226"/>
      <c r="P70" s="291"/>
      <c r="Q70" s="277"/>
      <c r="R70" s="210" t="s">
        <v>105</v>
      </c>
      <c r="S70" s="280"/>
      <c r="T70" s="280"/>
      <c r="U70" s="280"/>
      <c r="V70" s="283"/>
      <c r="W70" s="211"/>
      <c r="X70" s="206">
        <v>1.2</v>
      </c>
      <c r="Y70" s="210" t="s">
        <v>539</v>
      </c>
      <c r="Z70" s="286"/>
      <c r="AA70" s="206">
        <f>1.1*0.75</f>
        <v>0.82500000000000007</v>
      </c>
      <c r="AB70" s="210" t="s">
        <v>539</v>
      </c>
      <c r="AC70" s="267"/>
      <c r="AD70" s="209"/>
    </row>
    <row r="71" spans="1:31" ht="12.75" customHeight="1" x14ac:dyDescent="0.15">
      <c r="A71" s="268" t="s">
        <v>548</v>
      </c>
      <c r="B71" s="268"/>
      <c r="C71" s="225" t="s">
        <v>549</v>
      </c>
      <c r="D71" s="269" t="s">
        <v>550</v>
      </c>
      <c r="E71" s="270"/>
      <c r="F71" s="270"/>
      <c r="G71" s="270"/>
      <c r="H71" s="270"/>
      <c r="I71" s="270"/>
      <c r="J71" s="270"/>
      <c r="K71" s="270"/>
      <c r="L71" s="270"/>
      <c r="M71" s="271"/>
      <c r="N71" s="217"/>
      <c r="O71" s="226"/>
      <c r="P71" s="273" t="s">
        <v>562</v>
      </c>
      <c r="Q71" s="274"/>
      <c r="R71" s="274"/>
      <c r="S71" s="274"/>
      <c r="T71" s="274"/>
      <c r="U71" s="274"/>
      <c r="V71" s="274"/>
      <c r="W71" s="274"/>
      <c r="X71" s="274"/>
      <c r="Y71" s="274"/>
      <c r="Z71" s="274"/>
      <c r="AA71" s="274"/>
      <c r="AB71" s="274"/>
      <c r="AC71" s="235"/>
      <c r="AD71" s="236"/>
    </row>
    <row r="72" spans="1:31" ht="12.75" customHeight="1" x14ac:dyDescent="0.15">
      <c r="A72" s="268"/>
      <c r="B72" s="268"/>
      <c r="C72" s="225" t="s">
        <v>551</v>
      </c>
      <c r="D72" s="227" t="s">
        <v>552</v>
      </c>
      <c r="E72" s="227" t="s">
        <v>553</v>
      </c>
      <c r="F72" s="227" t="s">
        <v>554</v>
      </c>
      <c r="G72" s="227" t="s">
        <v>555</v>
      </c>
      <c r="H72" s="228"/>
      <c r="I72" s="217"/>
      <c r="J72" s="217"/>
      <c r="K72" s="268" t="s">
        <v>556</v>
      </c>
      <c r="L72" s="268"/>
      <c r="M72" s="268"/>
      <c r="N72" s="217"/>
      <c r="O72" s="226"/>
      <c r="P72" s="242" t="s">
        <v>563</v>
      </c>
      <c r="Q72" s="243"/>
      <c r="R72" s="243"/>
      <c r="S72" s="243"/>
      <c r="T72" s="243"/>
      <c r="U72" s="243"/>
      <c r="V72" s="243"/>
      <c r="W72" s="243"/>
      <c r="X72" s="243"/>
      <c r="Y72" s="243"/>
      <c r="Z72" s="243"/>
      <c r="AA72" s="243"/>
      <c r="AB72" s="243"/>
      <c r="AD72" s="244"/>
    </row>
    <row r="73" spans="1:31" ht="12.75" customHeight="1" x14ac:dyDescent="0.15">
      <c r="A73" s="229" t="s">
        <v>557</v>
      </c>
      <c r="B73" s="230" t="s">
        <v>558</v>
      </c>
      <c r="C73" s="225" t="s">
        <v>559</v>
      </c>
      <c r="D73" s="231">
        <f>12235/31</f>
        <v>394.67741935483872</v>
      </c>
      <c r="E73" s="232">
        <f>453.800000000001/31</f>
        <v>14.638709677419387</v>
      </c>
      <c r="F73" s="232">
        <f>333.4/31</f>
        <v>10.754838709677419</v>
      </c>
      <c r="G73" s="232">
        <f>1783.2/31</f>
        <v>57.522580645161291</v>
      </c>
      <c r="H73" s="228"/>
      <c r="I73" s="217"/>
      <c r="J73" s="217"/>
      <c r="K73" s="272">
        <f>33.7000000000001/31</f>
        <v>1.0870967741935518</v>
      </c>
      <c r="L73" s="272"/>
      <c r="M73" s="272"/>
      <c r="N73" s="217"/>
      <c r="O73" s="226"/>
      <c r="P73" s="246" t="s">
        <v>564</v>
      </c>
      <c r="Q73" s="247"/>
      <c r="R73" s="248"/>
      <c r="S73" s="248"/>
      <c r="T73" s="248"/>
      <c r="U73" s="248"/>
      <c r="V73" s="248"/>
      <c r="W73" s="248"/>
      <c r="X73" s="248"/>
      <c r="Y73" s="248"/>
      <c r="AD73" s="244"/>
    </row>
    <row r="74" spans="1:31" ht="12.75" customHeight="1" x14ac:dyDescent="0.15">
      <c r="A74" s="229" t="s">
        <v>560</v>
      </c>
      <c r="B74" s="230" t="s">
        <v>558</v>
      </c>
      <c r="C74" s="225" t="s">
        <v>561</v>
      </c>
      <c r="D74" s="231">
        <f>(12235*0.75)/31</f>
        <v>296.00806451612902</v>
      </c>
      <c r="E74" s="232">
        <f>(453.800000000001*0.75)/31</f>
        <v>10.979032258064539</v>
      </c>
      <c r="F74" s="232">
        <f>(333.4*0.75)/31</f>
        <v>8.0661290322580648</v>
      </c>
      <c r="G74" s="232">
        <f>(1783.2*0.75)/31</f>
        <v>43.141935483870974</v>
      </c>
      <c r="H74" s="233"/>
      <c r="I74" s="234"/>
      <c r="J74" s="234"/>
      <c r="K74" s="272">
        <f>(33.7000000000001*0.75)/31</f>
        <v>0.81532258064516372</v>
      </c>
      <c r="L74" s="272"/>
      <c r="M74" s="272"/>
      <c r="N74" s="217"/>
      <c r="O74" s="226"/>
      <c r="P74" s="254" t="s">
        <v>569</v>
      </c>
      <c r="Q74" s="249"/>
      <c r="R74" s="251"/>
      <c r="S74" s="236"/>
      <c r="T74" s="236"/>
      <c r="U74" s="236"/>
      <c r="V74" s="236"/>
      <c r="W74" s="236"/>
      <c r="AD74" s="252"/>
    </row>
    <row r="75" spans="1:31" ht="12.75" customHeight="1" x14ac:dyDescent="0.15">
      <c r="A75" s="237"/>
      <c r="B75" s="238"/>
      <c r="C75" s="239"/>
      <c r="D75" s="240"/>
      <c r="E75" s="241"/>
      <c r="F75" s="241"/>
      <c r="G75" s="241"/>
      <c r="H75" s="228"/>
      <c r="I75" s="217"/>
      <c r="J75" s="241"/>
      <c r="K75" s="228"/>
      <c r="L75" s="217"/>
      <c r="N75" s="228"/>
      <c r="O75" s="226"/>
      <c r="P75" s="246" t="s">
        <v>565</v>
      </c>
      <c r="Q75" s="249"/>
      <c r="R75" s="251"/>
      <c r="S75" s="236"/>
      <c r="T75" s="236"/>
      <c r="U75" s="236"/>
      <c r="V75" s="236"/>
      <c r="W75" s="236"/>
      <c r="AD75" s="217"/>
    </row>
    <row r="76" spans="1:31" ht="12.75" customHeight="1" x14ac:dyDescent="0.15">
      <c r="I76" s="217"/>
      <c r="L76" s="217"/>
      <c r="M76" s="245"/>
      <c r="N76" s="217"/>
      <c r="O76" s="226"/>
      <c r="P76" s="246" t="s">
        <v>566</v>
      </c>
      <c r="Q76" s="253"/>
      <c r="R76" s="253"/>
      <c r="S76" s="253"/>
      <c r="T76" s="253"/>
      <c r="U76" s="253"/>
      <c r="V76" s="253"/>
      <c r="W76" s="253"/>
    </row>
    <row r="77" spans="1:31" ht="12.75" customHeight="1" x14ac:dyDescent="0.15">
      <c r="C77" s="249"/>
      <c r="D77" s="249"/>
      <c r="E77" s="249"/>
      <c r="F77" s="249"/>
      <c r="G77" s="255"/>
      <c r="H77" s="255"/>
      <c r="I77" s="255"/>
      <c r="J77" s="255"/>
      <c r="K77" s="255"/>
      <c r="M77" s="245"/>
      <c r="N77" s="217"/>
      <c r="O77" s="226"/>
      <c r="P77" s="246" t="s">
        <v>567</v>
      </c>
      <c r="Q77" s="253"/>
      <c r="R77" s="253"/>
      <c r="S77" s="253"/>
      <c r="T77" s="253"/>
      <c r="U77" s="253"/>
      <c r="V77" s="253"/>
      <c r="W77" s="253"/>
    </row>
    <row r="78" spans="1:31" ht="12.75" customHeight="1" x14ac:dyDescent="0.15">
      <c r="N78" s="217"/>
      <c r="O78" s="226"/>
      <c r="P78" s="246" t="s">
        <v>568</v>
      </c>
      <c r="T78" s="183"/>
    </row>
    <row r="79" spans="1:31" ht="12.75" customHeight="1" x14ac:dyDescent="0.15">
      <c r="N79" s="217"/>
      <c r="O79" s="226"/>
      <c r="P79" s="253"/>
    </row>
    <row r="80" spans="1:31" ht="12.75" customHeight="1" x14ac:dyDescent="0.15">
      <c r="N80" s="217"/>
      <c r="O80" s="226"/>
    </row>
    <row r="81" spans="14:15" ht="12.75" customHeight="1" x14ac:dyDescent="0.15">
      <c r="N81" s="217"/>
      <c r="O81" s="226"/>
    </row>
    <row r="82" spans="14:15" ht="12.75" customHeight="1" x14ac:dyDescent="0.15">
      <c r="N82" s="217"/>
      <c r="O82" s="226"/>
    </row>
    <row r="83" spans="14:15" ht="12.75" customHeight="1" x14ac:dyDescent="0.15">
      <c r="N83" s="217"/>
      <c r="O83" s="226"/>
    </row>
    <row r="84" spans="14:15" ht="12.75" customHeight="1" x14ac:dyDescent="0.15">
      <c r="N84" s="217"/>
      <c r="O84" s="226"/>
    </row>
    <row r="85" spans="14:15" ht="12.75" customHeight="1" x14ac:dyDescent="0.15">
      <c r="N85" s="217"/>
      <c r="O85" s="226"/>
    </row>
    <row r="86" spans="14:15" ht="12.75" customHeight="1" x14ac:dyDescent="0.15">
      <c r="N86" s="217"/>
      <c r="O86" s="226"/>
    </row>
    <row r="87" spans="14:15" ht="12.75" customHeight="1" x14ac:dyDescent="0.15">
      <c r="N87" s="217"/>
      <c r="O87" s="217"/>
    </row>
    <row r="88" spans="14:15" ht="12.75" customHeight="1" x14ac:dyDescent="0.15">
      <c r="N88" s="217"/>
      <c r="O88" s="241"/>
    </row>
    <row r="89" spans="14:15" ht="12.75" customHeight="1" x14ac:dyDescent="0.15">
      <c r="N89" s="217"/>
      <c r="O89" s="217"/>
    </row>
    <row r="90" spans="14:15" ht="12.75" customHeight="1" x14ac:dyDescent="0.15">
      <c r="O90" s="217"/>
    </row>
    <row r="91" spans="14:15" ht="12.75" customHeight="1" x14ac:dyDescent="0.15"/>
    <row r="92" spans="14:15" ht="12.75" customHeight="1" x14ac:dyDescent="0.15">
      <c r="O92" s="245"/>
    </row>
    <row r="93" spans="14:15" ht="12.75" customHeight="1" x14ac:dyDescent="0.15">
      <c r="O93" s="245"/>
    </row>
  </sheetData>
  <mergeCells count="224">
    <mergeCell ref="AD2:AD6"/>
    <mergeCell ref="D3:D6"/>
    <mergeCell ref="E3:E6"/>
    <mergeCell ref="F3:F6"/>
    <mergeCell ref="H3:I6"/>
    <mergeCell ref="J3:J6"/>
    <mergeCell ref="K3:L6"/>
    <mergeCell ref="K2:M2"/>
    <mergeCell ref="N2:N6"/>
    <mergeCell ref="P2:P6"/>
    <mergeCell ref="Q2:Q6"/>
    <mergeCell ref="R2:R6"/>
    <mergeCell ref="S2:U2"/>
    <mergeCell ref="M3:M6"/>
    <mergeCell ref="S3:S6"/>
    <mergeCell ref="T3:T6"/>
    <mergeCell ref="U3:U6"/>
    <mergeCell ref="D2:F2"/>
    <mergeCell ref="G2:G6"/>
    <mergeCell ref="H2:J2"/>
    <mergeCell ref="AC3:AC6"/>
    <mergeCell ref="A7:A11"/>
    <mergeCell ref="B7:B11"/>
    <mergeCell ref="D7:D11"/>
    <mergeCell ref="E7:E11"/>
    <mergeCell ref="F7:F11"/>
    <mergeCell ref="G7:G11"/>
    <mergeCell ref="V2:V6"/>
    <mergeCell ref="X2:Z2"/>
    <mergeCell ref="AA2:AC2"/>
    <mergeCell ref="A2:A6"/>
    <mergeCell ref="B2:B6"/>
    <mergeCell ref="C2:C6"/>
    <mergeCell ref="J7:J11"/>
    <mergeCell ref="P7:P11"/>
    <mergeCell ref="Q7:Q11"/>
    <mergeCell ref="S7:S11"/>
    <mergeCell ref="T7:T11"/>
    <mergeCell ref="U7:U11"/>
    <mergeCell ref="X3:Y6"/>
    <mergeCell ref="Z3:Z6"/>
    <mergeCell ref="AA3:AB6"/>
    <mergeCell ref="V7:V11"/>
    <mergeCell ref="Z7:Z11"/>
    <mergeCell ref="AC7:AC11"/>
    <mergeCell ref="Q12:Q16"/>
    <mergeCell ref="S12:S16"/>
    <mergeCell ref="T12:T16"/>
    <mergeCell ref="U12:U16"/>
    <mergeCell ref="V12:V16"/>
    <mergeCell ref="Z12:Z16"/>
    <mergeCell ref="AC12:AC16"/>
    <mergeCell ref="A17:A21"/>
    <mergeCell ref="B17:B21"/>
    <mergeCell ref="D17:D21"/>
    <mergeCell ref="E17:E21"/>
    <mergeCell ref="F17:F21"/>
    <mergeCell ref="G17:G21"/>
    <mergeCell ref="J17:J21"/>
    <mergeCell ref="M17:M21"/>
    <mergeCell ref="Z17:Z21"/>
    <mergeCell ref="AC17:AC21"/>
    <mergeCell ref="Q17:Q21"/>
    <mergeCell ref="S17:S21"/>
    <mergeCell ref="T17:T21"/>
    <mergeCell ref="U17:U21"/>
    <mergeCell ref="V17:V21"/>
    <mergeCell ref="B22:B26"/>
    <mergeCell ref="D22:D26"/>
    <mergeCell ref="E22:E26"/>
    <mergeCell ref="F22:F26"/>
    <mergeCell ref="G22:G26"/>
    <mergeCell ref="J22:J26"/>
    <mergeCell ref="M22:M26"/>
    <mergeCell ref="P17:P21"/>
    <mergeCell ref="P12:P16"/>
    <mergeCell ref="Z22:Z26"/>
    <mergeCell ref="AC22:AC26"/>
    <mergeCell ref="A27:A31"/>
    <mergeCell ref="B27:B31"/>
    <mergeCell ref="D27:D31"/>
    <mergeCell ref="E27:E31"/>
    <mergeCell ref="F27:F31"/>
    <mergeCell ref="G27:G31"/>
    <mergeCell ref="J27:J31"/>
    <mergeCell ref="P27:P31"/>
    <mergeCell ref="P22:P26"/>
    <mergeCell ref="Q22:Q26"/>
    <mergeCell ref="S22:S26"/>
    <mergeCell ref="T22:T26"/>
    <mergeCell ref="U22:U26"/>
    <mergeCell ref="V22:V26"/>
    <mergeCell ref="AC27:AC31"/>
    <mergeCell ref="Q27:Q31"/>
    <mergeCell ref="S27:S31"/>
    <mergeCell ref="T27:T31"/>
    <mergeCell ref="U27:U31"/>
    <mergeCell ref="V27:V31"/>
    <mergeCell ref="Z27:Z31"/>
    <mergeCell ref="A22:A26"/>
    <mergeCell ref="D39:D43"/>
    <mergeCell ref="E39:E43"/>
    <mergeCell ref="F39:F43"/>
    <mergeCell ref="G39:G43"/>
    <mergeCell ref="P32:AD33"/>
    <mergeCell ref="P34:P38"/>
    <mergeCell ref="Q34:Q38"/>
    <mergeCell ref="S34:S38"/>
    <mergeCell ref="T34:T38"/>
    <mergeCell ref="U34:U38"/>
    <mergeCell ref="V34:V38"/>
    <mergeCell ref="Z34:Z38"/>
    <mergeCell ref="AC34:AC38"/>
    <mergeCell ref="A32:N33"/>
    <mergeCell ref="A34:A38"/>
    <mergeCell ref="B34:B38"/>
    <mergeCell ref="D34:D38"/>
    <mergeCell ref="E34:E38"/>
    <mergeCell ref="F34:F38"/>
    <mergeCell ref="G34:G38"/>
    <mergeCell ref="J34:J38"/>
    <mergeCell ref="M34:M38"/>
    <mergeCell ref="Z44:Z48"/>
    <mergeCell ref="AC44:AC48"/>
    <mergeCell ref="U39:U43"/>
    <mergeCell ref="V39:V43"/>
    <mergeCell ref="Z39:Z43"/>
    <mergeCell ref="AC39:AC43"/>
    <mergeCell ref="A44:A48"/>
    <mergeCell ref="B44:B48"/>
    <mergeCell ref="D44:D48"/>
    <mergeCell ref="E44:E48"/>
    <mergeCell ref="F44:F48"/>
    <mergeCell ref="G44:G48"/>
    <mergeCell ref="J39:J43"/>
    <mergeCell ref="M39:M43"/>
    <mergeCell ref="P39:P43"/>
    <mergeCell ref="Q39:Q43"/>
    <mergeCell ref="S39:S43"/>
    <mergeCell ref="T39:T43"/>
    <mergeCell ref="J44:J48"/>
    <mergeCell ref="M44:M48"/>
    <mergeCell ref="P44:P48"/>
    <mergeCell ref="Q44:Q48"/>
    <mergeCell ref="A39:A43"/>
    <mergeCell ref="B39:B43"/>
    <mergeCell ref="B49:B53"/>
    <mergeCell ref="D49:D53"/>
    <mergeCell ref="E49:E53"/>
    <mergeCell ref="F49:F53"/>
    <mergeCell ref="G49:G53"/>
    <mergeCell ref="S44:S48"/>
    <mergeCell ref="T44:T48"/>
    <mergeCell ref="U44:U48"/>
    <mergeCell ref="V44:V48"/>
    <mergeCell ref="V54:V58"/>
    <mergeCell ref="Z54:Z58"/>
    <mergeCell ref="AC54:AC58"/>
    <mergeCell ref="U49:U53"/>
    <mergeCell ref="V49:V53"/>
    <mergeCell ref="Z49:Z53"/>
    <mergeCell ref="AC49:AC53"/>
    <mergeCell ref="A54:A58"/>
    <mergeCell ref="B54:B58"/>
    <mergeCell ref="D54:D58"/>
    <mergeCell ref="E54:E58"/>
    <mergeCell ref="F54:F58"/>
    <mergeCell ref="G54:G58"/>
    <mergeCell ref="J49:J53"/>
    <mergeCell ref="M49:M53"/>
    <mergeCell ref="P49:P53"/>
    <mergeCell ref="Q49:Q53"/>
    <mergeCell ref="S49:S53"/>
    <mergeCell ref="T49:T53"/>
    <mergeCell ref="J54:J58"/>
    <mergeCell ref="M54:M58"/>
    <mergeCell ref="P54:P58"/>
    <mergeCell ref="Q54:Q58"/>
    <mergeCell ref="A49:A53"/>
    <mergeCell ref="A59:A63"/>
    <mergeCell ref="B59:B63"/>
    <mergeCell ref="D59:D63"/>
    <mergeCell ref="E59:E63"/>
    <mergeCell ref="F59:F63"/>
    <mergeCell ref="G59:G63"/>
    <mergeCell ref="S54:S58"/>
    <mergeCell ref="T54:T58"/>
    <mergeCell ref="U54:U58"/>
    <mergeCell ref="F66:F70"/>
    <mergeCell ref="G66:G70"/>
    <mergeCell ref="J59:J63"/>
    <mergeCell ref="P59:P63"/>
    <mergeCell ref="Q59:Q63"/>
    <mergeCell ref="S59:S63"/>
    <mergeCell ref="T59:T63"/>
    <mergeCell ref="U59:U63"/>
    <mergeCell ref="J66:J70"/>
    <mergeCell ref="M66:M70"/>
    <mergeCell ref="P64:AD65"/>
    <mergeCell ref="P66:P70"/>
    <mergeCell ref="G77:I77"/>
    <mergeCell ref="J77:K77"/>
    <mergeCell ref="A12:N16"/>
    <mergeCell ref="AC66:AC70"/>
    <mergeCell ref="A71:B72"/>
    <mergeCell ref="D71:M71"/>
    <mergeCell ref="K72:M72"/>
    <mergeCell ref="K73:M73"/>
    <mergeCell ref="K74:M74"/>
    <mergeCell ref="P71:AB71"/>
    <mergeCell ref="Q66:Q70"/>
    <mergeCell ref="S66:S70"/>
    <mergeCell ref="T66:T70"/>
    <mergeCell ref="U66:U70"/>
    <mergeCell ref="V66:V70"/>
    <mergeCell ref="Z66:Z70"/>
    <mergeCell ref="V59:V63"/>
    <mergeCell ref="Z59:Z63"/>
    <mergeCell ref="AC59:AC63"/>
    <mergeCell ref="A64:N65"/>
    <mergeCell ref="A66:A70"/>
    <mergeCell ref="B66:B70"/>
    <mergeCell ref="D66:D70"/>
    <mergeCell ref="E66:E70"/>
  </mergeCells>
  <phoneticPr fontId="21"/>
  <printOptions horizontalCentered="1" verticalCentered="1"/>
  <pageMargins left="0" right="0" top="0.39370078740157483" bottom="0" header="0.19685039370078741" footer="0.19685039370078741"/>
  <pageSetup paperSize="9" scale="57" fitToHeight="0"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129</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307</v>
      </c>
      <c r="C9" s="108" t="s">
        <v>94</v>
      </c>
      <c r="D9" s="108" t="s">
        <v>54</v>
      </c>
      <c r="E9" s="51" t="s">
        <v>55</v>
      </c>
      <c r="F9" s="51"/>
      <c r="G9" s="108"/>
      <c r="H9" s="145">
        <v>0.7</v>
      </c>
      <c r="I9" s="111" t="s">
        <v>307</v>
      </c>
      <c r="J9" s="108" t="s">
        <v>94</v>
      </c>
      <c r="K9" s="144">
        <v>0.3</v>
      </c>
      <c r="L9" s="109" t="s">
        <v>294</v>
      </c>
      <c r="M9" s="108" t="s">
        <v>94</v>
      </c>
      <c r="N9" s="143">
        <v>0.2</v>
      </c>
      <c r="O9" s="106" t="s">
        <v>54</v>
      </c>
    </row>
    <row r="10" spans="1:21" ht="24.95" customHeight="1" x14ac:dyDescent="0.15">
      <c r="A10" s="407"/>
      <c r="B10" s="108"/>
      <c r="C10" s="108" t="s">
        <v>19</v>
      </c>
      <c r="D10" s="108"/>
      <c r="E10" s="51"/>
      <c r="F10" s="51"/>
      <c r="G10" s="108"/>
      <c r="H10" s="107">
        <v>10</v>
      </c>
      <c r="I10" s="111"/>
      <c r="J10" s="108" t="s">
        <v>19</v>
      </c>
      <c r="K10" s="110">
        <v>10</v>
      </c>
      <c r="L10" s="109"/>
      <c r="M10" s="108" t="s">
        <v>19</v>
      </c>
      <c r="N10" s="107">
        <v>10</v>
      </c>
      <c r="O10" s="106"/>
    </row>
    <row r="11" spans="1:21" ht="24.95" customHeight="1" x14ac:dyDescent="0.15">
      <c r="A11" s="407"/>
      <c r="B11" s="108"/>
      <c r="C11" s="108" t="s">
        <v>114</v>
      </c>
      <c r="D11" s="108"/>
      <c r="E11" s="51"/>
      <c r="F11" s="51"/>
      <c r="G11" s="108"/>
      <c r="H11" s="107">
        <v>5</v>
      </c>
      <c r="I11" s="111"/>
      <c r="J11" s="108" t="s">
        <v>114</v>
      </c>
      <c r="K11" s="110">
        <v>5</v>
      </c>
      <c r="L11" s="118"/>
      <c r="M11" s="114"/>
      <c r="N11" s="116"/>
      <c r="O11" s="117"/>
    </row>
    <row r="12" spans="1:21" ht="24.95" customHeight="1" x14ac:dyDescent="0.15">
      <c r="A12" s="407"/>
      <c r="B12" s="108"/>
      <c r="C12" s="108"/>
      <c r="D12" s="108"/>
      <c r="E12" s="51"/>
      <c r="F12" s="51"/>
      <c r="G12" s="108" t="s">
        <v>31</v>
      </c>
      <c r="H12" s="107" t="s">
        <v>266</v>
      </c>
      <c r="I12" s="111"/>
      <c r="J12" s="108"/>
      <c r="K12" s="110"/>
      <c r="L12" s="109" t="s">
        <v>306</v>
      </c>
      <c r="M12" s="108" t="s">
        <v>121</v>
      </c>
      <c r="N12" s="107">
        <v>10</v>
      </c>
      <c r="O12" s="106"/>
    </row>
    <row r="13" spans="1:21" ht="24.95" customHeight="1" x14ac:dyDescent="0.15">
      <c r="A13" s="407"/>
      <c r="B13" s="114"/>
      <c r="C13" s="114"/>
      <c r="D13" s="114"/>
      <c r="E13" s="45"/>
      <c r="F13" s="45"/>
      <c r="G13" s="114"/>
      <c r="H13" s="116"/>
      <c r="I13" s="115"/>
      <c r="J13" s="114"/>
      <c r="K13" s="113"/>
      <c r="L13" s="118"/>
      <c r="M13" s="114"/>
      <c r="N13" s="116"/>
      <c r="O13" s="117"/>
    </row>
    <row r="14" spans="1:21" ht="24.95" customHeight="1" x14ac:dyDescent="0.15">
      <c r="A14" s="407"/>
      <c r="B14" s="108" t="s">
        <v>305</v>
      </c>
      <c r="C14" s="108" t="s">
        <v>121</v>
      </c>
      <c r="D14" s="108"/>
      <c r="E14" s="51"/>
      <c r="F14" s="51"/>
      <c r="G14" s="108"/>
      <c r="H14" s="107">
        <v>20</v>
      </c>
      <c r="I14" s="111" t="s">
        <v>305</v>
      </c>
      <c r="J14" s="108" t="s">
        <v>121</v>
      </c>
      <c r="K14" s="110">
        <v>15</v>
      </c>
      <c r="L14" s="109" t="s">
        <v>304</v>
      </c>
      <c r="M14" s="108" t="s">
        <v>102</v>
      </c>
      <c r="N14" s="107">
        <v>10</v>
      </c>
      <c r="O14" s="106"/>
    </row>
    <row r="15" spans="1:21" ht="24.95" customHeight="1" x14ac:dyDescent="0.15">
      <c r="A15" s="407"/>
      <c r="B15" s="108"/>
      <c r="C15" s="108"/>
      <c r="D15" s="108"/>
      <c r="E15" s="51"/>
      <c r="F15" s="51"/>
      <c r="G15" s="108" t="s">
        <v>31</v>
      </c>
      <c r="H15" s="107" t="s">
        <v>266</v>
      </c>
      <c r="I15" s="111"/>
      <c r="J15" s="108"/>
      <c r="K15" s="110"/>
      <c r="L15" s="109"/>
      <c r="M15" s="108"/>
      <c r="N15" s="107"/>
      <c r="O15" s="106"/>
    </row>
    <row r="16" spans="1:21" ht="24.95" customHeight="1" x14ac:dyDescent="0.15">
      <c r="A16" s="407"/>
      <c r="B16" s="114"/>
      <c r="C16" s="114"/>
      <c r="D16" s="114"/>
      <c r="E16" s="45"/>
      <c r="F16" s="45"/>
      <c r="G16" s="114"/>
      <c r="H16" s="116"/>
      <c r="I16" s="115"/>
      <c r="J16" s="114"/>
      <c r="K16" s="113"/>
      <c r="L16" s="109"/>
      <c r="M16" s="108"/>
      <c r="N16" s="107"/>
      <c r="O16" s="106"/>
    </row>
    <row r="17" spans="1:15" ht="24.95" customHeight="1" x14ac:dyDescent="0.15">
      <c r="A17" s="407"/>
      <c r="B17" s="108" t="s">
        <v>32</v>
      </c>
      <c r="C17" s="108" t="s">
        <v>102</v>
      </c>
      <c r="D17" s="108"/>
      <c r="E17" s="51"/>
      <c r="F17" s="51"/>
      <c r="G17" s="108"/>
      <c r="H17" s="107">
        <v>10</v>
      </c>
      <c r="I17" s="111" t="s">
        <v>32</v>
      </c>
      <c r="J17" s="108" t="s">
        <v>102</v>
      </c>
      <c r="K17" s="110">
        <v>10</v>
      </c>
      <c r="L17" s="109"/>
      <c r="M17" s="108"/>
      <c r="N17" s="107"/>
      <c r="O17" s="106"/>
    </row>
    <row r="18" spans="1:15" ht="24.95" customHeight="1" x14ac:dyDescent="0.15">
      <c r="A18" s="407"/>
      <c r="B18" s="108"/>
      <c r="C18" s="108" t="s">
        <v>136</v>
      </c>
      <c r="D18" s="108"/>
      <c r="E18" s="51"/>
      <c r="F18" s="51"/>
      <c r="G18" s="108"/>
      <c r="H18" s="107">
        <v>5</v>
      </c>
      <c r="I18" s="111"/>
      <c r="J18" s="108"/>
      <c r="K18" s="110"/>
      <c r="L18" s="109"/>
      <c r="M18" s="108"/>
      <c r="N18" s="107"/>
      <c r="O18" s="106"/>
    </row>
    <row r="19" spans="1:15" ht="24.95" customHeight="1" x14ac:dyDescent="0.15">
      <c r="A19" s="407"/>
      <c r="B19" s="108"/>
      <c r="C19" s="108"/>
      <c r="D19" s="108"/>
      <c r="E19" s="51"/>
      <c r="F19" s="112"/>
      <c r="G19" s="108" t="s">
        <v>31</v>
      </c>
      <c r="H19" s="107" t="s">
        <v>266</v>
      </c>
      <c r="I19" s="111"/>
      <c r="J19" s="108"/>
      <c r="K19" s="110"/>
      <c r="L19" s="109"/>
      <c r="M19" s="108"/>
      <c r="N19" s="107"/>
      <c r="O19" s="106"/>
    </row>
    <row r="20" spans="1:15" ht="24.95" customHeight="1" x14ac:dyDescent="0.15">
      <c r="A20" s="407"/>
      <c r="B20" s="108"/>
      <c r="C20" s="108"/>
      <c r="D20" s="108"/>
      <c r="E20" s="51"/>
      <c r="F20" s="51"/>
      <c r="G20" s="108" t="s">
        <v>37</v>
      </c>
      <c r="H20" s="107" t="s">
        <v>268</v>
      </c>
      <c r="I20" s="111"/>
      <c r="J20" s="108"/>
      <c r="K20" s="110"/>
      <c r="L20" s="109"/>
      <c r="M20" s="108"/>
      <c r="N20" s="107"/>
      <c r="O20" s="106"/>
    </row>
    <row r="21" spans="1:15" ht="24.95" customHeight="1" thickBot="1" x14ac:dyDescent="0.2">
      <c r="A21" s="408"/>
      <c r="B21" s="102"/>
      <c r="C21" s="102"/>
      <c r="D21" s="102"/>
      <c r="E21" s="59"/>
      <c r="F21" s="59"/>
      <c r="G21" s="102"/>
      <c r="H21" s="101"/>
      <c r="I21" s="105"/>
      <c r="J21" s="102"/>
      <c r="K21" s="104"/>
      <c r="L21" s="103"/>
      <c r="M21" s="102"/>
      <c r="N21" s="101"/>
      <c r="O21" s="100"/>
    </row>
    <row r="22" spans="1:15" ht="24.95" customHeight="1" x14ac:dyDescent="0.15">
      <c r="B22" s="99"/>
      <c r="C22" s="99"/>
      <c r="D22" s="99"/>
      <c r="G22" s="99"/>
      <c r="H22" s="98"/>
      <c r="I22" s="99"/>
      <c r="J22" s="99"/>
      <c r="K22" s="98"/>
      <c r="L22" s="99"/>
      <c r="M22" s="99"/>
      <c r="N22" s="98"/>
    </row>
    <row r="23" spans="1:15" ht="24.95" customHeight="1" x14ac:dyDescent="0.15">
      <c r="B23" s="99"/>
      <c r="C23" s="99"/>
      <c r="D23" s="99"/>
      <c r="G23" s="99"/>
      <c r="H23" s="98"/>
      <c r="I23" s="99"/>
      <c r="J23" s="99"/>
      <c r="K23" s="98"/>
      <c r="L23" s="99"/>
      <c r="M23" s="99"/>
      <c r="N23" s="98"/>
    </row>
    <row r="24" spans="1:15" ht="24.95" customHeight="1" x14ac:dyDescent="0.15">
      <c r="B24" s="99"/>
      <c r="C24" s="99"/>
      <c r="D24" s="99"/>
      <c r="G24" s="99"/>
      <c r="H24" s="98"/>
      <c r="I24" s="99"/>
      <c r="J24" s="99"/>
      <c r="K24" s="98"/>
      <c r="L24" s="99"/>
      <c r="M24" s="99"/>
      <c r="N24" s="98"/>
    </row>
    <row r="25" spans="1:15" ht="24.95" customHeight="1"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Z21"/>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139</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14</v>
      </c>
      <c r="C5" s="38"/>
      <c r="D5" s="39"/>
      <c r="E5" s="40"/>
      <c r="F5" s="41"/>
      <c r="G5" s="68"/>
      <c r="H5" s="72"/>
      <c r="I5" s="39"/>
      <c r="J5" s="41"/>
      <c r="K5" s="41"/>
      <c r="L5" s="41"/>
      <c r="M5" s="76"/>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140</v>
      </c>
      <c r="C7" s="50" t="s">
        <v>47</v>
      </c>
      <c r="D7" s="51"/>
      <c r="E7" s="52">
        <v>30</v>
      </c>
      <c r="F7" s="53" t="s">
        <v>17</v>
      </c>
      <c r="G7" s="70"/>
      <c r="H7" s="74" t="s">
        <v>47</v>
      </c>
      <c r="I7" s="51"/>
      <c r="J7" s="53">
        <f t="shared" ref="J7:J12" si="0">ROUNDUP(E7*0.75,2)</f>
        <v>22.5</v>
      </c>
      <c r="K7" s="53" t="s">
        <v>17</v>
      </c>
      <c r="L7" s="53"/>
      <c r="M7" s="78" t="e">
        <f>#REF!</f>
        <v>#REF!</v>
      </c>
      <c r="N7" s="66" t="s">
        <v>141</v>
      </c>
      <c r="O7" s="54" t="s">
        <v>25</v>
      </c>
      <c r="P7" s="51" t="s">
        <v>26</v>
      </c>
      <c r="Q7" s="55">
        <v>2</v>
      </c>
      <c r="R7" s="92">
        <f>ROUNDUP(Q7*0.75,2)</f>
        <v>1.5</v>
      </c>
    </row>
    <row r="8" spans="1:19" ht="24.95" customHeight="1" x14ac:dyDescent="0.15">
      <c r="A8" s="396"/>
      <c r="B8" s="66"/>
      <c r="C8" s="50" t="s">
        <v>144</v>
      </c>
      <c r="D8" s="51"/>
      <c r="E8" s="52">
        <v>20</v>
      </c>
      <c r="F8" s="53" t="s">
        <v>17</v>
      </c>
      <c r="G8" s="70"/>
      <c r="H8" s="74" t="s">
        <v>144</v>
      </c>
      <c r="I8" s="51"/>
      <c r="J8" s="53">
        <f t="shared" si="0"/>
        <v>15</v>
      </c>
      <c r="K8" s="53" t="s">
        <v>17</v>
      </c>
      <c r="L8" s="53"/>
      <c r="M8" s="78" t="e">
        <f>#REF!</f>
        <v>#REF!</v>
      </c>
      <c r="N8" s="85" t="s">
        <v>184</v>
      </c>
      <c r="O8" s="54" t="s">
        <v>50</v>
      </c>
      <c r="P8" s="51"/>
      <c r="Q8" s="55">
        <v>30</v>
      </c>
      <c r="R8" s="92">
        <f>ROUNDUP(Q8*0.75,2)</f>
        <v>22.5</v>
      </c>
    </row>
    <row r="9" spans="1:19" ht="24.95" customHeight="1" x14ac:dyDescent="0.15">
      <c r="A9" s="396"/>
      <c r="B9" s="66"/>
      <c r="C9" s="50" t="s">
        <v>107</v>
      </c>
      <c r="D9" s="51"/>
      <c r="E9" s="52">
        <v>30</v>
      </c>
      <c r="F9" s="53" t="s">
        <v>17</v>
      </c>
      <c r="G9" s="70"/>
      <c r="H9" s="74" t="s">
        <v>107</v>
      </c>
      <c r="I9" s="51"/>
      <c r="J9" s="53">
        <f t="shared" si="0"/>
        <v>22.5</v>
      </c>
      <c r="K9" s="53" t="s">
        <v>17</v>
      </c>
      <c r="L9" s="53"/>
      <c r="M9" s="78" t="e">
        <f>ROUND(#REF!+(#REF!*10/100),2)</f>
        <v>#REF!</v>
      </c>
      <c r="N9" s="66" t="s">
        <v>143</v>
      </c>
      <c r="O9" s="54" t="s">
        <v>58</v>
      </c>
      <c r="P9" s="51"/>
      <c r="Q9" s="55">
        <v>6</v>
      </c>
      <c r="R9" s="92">
        <f>ROUNDUP(Q9*0.75,2)</f>
        <v>4.5</v>
      </c>
    </row>
    <row r="10" spans="1:19" ht="24.95" customHeight="1" x14ac:dyDescent="0.15">
      <c r="A10" s="396"/>
      <c r="B10" s="66"/>
      <c r="C10" s="50" t="s">
        <v>19</v>
      </c>
      <c r="D10" s="51"/>
      <c r="E10" s="52">
        <v>10</v>
      </c>
      <c r="F10" s="53" t="s">
        <v>17</v>
      </c>
      <c r="G10" s="70"/>
      <c r="H10" s="74" t="s">
        <v>19</v>
      </c>
      <c r="I10" s="51"/>
      <c r="J10" s="53">
        <f t="shared" si="0"/>
        <v>7.5</v>
      </c>
      <c r="K10" s="53" t="s">
        <v>17</v>
      </c>
      <c r="L10" s="53"/>
      <c r="M10" s="78" t="e">
        <f>ROUND(#REF!+(#REF!*6/100),2)</f>
        <v>#REF!</v>
      </c>
      <c r="N10" s="66" t="s">
        <v>64</v>
      </c>
      <c r="O10" s="54" t="s">
        <v>51</v>
      </c>
      <c r="P10" s="51"/>
      <c r="Q10" s="55">
        <v>0.1</v>
      </c>
      <c r="R10" s="92">
        <f>ROUNDUP(Q10*0.75,2)</f>
        <v>0.08</v>
      </c>
    </row>
    <row r="11" spans="1:19" ht="24.95" customHeight="1" x14ac:dyDescent="0.15">
      <c r="A11" s="396"/>
      <c r="B11" s="66"/>
      <c r="C11" s="50" t="s">
        <v>145</v>
      </c>
      <c r="D11" s="51"/>
      <c r="E11" s="52">
        <v>20</v>
      </c>
      <c r="F11" s="53" t="s">
        <v>17</v>
      </c>
      <c r="G11" s="70"/>
      <c r="H11" s="74" t="s">
        <v>145</v>
      </c>
      <c r="I11" s="51"/>
      <c r="J11" s="53">
        <f t="shared" si="0"/>
        <v>15</v>
      </c>
      <c r="K11" s="53" t="s">
        <v>17</v>
      </c>
      <c r="L11" s="53"/>
      <c r="M11" s="78" t="e">
        <f>#REF!</f>
        <v>#REF!</v>
      </c>
      <c r="N11" s="66" t="s">
        <v>33</v>
      </c>
      <c r="O11" s="54" t="s">
        <v>23</v>
      </c>
      <c r="P11" s="51" t="s">
        <v>24</v>
      </c>
      <c r="Q11" s="55">
        <v>1</v>
      </c>
      <c r="R11" s="92">
        <f>ROUNDUP(Q11*0.75,2)</f>
        <v>0.75</v>
      </c>
    </row>
    <row r="12" spans="1:19" ht="24.95" customHeight="1" x14ac:dyDescent="0.15">
      <c r="A12" s="396"/>
      <c r="B12" s="66"/>
      <c r="C12" s="50" t="s">
        <v>95</v>
      </c>
      <c r="D12" s="51"/>
      <c r="E12" s="52">
        <v>0.5</v>
      </c>
      <c r="F12" s="53" t="s">
        <v>17</v>
      </c>
      <c r="G12" s="70"/>
      <c r="H12" s="74" t="s">
        <v>95</v>
      </c>
      <c r="I12" s="51"/>
      <c r="J12" s="53">
        <f t="shared" si="0"/>
        <v>0.38</v>
      </c>
      <c r="K12" s="53" t="s">
        <v>17</v>
      </c>
      <c r="L12" s="53"/>
      <c r="M12" s="78" t="e">
        <f>ROUND(#REF!+(#REF!*10/100),2)</f>
        <v>#REF!</v>
      </c>
      <c r="N12" s="66"/>
      <c r="O12" s="54"/>
      <c r="P12" s="51"/>
      <c r="Q12" s="55"/>
      <c r="R12" s="92"/>
    </row>
    <row r="13" spans="1:19" ht="24.95" customHeight="1" x14ac:dyDescent="0.15">
      <c r="A13" s="396"/>
      <c r="B13" s="65"/>
      <c r="C13" s="44"/>
      <c r="D13" s="45"/>
      <c r="E13" s="46"/>
      <c r="F13" s="47"/>
      <c r="G13" s="69"/>
      <c r="H13" s="73"/>
      <c r="I13" s="45"/>
      <c r="J13" s="47"/>
      <c r="K13" s="47"/>
      <c r="L13" s="47"/>
      <c r="M13" s="77"/>
      <c r="N13" s="65"/>
      <c r="O13" s="48"/>
      <c r="P13" s="45"/>
      <c r="Q13" s="49"/>
      <c r="R13" s="91"/>
    </row>
    <row r="14" spans="1:19" ht="24.95" customHeight="1" x14ac:dyDescent="0.15">
      <c r="A14" s="396"/>
      <c r="B14" s="66" t="s">
        <v>146</v>
      </c>
      <c r="C14" s="50" t="s">
        <v>103</v>
      </c>
      <c r="D14" s="51"/>
      <c r="E14" s="52">
        <v>30</v>
      </c>
      <c r="F14" s="53" t="s">
        <v>17</v>
      </c>
      <c r="G14" s="70"/>
      <c r="H14" s="74" t="s">
        <v>103</v>
      </c>
      <c r="I14" s="51"/>
      <c r="J14" s="53">
        <f>ROUNDUP(E14*0.75,2)</f>
        <v>22.5</v>
      </c>
      <c r="K14" s="53" t="s">
        <v>17</v>
      </c>
      <c r="L14" s="53"/>
      <c r="M14" s="78" t="e">
        <f>ROUND(#REF!+(#REF!*3/100),2)</f>
        <v>#REF!</v>
      </c>
      <c r="N14" s="66" t="s">
        <v>147</v>
      </c>
      <c r="O14" s="54" t="s">
        <v>31</v>
      </c>
      <c r="P14" s="51"/>
      <c r="Q14" s="55">
        <v>2</v>
      </c>
      <c r="R14" s="92">
        <f>ROUNDUP(Q14*0.75,2)</f>
        <v>1.5</v>
      </c>
    </row>
    <row r="15" spans="1:19" ht="24.95" customHeight="1" x14ac:dyDescent="0.15">
      <c r="A15" s="396"/>
      <c r="B15" s="66"/>
      <c r="C15" s="50" t="s">
        <v>120</v>
      </c>
      <c r="D15" s="51"/>
      <c r="E15" s="52">
        <v>10</v>
      </c>
      <c r="F15" s="53" t="s">
        <v>17</v>
      </c>
      <c r="G15" s="70"/>
      <c r="H15" s="74" t="s">
        <v>120</v>
      </c>
      <c r="I15" s="51"/>
      <c r="J15" s="53">
        <f>ROUNDUP(E15*0.75,2)</f>
        <v>7.5</v>
      </c>
      <c r="K15" s="53" t="s">
        <v>17</v>
      </c>
      <c r="L15" s="53"/>
      <c r="M15" s="78" t="e">
        <f>ROUND(#REF!+(#REF!*2/100),2)</f>
        <v>#REF!</v>
      </c>
      <c r="N15" s="66" t="s">
        <v>148</v>
      </c>
      <c r="O15" s="54" t="s">
        <v>23</v>
      </c>
      <c r="P15" s="51" t="s">
        <v>24</v>
      </c>
      <c r="Q15" s="55">
        <v>1</v>
      </c>
      <c r="R15" s="92">
        <f>ROUNDUP(Q15*0.75,2)</f>
        <v>0.75</v>
      </c>
    </row>
    <row r="16" spans="1:19" ht="24.95" customHeight="1" x14ac:dyDescent="0.15">
      <c r="A16" s="396"/>
      <c r="B16" s="66"/>
      <c r="C16" s="50" t="s">
        <v>149</v>
      </c>
      <c r="D16" s="51"/>
      <c r="E16" s="80">
        <v>0.125</v>
      </c>
      <c r="F16" s="53" t="s">
        <v>36</v>
      </c>
      <c r="G16" s="70" t="s">
        <v>150</v>
      </c>
      <c r="H16" s="74" t="s">
        <v>149</v>
      </c>
      <c r="I16" s="51"/>
      <c r="J16" s="53">
        <f>ROUNDUP(E16*0.75,2)</f>
        <v>9.9999999999999992E-2</v>
      </c>
      <c r="K16" s="53" t="s">
        <v>36</v>
      </c>
      <c r="L16" s="53" t="s">
        <v>150</v>
      </c>
      <c r="M16" s="78" t="e">
        <f>#REF!</f>
        <v>#REF!</v>
      </c>
      <c r="N16" s="66" t="s">
        <v>33</v>
      </c>
      <c r="O16" s="54"/>
      <c r="P16" s="51"/>
      <c r="Q16" s="55"/>
      <c r="R16" s="92"/>
    </row>
    <row r="17" spans="1:18" ht="24.95" customHeight="1" x14ac:dyDescent="0.15">
      <c r="A17" s="396"/>
      <c r="B17" s="65"/>
      <c r="C17" s="44"/>
      <c r="D17" s="45"/>
      <c r="E17" s="46"/>
      <c r="F17" s="47"/>
      <c r="G17" s="69"/>
      <c r="H17" s="73"/>
      <c r="I17" s="45"/>
      <c r="J17" s="47"/>
      <c r="K17" s="47"/>
      <c r="L17" s="47"/>
      <c r="M17" s="77"/>
      <c r="N17" s="65"/>
      <c r="O17" s="48"/>
      <c r="P17" s="45"/>
      <c r="Q17" s="49"/>
      <c r="R17" s="91"/>
    </row>
    <row r="18" spans="1:18" ht="24.95" customHeight="1" x14ac:dyDescent="0.15">
      <c r="A18" s="396"/>
      <c r="B18" s="66" t="s">
        <v>68</v>
      </c>
      <c r="C18" s="50" t="s">
        <v>111</v>
      </c>
      <c r="D18" s="51" t="s">
        <v>112</v>
      </c>
      <c r="E18" s="52">
        <v>5</v>
      </c>
      <c r="F18" s="53" t="s">
        <v>17</v>
      </c>
      <c r="G18" s="70"/>
      <c r="H18" s="74" t="s">
        <v>111</v>
      </c>
      <c r="I18" s="51" t="s">
        <v>112</v>
      </c>
      <c r="J18" s="53">
        <f>ROUNDUP(E18*0.75,2)</f>
        <v>3.75</v>
      </c>
      <c r="K18" s="53" t="s">
        <v>17</v>
      </c>
      <c r="L18" s="53"/>
      <c r="M18" s="78" t="e">
        <f>#REF!</f>
        <v>#REF!</v>
      </c>
      <c r="N18" s="66" t="s">
        <v>33</v>
      </c>
      <c r="O18" s="54" t="s">
        <v>31</v>
      </c>
      <c r="P18" s="51"/>
      <c r="Q18" s="55">
        <v>100</v>
      </c>
      <c r="R18" s="92">
        <f>ROUNDUP(Q18*0.75,2)</f>
        <v>75</v>
      </c>
    </row>
    <row r="19" spans="1:18" ht="24.95" customHeight="1" x14ac:dyDescent="0.15">
      <c r="A19" s="396"/>
      <c r="B19" s="66"/>
      <c r="C19" s="50" t="s">
        <v>35</v>
      </c>
      <c r="D19" s="51" t="s">
        <v>24</v>
      </c>
      <c r="E19" s="57">
        <v>0.1</v>
      </c>
      <c r="F19" s="53" t="s">
        <v>36</v>
      </c>
      <c r="G19" s="70"/>
      <c r="H19" s="74" t="s">
        <v>35</v>
      </c>
      <c r="I19" s="51" t="s">
        <v>24</v>
      </c>
      <c r="J19" s="53">
        <f>ROUNDUP(E19*0.75,2)</f>
        <v>0.08</v>
      </c>
      <c r="K19" s="53" t="s">
        <v>36</v>
      </c>
      <c r="L19" s="53"/>
      <c r="M19" s="78" t="e">
        <f>#REF!</f>
        <v>#REF!</v>
      </c>
      <c r="N19" s="66"/>
      <c r="O19" s="54" t="s">
        <v>51</v>
      </c>
      <c r="P19" s="51"/>
      <c r="Q19" s="55">
        <v>0.1</v>
      </c>
      <c r="R19" s="92">
        <f>ROUNDUP(Q19*0.75,2)</f>
        <v>0.08</v>
      </c>
    </row>
    <row r="20" spans="1:18" ht="24.95" customHeight="1" x14ac:dyDescent="0.15">
      <c r="A20" s="396"/>
      <c r="B20" s="66"/>
      <c r="C20" s="50"/>
      <c r="D20" s="51"/>
      <c r="E20" s="52"/>
      <c r="F20" s="53"/>
      <c r="G20" s="70"/>
      <c r="H20" s="74"/>
      <c r="I20" s="51"/>
      <c r="J20" s="53"/>
      <c r="K20" s="53"/>
      <c r="L20" s="53"/>
      <c r="M20" s="78"/>
      <c r="N20" s="66"/>
      <c r="O20" s="54" t="s">
        <v>23</v>
      </c>
      <c r="P20" s="51" t="s">
        <v>24</v>
      </c>
      <c r="Q20" s="55">
        <v>0.5</v>
      </c>
      <c r="R20" s="92">
        <f>ROUNDUP(Q20*0.75,2)</f>
        <v>0.38</v>
      </c>
    </row>
    <row r="21" spans="1:18" ht="24.95" customHeight="1" thickBot="1" x14ac:dyDescent="0.2">
      <c r="A21" s="397"/>
      <c r="B21" s="67"/>
      <c r="C21" s="58"/>
      <c r="D21" s="59"/>
      <c r="E21" s="60"/>
      <c r="F21" s="61"/>
      <c r="G21" s="71"/>
      <c r="H21" s="75"/>
      <c r="I21" s="59"/>
      <c r="J21" s="61"/>
      <c r="K21" s="61"/>
      <c r="L21" s="61"/>
      <c r="M21" s="79"/>
      <c r="N21" s="67"/>
      <c r="O21" s="62"/>
      <c r="P21" s="59"/>
      <c r="Q21" s="63"/>
      <c r="R21" s="94"/>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U6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139</v>
      </c>
      <c r="B3" s="411"/>
      <c r="C3" s="411"/>
      <c r="D3" s="137"/>
      <c r="E3" s="412" t="s">
        <v>290</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313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140</v>
      </c>
      <c r="C9" s="108" t="s">
        <v>47</v>
      </c>
      <c r="D9" s="108"/>
      <c r="E9" s="51"/>
      <c r="F9" s="51"/>
      <c r="G9" s="108"/>
      <c r="H9" s="107">
        <v>15</v>
      </c>
      <c r="I9" s="111" t="s">
        <v>312</v>
      </c>
      <c r="J9" s="119" t="s">
        <v>218</v>
      </c>
      <c r="K9" s="110">
        <v>10</v>
      </c>
      <c r="L9" s="109" t="s">
        <v>311</v>
      </c>
      <c r="M9" s="108" t="s">
        <v>107</v>
      </c>
      <c r="N9" s="107">
        <v>10</v>
      </c>
      <c r="O9" s="106"/>
    </row>
    <row r="10" spans="1:21" ht="24.95" customHeight="1" x14ac:dyDescent="0.15">
      <c r="A10" s="407"/>
      <c r="B10" s="108"/>
      <c r="C10" s="108" t="s">
        <v>144</v>
      </c>
      <c r="D10" s="108"/>
      <c r="E10" s="51"/>
      <c r="F10" s="51"/>
      <c r="G10" s="108"/>
      <c r="H10" s="107">
        <v>5</v>
      </c>
      <c r="I10" s="111"/>
      <c r="J10" s="108" t="s">
        <v>107</v>
      </c>
      <c r="K10" s="110">
        <v>20</v>
      </c>
      <c r="L10" s="109"/>
      <c r="M10" s="108" t="s">
        <v>19</v>
      </c>
      <c r="N10" s="107">
        <v>10</v>
      </c>
      <c r="O10" s="106"/>
    </row>
    <row r="11" spans="1:21" ht="24.95" customHeight="1" x14ac:dyDescent="0.15">
      <c r="A11" s="407"/>
      <c r="B11" s="108"/>
      <c r="C11" s="108" t="s">
        <v>107</v>
      </c>
      <c r="D11" s="108"/>
      <c r="E11" s="51"/>
      <c r="F11" s="51"/>
      <c r="G11" s="108"/>
      <c r="H11" s="107">
        <v>20</v>
      </c>
      <c r="I11" s="111"/>
      <c r="J11" s="108" t="s">
        <v>19</v>
      </c>
      <c r="K11" s="110">
        <v>10</v>
      </c>
      <c r="L11" s="109"/>
      <c r="M11" s="108" t="s">
        <v>145</v>
      </c>
      <c r="N11" s="107">
        <v>10</v>
      </c>
      <c r="O11" s="106"/>
    </row>
    <row r="12" spans="1:21" ht="24.95" customHeight="1" x14ac:dyDescent="0.15">
      <c r="A12" s="407"/>
      <c r="B12" s="108"/>
      <c r="C12" s="108" t="s">
        <v>19</v>
      </c>
      <c r="D12" s="108"/>
      <c r="E12" s="51"/>
      <c r="F12" s="51"/>
      <c r="G12" s="108"/>
      <c r="H12" s="107">
        <v>10</v>
      </c>
      <c r="I12" s="111"/>
      <c r="J12" s="108" t="s">
        <v>145</v>
      </c>
      <c r="K12" s="110">
        <v>15</v>
      </c>
      <c r="L12" s="109"/>
      <c r="M12" s="108"/>
      <c r="N12" s="107"/>
      <c r="O12" s="106"/>
    </row>
    <row r="13" spans="1:21" ht="24.95" customHeight="1" x14ac:dyDescent="0.15">
      <c r="A13" s="407"/>
      <c r="B13" s="108"/>
      <c r="C13" s="108" t="s">
        <v>145</v>
      </c>
      <c r="D13" s="108"/>
      <c r="E13" s="51"/>
      <c r="F13" s="51"/>
      <c r="G13" s="108"/>
      <c r="H13" s="107">
        <v>20</v>
      </c>
      <c r="I13" s="111"/>
      <c r="J13" s="108"/>
      <c r="K13" s="110"/>
      <c r="L13" s="109"/>
      <c r="M13" s="108"/>
      <c r="N13" s="107"/>
      <c r="O13" s="106"/>
    </row>
    <row r="14" spans="1:21" ht="24.95" customHeight="1" x14ac:dyDescent="0.15">
      <c r="A14" s="407"/>
      <c r="B14" s="108"/>
      <c r="C14" s="108"/>
      <c r="D14" s="108"/>
      <c r="E14" s="51"/>
      <c r="F14" s="51"/>
      <c r="G14" s="108" t="s">
        <v>50</v>
      </c>
      <c r="H14" s="107" t="s">
        <v>266</v>
      </c>
      <c r="I14" s="111"/>
      <c r="J14" s="108"/>
      <c r="K14" s="110"/>
      <c r="L14" s="109"/>
      <c r="M14" s="108"/>
      <c r="N14" s="107"/>
      <c r="O14" s="106"/>
    </row>
    <row r="15" spans="1:21" ht="24.95" customHeight="1" x14ac:dyDescent="0.15">
      <c r="A15" s="407"/>
      <c r="B15" s="108"/>
      <c r="C15" s="108"/>
      <c r="D15" s="108"/>
      <c r="E15" s="51"/>
      <c r="F15" s="51"/>
      <c r="G15" s="108" t="s">
        <v>51</v>
      </c>
      <c r="H15" s="107" t="s">
        <v>268</v>
      </c>
      <c r="I15" s="115"/>
      <c r="J15" s="114"/>
      <c r="K15" s="113"/>
      <c r="L15" s="109"/>
      <c r="M15" s="108"/>
      <c r="N15" s="107"/>
      <c r="O15" s="106"/>
    </row>
    <row r="16" spans="1:21" ht="24.95" customHeight="1" x14ac:dyDescent="0.15">
      <c r="A16" s="407"/>
      <c r="B16" s="114"/>
      <c r="C16" s="114"/>
      <c r="D16" s="114"/>
      <c r="E16" s="45"/>
      <c r="F16" s="45"/>
      <c r="G16" s="114"/>
      <c r="H16" s="116"/>
      <c r="I16" s="111" t="s">
        <v>310</v>
      </c>
      <c r="J16" s="108" t="s">
        <v>120</v>
      </c>
      <c r="K16" s="110">
        <v>10</v>
      </c>
      <c r="L16" s="109"/>
      <c r="M16" s="108"/>
      <c r="N16" s="107"/>
      <c r="O16" s="106"/>
    </row>
    <row r="17" spans="1:15" ht="24.95" customHeight="1" x14ac:dyDescent="0.15">
      <c r="A17" s="407"/>
      <c r="B17" s="108" t="s">
        <v>309</v>
      </c>
      <c r="C17" s="108" t="s">
        <v>103</v>
      </c>
      <c r="D17" s="108"/>
      <c r="E17" s="51"/>
      <c r="F17" s="51"/>
      <c r="G17" s="108"/>
      <c r="H17" s="107">
        <v>10</v>
      </c>
      <c r="I17" s="115"/>
      <c r="J17" s="114"/>
      <c r="K17" s="113"/>
      <c r="L17" s="109"/>
      <c r="M17" s="108"/>
      <c r="N17" s="107"/>
      <c r="O17" s="106"/>
    </row>
    <row r="18" spans="1:15" ht="24.95" customHeight="1" x14ac:dyDescent="0.15">
      <c r="A18" s="407"/>
      <c r="B18" s="108"/>
      <c r="C18" s="108" t="s">
        <v>120</v>
      </c>
      <c r="D18" s="108"/>
      <c r="E18" s="51"/>
      <c r="F18" s="51"/>
      <c r="G18" s="108"/>
      <c r="H18" s="107">
        <v>10</v>
      </c>
      <c r="I18" s="111" t="s">
        <v>68</v>
      </c>
      <c r="J18" s="108" t="s">
        <v>35</v>
      </c>
      <c r="K18" s="140">
        <v>0.05</v>
      </c>
      <c r="L18" s="109"/>
      <c r="M18" s="108"/>
      <c r="N18" s="107"/>
      <c r="O18" s="106"/>
    </row>
    <row r="19" spans="1:15" ht="24.95" customHeight="1" x14ac:dyDescent="0.15">
      <c r="A19" s="407"/>
      <c r="B19" s="114"/>
      <c r="C19" s="114"/>
      <c r="D19" s="114"/>
      <c r="E19" s="45"/>
      <c r="F19" s="146"/>
      <c r="G19" s="114"/>
      <c r="H19" s="116"/>
      <c r="I19" s="111"/>
      <c r="J19" s="108" t="s">
        <v>111</v>
      </c>
      <c r="K19" s="110">
        <v>3</v>
      </c>
      <c r="L19" s="109"/>
      <c r="M19" s="108"/>
      <c r="N19" s="107"/>
      <c r="O19" s="106"/>
    </row>
    <row r="20" spans="1:15" ht="24.95" customHeight="1" x14ac:dyDescent="0.15">
      <c r="A20" s="407"/>
      <c r="B20" s="108" t="s">
        <v>68</v>
      </c>
      <c r="C20" s="108" t="s">
        <v>35</v>
      </c>
      <c r="D20" s="108"/>
      <c r="E20" s="51" t="s">
        <v>24</v>
      </c>
      <c r="F20" s="51"/>
      <c r="G20" s="108"/>
      <c r="H20" s="141">
        <v>0.05</v>
      </c>
      <c r="I20" s="111"/>
      <c r="J20" s="108"/>
      <c r="K20" s="110"/>
      <c r="L20" s="109"/>
      <c r="M20" s="108"/>
      <c r="N20" s="107"/>
      <c r="O20" s="106"/>
    </row>
    <row r="21" spans="1:15" ht="24.95" customHeight="1" x14ac:dyDescent="0.15">
      <c r="A21" s="407"/>
      <c r="B21" s="108"/>
      <c r="C21" s="108" t="s">
        <v>111</v>
      </c>
      <c r="D21" s="108"/>
      <c r="E21" s="51" t="s">
        <v>308</v>
      </c>
      <c r="F21" s="51"/>
      <c r="G21" s="108"/>
      <c r="H21" s="107">
        <v>5</v>
      </c>
      <c r="I21" s="111"/>
      <c r="J21" s="108"/>
      <c r="K21" s="110"/>
      <c r="L21" s="109"/>
      <c r="M21" s="108"/>
      <c r="N21" s="107"/>
      <c r="O21" s="106"/>
    </row>
    <row r="22" spans="1:15" ht="24.95" customHeight="1" x14ac:dyDescent="0.15">
      <c r="A22" s="407"/>
      <c r="B22" s="108"/>
      <c r="C22" s="108"/>
      <c r="D22" s="108"/>
      <c r="E22" s="51"/>
      <c r="F22" s="51"/>
      <c r="G22" s="108" t="s">
        <v>31</v>
      </c>
      <c r="H22" s="107" t="s">
        <v>266</v>
      </c>
      <c r="I22" s="111"/>
      <c r="J22" s="108"/>
      <c r="K22" s="110"/>
      <c r="L22" s="109"/>
      <c r="M22" s="108"/>
      <c r="N22" s="107"/>
      <c r="O22" s="106"/>
    </row>
    <row r="23" spans="1:15" ht="24.95" customHeight="1" x14ac:dyDescent="0.15">
      <c r="A23" s="407"/>
      <c r="B23" s="108"/>
      <c r="C23" s="108"/>
      <c r="D23" s="108"/>
      <c r="E23" s="51"/>
      <c r="F23" s="51" t="s">
        <v>24</v>
      </c>
      <c r="G23" s="108" t="s">
        <v>23</v>
      </c>
      <c r="H23" s="107" t="s">
        <v>268</v>
      </c>
      <c r="I23" s="111"/>
      <c r="J23" s="108"/>
      <c r="K23" s="110"/>
      <c r="L23" s="109"/>
      <c r="M23" s="108"/>
      <c r="N23" s="107"/>
      <c r="O23" s="106"/>
    </row>
    <row r="24" spans="1:15" ht="24.95" customHeight="1" thickBot="1" x14ac:dyDescent="0.2">
      <c r="A24" s="408"/>
      <c r="B24" s="102"/>
      <c r="C24" s="102"/>
      <c r="D24" s="102"/>
      <c r="E24" s="59"/>
      <c r="F24" s="59"/>
      <c r="G24" s="102"/>
      <c r="H24" s="101"/>
      <c r="I24" s="105"/>
      <c r="J24" s="102"/>
      <c r="K24" s="104"/>
      <c r="L24" s="103"/>
      <c r="M24" s="102"/>
      <c r="N24" s="101"/>
      <c r="O24" s="100"/>
    </row>
    <row r="25" spans="1:15" ht="24.95" customHeight="1"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row r="63" spans="2:14" ht="14.25" x14ac:dyDescent="0.15">
      <c r="B63" s="99"/>
      <c r="C63" s="99"/>
      <c r="D63" s="99"/>
      <c r="G63" s="99"/>
      <c r="H63" s="98"/>
      <c r="I63" s="99"/>
      <c r="J63" s="99"/>
      <c r="K63" s="98"/>
      <c r="L63" s="99"/>
      <c r="M63" s="99"/>
      <c r="N63" s="98"/>
    </row>
    <row r="64" spans="2:14" ht="14.25" x14ac:dyDescent="0.15">
      <c r="B64" s="99"/>
      <c r="C64" s="99"/>
      <c r="D64" s="99"/>
      <c r="G64" s="99"/>
      <c r="H64" s="98"/>
      <c r="I64" s="99"/>
      <c r="J64" s="99"/>
      <c r="K64" s="98"/>
      <c r="L64" s="99"/>
      <c r="M64" s="99"/>
      <c r="N64" s="98"/>
    </row>
    <row r="65" spans="2:14" ht="14.25" x14ac:dyDescent="0.15">
      <c r="B65" s="99"/>
      <c r="C65" s="99"/>
      <c r="D65" s="99"/>
      <c r="G65" s="99"/>
      <c r="H65" s="98"/>
      <c r="I65" s="99"/>
      <c r="J65" s="99"/>
      <c r="K65" s="98"/>
      <c r="L65" s="99"/>
      <c r="M65" s="99"/>
      <c r="N65" s="98"/>
    </row>
    <row r="66" spans="2:14" ht="14.25" x14ac:dyDescent="0.15">
      <c r="B66" s="99"/>
      <c r="C66" s="99"/>
      <c r="D66" s="99"/>
      <c r="G66" s="99"/>
      <c r="H66" s="98"/>
      <c r="I66" s="99"/>
      <c r="J66" s="99"/>
      <c r="K66" s="98"/>
      <c r="L66" s="99"/>
      <c r="M66" s="99"/>
      <c r="N66" s="98"/>
    </row>
    <row r="67" spans="2:14" ht="14.25" x14ac:dyDescent="0.15">
      <c r="B67" s="99"/>
      <c r="C67" s="99"/>
      <c r="D67" s="99"/>
      <c r="G67" s="99"/>
      <c r="H67" s="98"/>
      <c r="I67" s="99"/>
      <c r="J67" s="99"/>
      <c r="K67" s="98"/>
      <c r="L67" s="99"/>
      <c r="M67" s="99"/>
      <c r="N67" s="98"/>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Z27"/>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152</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78</v>
      </c>
      <c r="C5" s="38" t="s">
        <v>79</v>
      </c>
      <c r="D5" s="39" t="s">
        <v>80</v>
      </c>
      <c r="E5" s="83">
        <v>0.5</v>
      </c>
      <c r="F5" s="41" t="s">
        <v>36</v>
      </c>
      <c r="G5" s="68"/>
      <c r="H5" s="72" t="s">
        <v>79</v>
      </c>
      <c r="I5" s="39" t="s">
        <v>80</v>
      </c>
      <c r="J5" s="41">
        <f>ROUNDUP(E5*0.75,2)</f>
        <v>0.38</v>
      </c>
      <c r="K5" s="41" t="s">
        <v>36</v>
      </c>
      <c r="L5" s="41"/>
      <c r="M5" s="76" t="e">
        <f>#REF!</f>
        <v>#REF!</v>
      </c>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186</v>
      </c>
      <c r="C7" s="50" t="s">
        <v>91</v>
      </c>
      <c r="D7" s="51"/>
      <c r="E7" s="52">
        <v>1</v>
      </c>
      <c r="F7" s="53" t="s">
        <v>56</v>
      </c>
      <c r="G7" s="70" t="s">
        <v>54</v>
      </c>
      <c r="H7" s="74" t="s">
        <v>91</v>
      </c>
      <c r="I7" s="51"/>
      <c r="J7" s="53">
        <f>ROUNDUP(E7*0.75,2)</f>
        <v>0.75</v>
      </c>
      <c r="K7" s="53" t="s">
        <v>56</v>
      </c>
      <c r="L7" s="53" t="s">
        <v>54</v>
      </c>
      <c r="M7" s="78" t="e">
        <f>#REF!</f>
        <v>#REF!</v>
      </c>
      <c r="N7" s="66" t="s">
        <v>153</v>
      </c>
      <c r="O7" s="54" t="s">
        <v>41</v>
      </c>
      <c r="P7" s="51" t="s">
        <v>24</v>
      </c>
      <c r="Q7" s="55">
        <v>3</v>
      </c>
      <c r="R7" s="92">
        <f t="shared" ref="R7:R14" si="0">ROUNDUP(Q7*0.75,2)</f>
        <v>2.25</v>
      </c>
    </row>
    <row r="8" spans="1:19" ht="24.95" customHeight="1" x14ac:dyDescent="0.15">
      <c r="A8" s="396"/>
      <c r="B8" s="66" t="s">
        <v>187</v>
      </c>
      <c r="C8" s="50" t="s">
        <v>97</v>
      </c>
      <c r="D8" s="51"/>
      <c r="E8" s="52">
        <v>10</v>
      </c>
      <c r="F8" s="53" t="s">
        <v>17</v>
      </c>
      <c r="G8" s="70"/>
      <c r="H8" s="74" t="s">
        <v>97</v>
      </c>
      <c r="I8" s="51"/>
      <c r="J8" s="53">
        <f>ROUNDUP(E8*0.75,2)</f>
        <v>7.5</v>
      </c>
      <c r="K8" s="53" t="s">
        <v>17</v>
      </c>
      <c r="L8" s="53"/>
      <c r="M8" s="78" t="e">
        <f>ROUND(#REF!+(#REF!*10/100),2)</f>
        <v>#REF!</v>
      </c>
      <c r="N8" s="66" t="s">
        <v>154</v>
      </c>
      <c r="O8" s="54" t="s">
        <v>25</v>
      </c>
      <c r="P8" s="51" t="s">
        <v>26</v>
      </c>
      <c r="Q8" s="55">
        <v>2</v>
      </c>
      <c r="R8" s="92">
        <f t="shared" si="0"/>
        <v>1.5</v>
      </c>
    </row>
    <row r="9" spans="1:19" ht="24.95" customHeight="1" x14ac:dyDescent="0.15">
      <c r="A9" s="396"/>
      <c r="B9" s="66"/>
      <c r="C9" s="50"/>
      <c r="D9" s="51"/>
      <c r="E9" s="52"/>
      <c r="F9" s="53"/>
      <c r="G9" s="70"/>
      <c r="H9" s="74"/>
      <c r="I9" s="51"/>
      <c r="J9" s="53"/>
      <c r="K9" s="53"/>
      <c r="L9" s="53"/>
      <c r="M9" s="78"/>
      <c r="N9" s="66" t="s">
        <v>155</v>
      </c>
      <c r="O9" s="54" t="s">
        <v>50</v>
      </c>
      <c r="P9" s="51"/>
      <c r="Q9" s="55">
        <v>5</v>
      </c>
      <c r="R9" s="92">
        <f t="shared" si="0"/>
        <v>3.75</v>
      </c>
    </row>
    <row r="10" spans="1:19" ht="24.95" customHeight="1" x14ac:dyDescent="0.15">
      <c r="A10" s="396"/>
      <c r="B10" s="66"/>
      <c r="C10" s="50"/>
      <c r="D10" s="51"/>
      <c r="E10" s="52"/>
      <c r="F10" s="53"/>
      <c r="G10" s="70"/>
      <c r="H10" s="74"/>
      <c r="I10" s="51"/>
      <c r="J10" s="53"/>
      <c r="K10" s="53"/>
      <c r="L10" s="53"/>
      <c r="M10" s="78"/>
      <c r="N10" s="66" t="s">
        <v>15</v>
      </c>
      <c r="O10" s="54" t="s">
        <v>22</v>
      </c>
      <c r="P10" s="51"/>
      <c r="Q10" s="55">
        <v>1</v>
      </c>
      <c r="R10" s="92">
        <f t="shared" si="0"/>
        <v>0.75</v>
      </c>
    </row>
    <row r="11" spans="1:19" ht="24.95" customHeight="1" x14ac:dyDescent="0.15">
      <c r="A11" s="396"/>
      <c r="B11" s="66"/>
      <c r="C11" s="50"/>
      <c r="D11" s="51"/>
      <c r="E11" s="52"/>
      <c r="F11" s="53"/>
      <c r="G11" s="70"/>
      <c r="H11" s="74"/>
      <c r="I11" s="51"/>
      <c r="J11" s="53"/>
      <c r="K11" s="53"/>
      <c r="L11" s="53"/>
      <c r="M11" s="78"/>
      <c r="N11" s="66"/>
      <c r="O11" s="54" t="s">
        <v>23</v>
      </c>
      <c r="P11" s="51" t="s">
        <v>24</v>
      </c>
      <c r="Q11" s="55">
        <v>1</v>
      </c>
      <c r="R11" s="92">
        <f t="shared" si="0"/>
        <v>0.75</v>
      </c>
    </row>
    <row r="12" spans="1:19" ht="24.95" customHeight="1" x14ac:dyDescent="0.15">
      <c r="A12" s="396"/>
      <c r="B12" s="66"/>
      <c r="C12" s="50"/>
      <c r="D12" s="51"/>
      <c r="E12" s="52"/>
      <c r="F12" s="53"/>
      <c r="G12" s="70"/>
      <c r="H12" s="74"/>
      <c r="I12" s="51"/>
      <c r="J12" s="53"/>
      <c r="K12" s="53"/>
      <c r="L12" s="53"/>
      <c r="M12" s="78"/>
      <c r="N12" s="66"/>
      <c r="O12" s="54" t="s">
        <v>21</v>
      </c>
      <c r="P12" s="51"/>
      <c r="Q12" s="55">
        <v>1</v>
      </c>
      <c r="R12" s="92">
        <f t="shared" si="0"/>
        <v>0.75</v>
      </c>
    </row>
    <row r="13" spans="1:19" ht="24.95" customHeight="1" x14ac:dyDescent="0.15">
      <c r="A13" s="396"/>
      <c r="B13" s="66"/>
      <c r="C13" s="50"/>
      <c r="D13" s="51"/>
      <c r="E13" s="52"/>
      <c r="F13" s="53"/>
      <c r="G13" s="70"/>
      <c r="H13" s="74"/>
      <c r="I13" s="51"/>
      <c r="J13" s="53"/>
      <c r="K13" s="53"/>
      <c r="L13" s="53"/>
      <c r="M13" s="78"/>
      <c r="N13" s="66"/>
      <c r="O13" s="54" t="s">
        <v>50</v>
      </c>
      <c r="P13" s="51"/>
      <c r="Q13" s="55">
        <v>10</v>
      </c>
      <c r="R13" s="92">
        <f t="shared" si="0"/>
        <v>7.5</v>
      </c>
    </row>
    <row r="14" spans="1:19" ht="24.95" customHeight="1" x14ac:dyDescent="0.15">
      <c r="A14" s="396"/>
      <c r="B14" s="66"/>
      <c r="C14" s="50"/>
      <c r="D14" s="51"/>
      <c r="E14" s="52"/>
      <c r="F14" s="53"/>
      <c r="G14" s="70"/>
      <c r="H14" s="74"/>
      <c r="I14" s="51"/>
      <c r="J14" s="53"/>
      <c r="K14" s="53"/>
      <c r="L14" s="53"/>
      <c r="M14" s="78"/>
      <c r="N14" s="66"/>
      <c r="O14" s="54" t="s">
        <v>22</v>
      </c>
      <c r="P14" s="51"/>
      <c r="Q14" s="55">
        <v>0.5</v>
      </c>
      <c r="R14" s="92">
        <f t="shared" si="0"/>
        <v>0.38</v>
      </c>
    </row>
    <row r="15" spans="1:19" ht="24.95" customHeight="1" x14ac:dyDescent="0.15">
      <c r="A15" s="396"/>
      <c r="B15" s="65"/>
      <c r="C15" s="44"/>
      <c r="D15" s="45"/>
      <c r="E15" s="46"/>
      <c r="F15" s="47"/>
      <c r="G15" s="69"/>
      <c r="H15" s="73"/>
      <c r="I15" s="45"/>
      <c r="J15" s="47"/>
      <c r="K15" s="47"/>
      <c r="L15" s="47"/>
      <c r="M15" s="77"/>
      <c r="N15" s="65"/>
      <c r="O15" s="48"/>
      <c r="P15" s="45"/>
      <c r="Q15" s="49"/>
      <c r="R15" s="91"/>
    </row>
    <row r="16" spans="1:19" ht="24.95" customHeight="1" x14ac:dyDescent="0.15">
      <c r="A16" s="396"/>
      <c r="B16" s="66" t="s">
        <v>156</v>
      </c>
      <c r="C16" s="50" t="s">
        <v>16</v>
      </c>
      <c r="D16" s="51"/>
      <c r="E16" s="52">
        <v>10</v>
      </c>
      <c r="F16" s="53" t="s">
        <v>17</v>
      </c>
      <c r="G16" s="70"/>
      <c r="H16" s="74" t="s">
        <v>16</v>
      </c>
      <c r="I16" s="51"/>
      <c r="J16" s="53">
        <f>ROUNDUP(E16*0.75,2)</f>
        <v>7.5</v>
      </c>
      <c r="K16" s="53" t="s">
        <v>17</v>
      </c>
      <c r="L16" s="53"/>
      <c r="M16" s="78" t="e">
        <f>#REF!</f>
        <v>#REF!</v>
      </c>
      <c r="N16" s="85" t="s">
        <v>185</v>
      </c>
      <c r="O16" s="54" t="s">
        <v>18</v>
      </c>
      <c r="P16" s="51"/>
      <c r="Q16" s="55">
        <v>0.5</v>
      </c>
      <c r="R16" s="92">
        <f t="shared" ref="R16:R21" si="1">ROUNDUP(Q16*0.75,2)</f>
        <v>0.38</v>
      </c>
    </row>
    <row r="17" spans="1:18" ht="24.95" customHeight="1" x14ac:dyDescent="0.15">
      <c r="A17" s="396"/>
      <c r="B17" s="66"/>
      <c r="C17" s="50" t="s">
        <v>116</v>
      </c>
      <c r="D17" s="51"/>
      <c r="E17" s="52">
        <v>20</v>
      </c>
      <c r="F17" s="53" t="s">
        <v>17</v>
      </c>
      <c r="G17" s="70"/>
      <c r="H17" s="74" t="s">
        <v>116</v>
      </c>
      <c r="I17" s="51"/>
      <c r="J17" s="53">
        <f>ROUNDUP(E17*0.75,2)</f>
        <v>15</v>
      </c>
      <c r="K17" s="53" t="s">
        <v>17</v>
      </c>
      <c r="L17" s="53"/>
      <c r="M17" s="78" t="e">
        <f>ROUND(#REF!+(#REF!*15/100),2)</f>
        <v>#REF!</v>
      </c>
      <c r="N17" s="66" t="s">
        <v>109</v>
      </c>
      <c r="O17" s="54" t="s">
        <v>57</v>
      </c>
      <c r="P17" s="51"/>
      <c r="Q17" s="55">
        <v>1.5</v>
      </c>
      <c r="R17" s="92">
        <f t="shared" si="1"/>
        <v>1.1300000000000001</v>
      </c>
    </row>
    <row r="18" spans="1:18" ht="24.95" customHeight="1" x14ac:dyDescent="0.15">
      <c r="A18" s="396"/>
      <c r="B18" s="66"/>
      <c r="C18" s="50" t="s">
        <v>158</v>
      </c>
      <c r="D18" s="51"/>
      <c r="E18" s="52">
        <v>5</v>
      </c>
      <c r="F18" s="53" t="s">
        <v>17</v>
      </c>
      <c r="G18" s="70"/>
      <c r="H18" s="74" t="s">
        <v>158</v>
      </c>
      <c r="I18" s="51"/>
      <c r="J18" s="53">
        <f>ROUNDUP(E18*0.75,2)</f>
        <v>3.75</v>
      </c>
      <c r="K18" s="53" t="s">
        <v>17</v>
      </c>
      <c r="L18" s="53"/>
      <c r="M18" s="78" t="e">
        <f>ROUND(#REF!+(#REF!*10/100),2)</f>
        <v>#REF!</v>
      </c>
      <c r="N18" s="66" t="s">
        <v>15</v>
      </c>
      <c r="O18" s="54" t="s">
        <v>22</v>
      </c>
      <c r="P18" s="51"/>
      <c r="Q18" s="55">
        <v>1</v>
      </c>
      <c r="R18" s="92">
        <f t="shared" si="1"/>
        <v>0.75</v>
      </c>
    </row>
    <row r="19" spans="1:18" ht="24.95" customHeight="1" x14ac:dyDescent="0.15">
      <c r="A19" s="396"/>
      <c r="B19" s="66"/>
      <c r="C19" s="50"/>
      <c r="D19" s="51"/>
      <c r="E19" s="52"/>
      <c r="F19" s="53"/>
      <c r="G19" s="70"/>
      <c r="H19" s="74"/>
      <c r="I19" s="51"/>
      <c r="J19" s="53"/>
      <c r="K19" s="53"/>
      <c r="L19" s="53"/>
      <c r="M19" s="78"/>
      <c r="N19" s="66"/>
      <c r="O19" s="54" t="s">
        <v>23</v>
      </c>
      <c r="P19" s="51" t="s">
        <v>24</v>
      </c>
      <c r="Q19" s="55">
        <v>1</v>
      </c>
      <c r="R19" s="92">
        <f t="shared" si="1"/>
        <v>0.75</v>
      </c>
    </row>
    <row r="20" spans="1:18" ht="24.95" customHeight="1" x14ac:dyDescent="0.15">
      <c r="A20" s="396"/>
      <c r="B20" s="66"/>
      <c r="C20" s="50"/>
      <c r="D20" s="51"/>
      <c r="E20" s="52"/>
      <c r="F20" s="53"/>
      <c r="G20" s="70"/>
      <c r="H20" s="74"/>
      <c r="I20" s="51"/>
      <c r="J20" s="53"/>
      <c r="K20" s="53"/>
      <c r="L20" s="53"/>
      <c r="M20" s="78"/>
      <c r="N20" s="66"/>
      <c r="O20" s="54" t="s">
        <v>66</v>
      </c>
      <c r="P20" s="51"/>
      <c r="Q20" s="55">
        <v>2</v>
      </c>
      <c r="R20" s="92">
        <f t="shared" si="1"/>
        <v>1.5</v>
      </c>
    </row>
    <row r="21" spans="1:18" ht="24.95" customHeight="1" x14ac:dyDescent="0.15">
      <c r="A21" s="396"/>
      <c r="B21" s="66"/>
      <c r="C21" s="50"/>
      <c r="D21" s="51"/>
      <c r="E21" s="52"/>
      <c r="F21" s="53"/>
      <c r="G21" s="70"/>
      <c r="H21" s="74"/>
      <c r="I21" s="51"/>
      <c r="J21" s="53"/>
      <c r="K21" s="53"/>
      <c r="L21" s="53"/>
      <c r="M21" s="78"/>
      <c r="N21" s="66"/>
      <c r="O21" s="54" t="s">
        <v>67</v>
      </c>
      <c r="P21" s="51"/>
      <c r="Q21" s="55">
        <v>2</v>
      </c>
      <c r="R21" s="92">
        <f t="shared" si="1"/>
        <v>1.5</v>
      </c>
    </row>
    <row r="22" spans="1:18" ht="24.95" customHeight="1" x14ac:dyDescent="0.15">
      <c r="A22" s="396"/>
      <c r="B22" s="65"/>
      <c r="C22" s="44"/>
      <c r="D22" s="45"/>
      <c r="E22" s="46"/>
      <c r="F22" s="47"/>
      <c r="G22" s="69"/>
      <c r="H22" s="73"/>
      <c r="I22" s="45"/>
      <c r="J22" s="47"/>
      <c r="K22" s="47"/>
      <c r="L22" s="47"/>
      <c r="M22" s="77"/>
      <c r="N22" s="65"/>
      <c r="O22" s="48"/>
      <c r="P22" s="45"/>
      <c r="Q22" s="49"/>
      <c r="R22" s="91"/>
    </row>
    <row r="23" spans="1:18" ht="24.95" customHeight="1" x14ac:dyDescent="0.15">
      <c r="A23" s="396"/>
      <c r="B23" s="66" t="s">
        <v>32</v>
      </c>
      <c r="C23" s="50" t="s">
        <v>69</v>
      </c>
      <c r="D23" s="51"/>
      <c r="E23" s="52">
        <v>5</v>
      </c>
      <c r="F23" s="53" t="s">
        <v>17</v>
      </c>
      <c r="G23" s="70"/>
      <c r="H23" s="74" t="s">
        <v>69</v>
      </c>
      <c r="I23" s="51"/>
      <c r="J23" s="53">
        <f>ROUNDUP(E23*0.75,2)</f>
        <v>3.75</v>
      </c>
      <c r="K23" s="53" t="s">
        <v>17</v>
      </c>
      <c r="L23" s="53"/>
      <c r="M23" s="78" t="e">
        <f>#REF!</f>
        <v>#REF!</v>
      </c>
      <c r="N23" s="66" t="s">
        <v>33</v>
      </c>
      <c r="O23" s="54" t="s">
        <v>31</v>
      </c>
      <c r="P23" s="51"/>
      <c r="Q23" s="55">
        <v>100</v>
      </c>
      <c r="R23" s="92">
        <f>ROUNDUP(Q23*0.75,2)</f>
        <v>75</v>
      </c>
    </row>
    <row r="24" spans="1:18" ht="24.95" customHeight="1" x14ac:dyDescent="0.15">
      <c r="A24" s="396"/>
      <c r="B24" s="66"/>
      <c r="C24" s="50" t="s">
        <v>115</v>
      </c>
      <c r="D24" s="51"/>
      <c r="E24" s="52">
        <v>5</v>
      </c>
      <c r="F24" s="53" t="s">
        <v>17</v>
      </c>
      <c r="G24" s="70"/>
      <c r="H24" s="74" t="s">
        <v>115</v>
      </c>
      <c r="I24" s="51"/>
      <c r="J24" s="53">
        <f>ROUNDUP(E24*0.75,2)</f>
        <v>3.75</v>
      </c>
      <c r="K24" s="53" t="s">
        <v>17</v>
      </c>
      <c r="L24" s="53"/>
      <c r="M24" s="78" t="e">
        <f>ROUND(#REF!+(#REF!*10/100),2)</f>
        <v>#REF!</v>
      </c>
      <c r="N24" s="66"/>
      <c r="O24" s="54" t="s">
        <v>37</v>
      </c>
      <c r="P24" s="51"/>
      <c r="Q24" s="55">
        <v>3</v>
      </c>
      <c r="R24" s="92">
        <f>ROUNDUP(Q24*0.75,2)</f>
        <v>2.25</v>
      </c>
    </row>
    <row r="25" spans="1:18" ht="24.95" customHeight="1" x14ac:dyDescent="0.15">
      <c r="A25" s="396"/>
      <c r="B25" s="65"/>
      <c r="C25" s="44"/>
      <c r="D25" s="45"/>
      <c r="E25" s="46"/>
      <c r="F25" s="47"/>
      <c r="G25" s="69"/>
      <c r="H25" s="73"/>
      <c r="I25" s="45"/>
      <c r="J25" s="47"/>
      <c r="K25" s="47"/>
      <c r="L25" s="47"/>
      <c r="M25" s="77"/>
      <c r="N25" s="65"/>
      <c r="O25" s="48"/>
      <c r="P25" s="45"/>
      <c r="Q25" s="49"/>
      <c r="R25" s="91"/>
    </row>
    <row r="26" spans="1:18" ht="24.95" customHeight="1" x14ac:dyDescent="0.15">
      <c r="A26" s="396"/>
      <c r="B26" s="66" t="s">
        <v>105</v>
      </c>
      <c r="C26" s="50" t="s">
        <v>106</v>
      </c>
      <c r="D26" s="51"/>
      <c r="E26" s="84">
        <v>0.16666666666666666</v>
      </c>
      <c r="F26" s="53" t="s">
        <v>30</v>
      </c>
      <c r="G26" s="70"/>
      <c r="H26" s="74" t="s">
        <v>106</v>
      </c>
      <c r="I26" s="51"/>
      <c r="J26" s="53">
        <f>ROUNDUP(E26*0.75,2)</f>
        <v>0.13</v>
      </c>
      <c r="K26" s="53" t="s">
        <v>30</v>
      </c>
      <c r="L26" s="53"/>
      <c r="M26" s="78" t="e">
        <f>#REF!</f>
        <v>#REF!</v>
      </c>
      <c r="N26" s="66" t="s">
        <v>100</v>
      </c>
      <c r="O26" s="54"/>
      <c r="P26" s="51"/>
      <c r="Q26" s="55"/>
      <c r="R26" s="92"/>
    </row>
    <row r="27" spans="1:18" ht="24.95" customHeight="1" thickBot="1" x14ac:dyDescent="0.2">
      <c r="A27" s="397"/>
      <c r="B27" s="67"/>
      <c r="C27" s="58"/>
      <c r="D27" s="59"/>
      <c r="E27" s="60"/>
      <c r="F27" s="61"/>
      <c r="G27" s="71"/>
      <c r="H27" s="75"/>
      <c r="I27" s="59"/>
      <c r="J27" s="61"/>
      <c r="K27" s="61"/>
      <c r="L27" s="61"/>
      <c r="M27" s="79"/>
      <c r="N27" s="67"/>
      <c r="O27" s="62"/>
      <c r="P27" s="59"/>
      <c r="Q27" s="63"/>
      <c r="R27" s="94"/>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319</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318</v>
      </c>
      <c r="C9" s="108" t="s">
        <v>91</v>
      </c>
      <c r="D9" s="108" t="s">
        <v>54</v>
      </c>
      <c r="E9" s="51"/>
      <c r="F9" s="51"/>
      <c r="G9" s="108"/>
      <c r="H9" s="145">
        <v>0.7</v>
      </c>
      <c r="I9" s="111" t="s">
        <v>318</v>
      </c>
      <c r="J9" s="108" t="s">
        <v>91</v>
      </c>
      <c r="K9" s="144">
        <v>0.3</v>
      </c>
      <c r="L9" s="109" t="s">
        <v>317</v>
      </c>
      <c r="M9" s="108" t="s">
        <v>91</v>
      </c>
      <c r="N9" s="143">
        <v>0.2</v>
      </c>
      <c r="O9" s="106" t="s">
        <v>54</v>
      </c>
    </row>
    <row r="10" spans="1:21" ht="24.95" customHeight="1" x14ac:dyDescent="0.15">
      <c r="A10" s="407"/>
      <c r="B10" s="108"/>
      <c r="C10" s="108" t="s">
        <v>97</v>
      </c>
      <c r="D10" s="108"/>
      <c r="E10" s="51"/>
      <c r="F10" s="51"/>
      <c r="G10" s="108"/>
      <c r="H10" s="107">
        <v>10</v>
      </c>
      <c r="I10" s="111"/>
      <c r="J10" s="108" t="s">
        <v>97</v>
      </c>
      <c r="K10" s="110">
        <v>10</v>
      </c>
      <c r="L10" s="109"/>
      <c r="M10" s="108" t="s">
        <v>97</v>
      </c>
      <c r="N10" s="107">
        <v>10</v>
      </c>
      <c r="O10" s="106"/>
    </row>
    <row r="11" spans="1:21" ht="24.95" customHeight="1" x14ac:dyDescent="0.15">
      <c r="A11" s="407"/>
      <c r="B11" s="108"/>
      <c r="C11" s="108"/>
      <c r="D11" s="108"/>
      <c r="E11" s="51"/>
      <c r="F11" s="51"/>
      <c r="G11" s="108" t="s">
        <v>31</v>
      </c>
      <c r="H11" s="107" t="s">
        <v>266</v>
      </c>
      <c r="I11" s="111"/>
      <c r="J11" s="108"/>
      <c r="K11" s="110"/>
      <c r="L11" s="118"/>
      <c r="M11" s="114"/>
      <c r="N11" s="116"/>
      <c r="O11" s="117"/>
    </row>
    <row r="12" spans="1:21" ht="24.95" customHeight="1" x14ac:dyDescent="0.15">
      <c r="A12" s="407"/>
      <c r="B12" s="114"/>
      <c r="C12" s="114"/>
      <c r="D12" s="114"/>
      <c r="E12" s="45"/>
      <c r="F12" s="45"/>
      <c r="G12" s="114"/>
      <c r="H12" s="116"/>
      <c r="I12" s="115"/>
      <c r="J12" s="114"/>
      <c r="K12" s="113"/>
      <c r="L12" s="109" t="s">
        <v>316</v>
      </c>
      <c r="M12" s="108" t="s">
        <v>116</v>
      </c>
      <c r="N12" s="107">
        <v>10</v>
      </c>
      <c r="O12" s="106"/>
    </row>
    <row r="13" spans="1:21" ht="24.95" customHeight="1" x14ac:dyDescent="0.15">
      <c r="A13" s="407"/>
      <c r="B13" s="108" t="s">
        <v>315</v>
      </c>
      <c r="C13" s="108" t="s">
        <v>16</v>
      </c>
      <c r="D13" s="108"/>
      <c r="E13" s="51"/>
      <c r="F13" s="51"/>
      <c r="G13" s="108"/>
      <c r="H13" s="107">
        <v>10</v>
      </c>
      <c r="I13" s="111" t="s">
        <v>314</v>
      </c>
      <c r="J13" s="119" t="s">
        <v>218</v>
      </c>
      <c r="K13" s="110">
        <v>5</v>
      </c>
      <c r="L13" s="118"/>
      <c r="M13" s="114"/>
      <c r="N13" s="116"/>
      <c r="O13" s="117"/>
    </row>
    <row r="14" spans="1:21" ht="24.95" customHeight="1" x14ac:dyDescent="0.15">
      <c r="A14" s="407"/>
      <c r="B14" s="108"/>
      <c r="C14" s="108" t="s">
        <v>116</v>
      </c>
      <c r="D14" s="108"/>
      <c r="E14" s="51"/>
      <c r="F14" s="51"/>
      <c r="G14" s="108"/>
      <c r="H14" s="107">
        <v>20</v>
      </c>
      <c r="I14" s="111"/>
      <c r="J14" s="108" t="s">
        <v>116</v>
      </c>
      <c r="K14" s="110">
        <v>20</v>
      </c>
      <c r="L14" s="109" t="s">
        <v>105</v>
      </c>
      <c r="M14" s="108" t="s">
        <v>106</v>
      </c>
      <c r="N14" s="142">
        <v>0.1</v>
      </c>
      <c r="O14" s="106"/>
    </row>
    <row r="15" spans="1:21" ht="24.95" customHeight="1" x14ac:dyDescent="0.15">
      <c r="A15" s="407"/>
      <c r="B15" s="108"/>
      <c r="C15" s="108" t="s">
        <v>158</v>
      </c>
      <c r="D15" s="108"/>
      <c r="E15" s="51"/>
      <c r="F15" s="51"/>
      <c r="G15" s="108"/>
      <c r="H15" s="107">
        <v>5</v>
      </c>
      <c r="I15" s="111"/>
      <c r="J15" s="108" t="s">
        <v>158</v>
      </c>
      <c r="K15" s="110">
        <v>5</v>
      </c>
      <c r="L15" s="109"/>
      <c r="M15" s="108"/>
      <c r="N15" s="107"/>
      <c r="O15" s="106"/>
    </row>
    <row r="16" spans="1:21" ht="24.95" customHeight="1" x14ac:dyDescent="0.15">
      <c r="A16" s="407"/>
      <c r="B16" s="108"/>
      <c r="C16" s="108"/>
      <c r="D16" s="108"/>
      <c r="E16" s="51"/>
      <c r="F16" s="51"/>
      <c r="G16" s="108" t="s">
        <v>31</v>
      </c>
      <c r="H16" s="107" t="s">
        <v>266</v>
      </c>
      <c r="I16" s="111"/>
      <c r="J16" s="108"/>
      <c r="K16" s="110"/>
      <c r="L16" s="109"/>
      <c r="M16" s="108"/>
      <c r="N16" s="107"/>
      <c r="O16" s="106"/>
    </row>
    <row r="17" spans="1:15" ht="24.95" customHeight="1" x14ac:dyDescent="0.15">
      <c r="A17" s="407"/>
      <c r="B17" s="114"/>
      <c r="C17" s="114"/>
      <c r="D17" s="114"/>
      <c r="E17" s="45"/>
      <c r="F17" s="45"/>
      <c r="G17" s="114"/>
      <c r="H17" s="116"/>
      <c r="I17" s="115"/>
      <c r="J17" s="114"/>
      <c r="K17" s="113"/>
      <c r="L17" s="109"/>
      <c r="M17" s="108"/>
      <c r="N17" s="107"/>
      <c r="O17" s="106"/>
    </row>
    <row r="18" spans="1:15" ht="24.95" customHeight="1" x14ac:dyDescent="0.15">
      <c r="A18" s="407"/>
      <c r="B18" s="108" t="s">
        <v>105</v>
      </c>
      <c r="C18" s="108" t="s">
        <v>106</v>
      </c>
      <c r="D18" s="108"/>
      <c r="E18" s="51"/>
      <c r="F18" s="51"/>
      <c r="G18" s="108"/>
      <c r="H18" s="138">
        <v>0.13</v>
      </c>
      <c r="I18" s="111" t="s">
        <v>105</v>
      </c>
      <c r="J18" s="108" t="s">
        <v>106</v>
      </c>
      <c r="K18" s="139">
        <v>0.13</v>
      </c>
      <c r="L18" s="109"/>
      <c r="M18" s="108"/>
      <c r="N18" s="107"/>
      <c r="O18" s="106"/>
    </row>
    <row r="19" spans="1:15" ht="24.95" customHeight="1" thickBot="1" x14ac:dyDescent="0.2">
      <c r="A19" s="408"/>
      <c r="B19" s="102"/>
      <c r="C19" s="102"/>
      <c r="D19" s="102"/>
      <c r="E19" s="59"/>
      <c r="F19" s="147"/>
      <c r="G19" s="102"/>
      <c r="H19" s="101"/>
      <c r="I19" s="105"/>
      <c r="J19" s="102"/>
      <c r="K19" s="104"/>
      <c r="L19" s="103"/>
      <c r="M19" s="102"/>
      <c r="N19" s="101"/>
      <c r="O19" s="100"/>
    </row>
    <row r="20" spans="1:15" ht="24.95" customHeight="1" x14ac:dyDescent="0.15">
      <c r="B20" s="99"/>
      <c r="C20" s="99"/>
      <c r="D20" s="99"/>
      <c r="G20" s="99"/>
      <c r="H20" s="98"/>
      <c r="I20" s="99"/>
      <c r="J20" s="99"/>
      <c r="K20" s="98"/>
      <c r="L20" s="99"/>
      <c r="M20" s="99"/>
      <c r="N20" s="98"/>
    </row>
    <row r="21" spans="1:15" ht="24.95" customHeight="1" x14ac:dyDescent="0.15">
      <c r="B21" s="99"/>
      <c r="C21" s="99"/>
      <c r="D21" s="99"/>
      <c r="G21" s="99"/>
      <c r="H21" s="98"/>
      <c r="I21" s="99"/>
      <c r="J21" s="99"/>
      <c r="K21" s="98"/>
      <c r="L21" s="99"/>
      <c r="M21" s="99"/>
      <c r="N21" s="98"/>
    </row>
    <row r="22" spans="1:15" ht="24.95" customHeight="1" x14ac:dyDescent="0.15">
      <c r="B22" s="99"/>
      <c r="C22" s="99"/>
      <c r="D22" s="99"/>
      <c r="G22" s="99"/>
      <c r="H22" s="98"/>
      <c r="I22" s="99"/>
      <c r="J22" s="99"/>
      <c r="K22" s="98"/>
      <c r="L22" s="99"/>
      <c r="M22" s="99"/>
      <c r="N22" s="98"/>
    </row>
    <row r="23" spans="1:15" ht="24.95" customHeight="1" x14ac:dyDescent="0.15">
      <c r="B23" s="99"/>
      <c r="C23" s="99"/>
      <c r="D23" s="99"/>
      <c r="G23" s="99"/>
      <c r="H23" s="98"/>
      <c r="I23" s="99"/>
      <c r="J23" s="99"/>
      <c r="K23" s="98"/>
      <c r="L23" s="99"/>
      <c r="M23" s="99"/>
      <c r="N23" s="98"/>
    </row>
    <row r="24" spans="1:15" ht="24.95" customHeight="1" x14ac:dyDescent="0.15">
      <c r="B24" s="99"/>
      <c r="C24" s="99"/>
      <c r="D24" s="99"/>
      <c r="G24" s="99"/>
      <c r="H24" s="98"/>
      <c r="I24" s="99"/>
      <c r="J24" s="99"/>
      <c r="K24" s="98"/>
      <c r="L24" s="99"/>
      <c r="M24" s="99"/>
      <c r="N24" s="98"/>
    </row>
    <row r="25" spans="1:15" ht="24.95" customHeight="1"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Z23"/>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159</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160</v>
      </c>
      <c r="C5" s="38" t="s">
        <v>28</v>
      </c>
      <c r="D5" s="39" t="s">
        <v>29</v>
      </c>
      <c r="E5" s="83">
        <v>0.5</v>
      </c>
      <c r="F5" s="41" t="s">
        <v>30</v>
      </c>
      <c r="G5" s="68"/>
      <c r="H5" s="72" t="s">
        <v>28</v>
      </c>
      <c r="I5" s="39" t="s">
        <v>29</v>
      </c>
      <c r="J5" s="41">
        <f>ROUNDUP(E5*0.75,2)</f>
        <v>0.38</v>
      </c>
      <c r="K5" s="41" t="s">
        <v>30</v>
      </c>
      <c r="L5" s="41"/>
      <c r="M5" s="76" t="e">
        <f>#REF!</f>
        <v>#REF!</v>
      </c>
      <c r="N5" s="64" t="s">
        <v>161</v>
      </c>
      <c r="O5" s="42" t="s">
        <v>14</v>
      </c>
      <c r="P5" s="39"/>
      <c r="Q5" s="43">
        <v>110</v>
      </c>
      <c r="R5" s="90">
        <f t="shared" ref="R5:R13" si="0">ROUNDUP(Q5*0.75,2)</f>
        <v>82.5</v>
      </c>
    </row>
    <row r="6" spans="1:19" ht="24.95" customHeight="1" x14ac:dyDescent="0.15">
      <c r="A6" s="396"/>
      <c r="B6" s="66"/>
      <c r="C6" s="50" t="s">
        <v>47</v>
      </c>
      <c r="D6" s="51"/>
      <c r="E6" s="52">
        <v>20</v>
      </c>
      <c r="F6" s="53" t="s">
        <v>17</v>
      </c>
      <c r="G6" s="70"/>
      <c r="H6" s="74" t="s">
        <v>47</v>
      </c>
      <c r="I6" s="51"/>
      <c r="J6" s="53">
        <f>ROUNDUP(E6*0.75,2)</f>
        <v>15</v>
      </c>
      <c r="K6" s="53" t="s">
        <v>17</v>
      </c>
      <c r="L6" s="53"/>
      <c r="M6" s="78" t="e">
        <f>#REF!</f>
        <v>#REF!</v>
      </c>
      <c r="N6" s="66" t="s">
        <v>162</v>
      </c>
      <c r="O6" s="54" t="s">
        <v>51</v>
      </c>
      <c r="P6" s="51"/>
      <c r="Q6" s="55">
        <v>0.1</v>
      </c>
      <c r="R6" s="92">
        <f t="shared" si="0"/>
        <v>0.08</v>
      </c>
    </row>
    <row r="7" spans="1:19" ht="24.95" customHeight="1" x14ac:dyDescent="0.15">
      <c r="A7" s="396"/>
      <c r="B7" s="66"/>
      <c r="C7" s="50" t="s">
        <v>19</v>
      </c>
      <c r="D7" s="51"/>
      <c r="E7" s="52">
        <v>20</v>
      </c>
      <c r="F7" s="53" t="s">
        <v>17</v>
      </c>
      <c r="G7" s="70"/>
      <c r="H7" s="74" t="s">
        <v>19</v>
      </c>
      <c r="I7" s="51"/>
      <c r="J7" s="53">
        <f>ROUNDUP(E7*0.75,2)</f>
        <v>15</v>
      </c>
      <c r="K7" s="53" t="s">
        <v>17</v>
      </c>
      <c r="L7" s="53"/>
      <c r="M7" s="78" t="e">
        <f>ROUND(#REF!+(#REF!*6/100),2)</f>
        <v>#REF!</v>
      </c>
      <c r="N7" s="66" t="s">
        <v>163</v>
      </c>
      <c r="O7" s="54" t="s">
        <v>23</v>
      </c>
      <c r="P7" s="51" t="s">
        <v>24</v>
      </c>
      <c r="Q7" s="55">
        <v>1</v>
      </c>
      <c r="R7" s="92">
        <f t="shared" si="0"/>
        <v>0.75</v>
      </c>
    </row>
    <row r="8" spans="1:19" ht="24.95" customHeight="1" x14ac:dyDescent="0.15">
      <c r="A8" s="396"/>
      <c r="B8" s="66"/>
      <c r="C8" s="50" t="s">
        <v>151</v>
      </c>
      <c r="D8" s="51"/>
      <c r="E8" s="52">
        <v>2</v>
      </c>
      <c r="F8" s="53" t="s">
        <v>17</v>
      </c>
      <c r="G8" s="70"/>
      <c r="H8" s="74" t="s">
        <v>151</v>
      </c>
      <c r="I8" s="51"/>
      <c r="J8" s="53">
        <f>ROUNDUP(E8*0.75,2)</f>
        <v>1.5</v>
      </c>
      <c r="K8" s="53" t="s">
        <v>17</v>
      </c>
      <c r="L8" s="53"/>
      <c r="M8" s="78" t="e">
        <f>ROUND(#REF!+(#REF!*10/100),2)</f>
        <v>#REF!</v>
      </c>
      <c r="N8" s="66" t="s">
        <v>164</v>
      </c>
      <c r="O8" s="54" t="s">
        <v>67</v>
      </c>
      <c r="P8" s="51"/>
      <c r="Q8" s="55">
        <v>1</v>
      </c>
      <c r="R8" s="92">
        <f t="shared" si="0"/>
        <v>0.75</v>
      </c>
    </row>
    <row r="9" spans="1:19" ht="24.95" customHeight="1" x14ac:dyDescent="0.15">
      <c r="A9" s="396"/>
      <c r="B9" s="66"/>
      <c r="C9" s="50"/>
      <c r="D9" s="51"/>
      <c r="E9" s="52"/>
      <c r="F9" s="53"/>
      <c r="G9" s="70"/>
      <c r="H9" s="74"/>
      <c r="I9" s="51"/>
      <c r="J9" s="53"/>
      <c r="K9" s="53"/>
      <c r="L9" s="53"/>
      <c r="M9" s="78"/>
      <c r="N9" s="66" t="s">
        <v>165</v>
      </c>
      <c r="O9" s="54" t="s">
        <v>51</v>
      </c>
      <c r="P9" s="51"/>
      <c r="Q9" s="55">
        <v>0.1</v>
      </c>
      <c r="R9" s="92">
        <f t="shared" si="0"/>
        <v>0.08</v>
      </c>
    </row>
    <row r="10" spans="1:19" ht="24.95" customHeight="1" x14ac:dyDescent="0.15">
      <c r="A10" s="396"/>
      <c r="B10" s="66"/>
      <c r="C10" s="50"/>
      <c r="D10" s="51"/>
      <c r="E10" s="52"/>
      <c r="F10" s="53"/>
      <c r="G10" s="70"/>
      <c r="H10" s="74"/>
      <c r="I10" s="51"/>
      <c r="J10" s="53"/>
      <c r="K10" s="53"/>
      <c r="L10" s="53"/>
      <c r="M10" s="78"/>
      <c r="N10" s="66" t="s">
        <v>166</v>
      </c>
      <c r="O10" s="54" t="s">
        <v>59</v>
      </c>
      <c r="P10" s="51"/>
      <c r="Q10" s="55">
        <v>0.01</v>
      </c>
      <c r="R10" s="92">
        <f t="shared" si="0"/>
        <v>0.01</v>
      </c>
    </row>
    <row r="11" spans="1:19" ht="24.95" customHeight="1" x14ac:dyDescent="0.15">
      <c r="A11" s="396"/>
      <c r="B11" s="66"/>
      <c r="C11" s="50"/>
      <c r="D11" s="51"/>
      <c r="E11" s="52"/>
      <c r="F11" s="53"/>
      <c r="G11" s="70"/>
      <c r="H11" s="74"/>
      <c r="I11" s="51"/>
      <c r="J11" s="53"/>
      <c r="K11" s="53"/>
      <c r="L11" s="53"/>
      <c r="M11" s="78"/>
      <c r="N11" s="66" t="s">
        <v>33</v>
      </c>
      <c r="O11" s="54" t="s">
        <v>20</v>
      </c>
      <c r="P11" s="51"/>
      <c r="Q11" s="55">
        <v>1</v>
      </c>
      <c r="R11" s="92">
        <f t="shared" si="0"/>
        <v>0.75</v>
      </c>
    </row>
    <row r="12" spans="1:19" ht="24.95" customHeight="1" x14ac:dyDescent="0.15">
      <c r="A12" s="396"/>
      <c r="B12" s="66"/>
      <c r="C12" s="50"/>
      <c r="D12" s="51"/>
      <c r="E12" s="52"/>
      <c r="F12" s="53"/>
      <c r="G12" s="70"/>
      <c r="H12" s="74"/>
      <c r="I12" s="51"/>
      <c r="J12" s="53"/>
      <c r="K12" s="53"/>
      <c r="L12" s="53"/>
      <c r="M12" s="78"/>
      <c r="N12" s="66"/>
      <c r="O12" s="54" t="s">
        <v>67</v>
      </c>
      <c r="P12" s="51"/>
      <c r="Q12" s="55">
        <v>1</v>
      </c>
      <c r="R12" s="92">
        <f t="shared" si="0"/>
        <v>0.75</v>
      </c>
    </row>
    <row r="13" spans="1:19" ht="24.95" customHeight="1" x14ac:dyDescent="0.15">
      <c r="A13" s="396"/>
      <c r="B13" s="66"/>
      <c r="C13" s="50"/>
      <c r="D13" s="51"/>
      <c r="E13" s="52"/>
      <c r="F13" s="53"/>
      <c r="G13" s="70"/>
      <c r="H13" s="74"/>
      <c r="I13" s="51"/>
      <c r="J13" s="53"/>
      <c r="K13" s="53"/>
      <c r="L13" s="53"/>
      <c r="M13" s="78"/>
      <c r="N13" s="66"/>
      <c r="O13" s="54" t="s">
        <v>23</v>
      </c>
      <c r="P13" s="51" t="s">
        <v>24</v>
      </c>
      <c r="Q13" s="55">
        <v>0.5</v>
      </c>
      <c r="R13" s="92">
        <f t="shared" si="0"/>
        <v>0.38</v>
      </c>
    </row>
    <row r="14" spans="1:19" ht="24.95" customHeight="1" x14ac:dyDescent="0.15">
      <c r="A14" s="396"/>
      <c r="B14" s="65"/>
      <c r="C14" s="44"/>
      <c r="D14" s="45"/>
      <c r="E14" s="46"/>
      <c r="F14" s="47"/>
      <c r="G14" s="69"/>
      <c r="H14" s="73"/>
      <c r="I14" s="45"/>
      <c r="J14" s="47"/>
      <c r="K14" s="47"/>
      <c r="L14" s="47"/>
      <c r="M14" s="77"/>
      <c r="N14" s="65"/>
      <c r="O14" s="48"/>
      <c r="P14" s="45"/>
      <c r="Q14" s="49"/>
      <c r="R14" s="91"/>
    </row>
    <row r="15" spans="1:19" ht="24.95" customHeight="1" x14ac:dyDescent="0.15">
      <c r="A15" s="396"/>
      <c r="B15" s="66" t="s">
        <v>188</v>
      </c>
      <c r="C15" s="50" t="s">
        <v>89</v>
      </c>
      <c r="D15" s="51"/>
      <c r="E15" s="52">
        <v>20</v>
      </c>
      <c r="F15" s="53" t="s">
        <v>17</v>
      </c>
      <c r="G15" s="70" t="s">
        <v>62</v>
      </c>
      <c r="H15" s="74" t="s">
        <v>89</v>
      </c>
      <c r="I15" s="51"/>
      <c r="J15" s="53">
        <f>ROUNDUP(E15*0.75,2)</f>
        <v>15</v>
      </c>
      <c r="K15" s="53" t="s">
        <v>17</v>
      </c>
      <c r="L15" s="53" t="s">
        <v>62</v>
      </c>
      <c r="M15" s="78" t="e">
        <f>#REF!</f>
        <v>#REF!</v>
      </c>
      <c r="N15" s="85" t="s">
        <v>262</v>
      </c>
      <c r="O15" s="54" t="s">
        <v>23</v>
      </c>
      <c r="P15" s="51" t="s">
        <v>24</v>
      </c>
      <c r="Q15" s="55">
        <v>1</v>
      </c>
      <c r="R15" s="92">
        <f>ROUNDUP(Q15*0.75,2)</f>
        <v>0.75</v>
      </c>
    </row>
    <row r="16" spans="1:19" ht="24.95" customHeight="1" x14ac:dyDescent="0.15">
      <c r="A16" s="396"/>
      <c r="B16" s="66" t="s">
        <v>189</v>
      </c>
      <c r="C16" s="50" t="s">
        <v>97</v>
      </c>
      <c r="D16" s="51"/>
      <c r="E16" s="52">
        <v>20</v>
      </c>
      <c r="F16" s="53" t="s">
        <v>17</v>
      </c>
      <c r="G16" s="70"/>
      <c r="H16" s="74" t="s">
        <v>97</v>
      </c>
      <c r="I16" s="51"/>
      <c r="J16" s="53">
        <f>ROUNDUP(E16*0.75,2)</f>
        <v>15</v>
      </c>
      <c r="K16" s="53" t="s">
        <v>17</v>
      </c>
      <c r="L16" s="53"/>
      <c r="M16" s="78" t="e">
        <f>ROUND(#REF!+(#REF!*10/100),2)</f>
        <v>#REF!</v>
      </c>
      <c r="N16" s="66" t="s">
        <v>167</v>
      </c>
      <c r="O16" s="54" t="s">
        <v>22</v>
      </c>
      <c r="P16" s="51"/>
      <c r="Q16" s="55">
        <v>1</v>
      </c>
      <c r="R16" s="92">
        <f>ROUNDUP(Q16*0.75,2)</f>
        <v>0.75</v>
      </c>
    </row>
    <row r="17" spans="1:18" ht="24.95" customHeight="1" x14ac:dyDescent="0.15">
      <c r="A17" s="396"/>
      <c r="B17" s="66"/>
      <c r="C17" s="50" t="s">
        <v>75</v>
      </c>
      <c r="D17" s="51"/>
      <c r="E17" s="52">
        <v>10</v>
      </c>
      <c r="F17" s="53" t="s">
        <v>17</v>
      </c>
      <c r="G17" s="70"/>
      <c r="H17" s="74" t="s">
        <v>75</v>
      </c>
      <c r="I17" s="51"/>
      <c r="J17" s="53">
        <f>ROUNDUP(E17*0.75,2)</f>
        <v>7.5</v>
      </c>
      <c r="K17" s="53" t="s">
        <v>17</v>
      </c>
      <c r="L17" s="53"/>
      <c r="M17" s="78" t="e">
        <f>#REF!</f>
        <v>#REF!</v>
      </c>
      <c r="N17" s="66" t="s">
        <v>33</v>
      </c>
      <c r="O17" s="54" t="s">
        <v>66</v>
      </c>
      <c r="P17" s="51"/>
      <c r="Q17" s="55">
        <v>2</v>
      </c>
      <c r="R17" s="92">
        <f>ROUNDUP(Q17*0.75,2)</f>
        <v>1.5</v>
      </c>
    </row>
    <row r="18" spans="1:18" ht="24.95" customHeight="1" x14ac:dyDescent="0.15">
      <c r="A18" s="396"/>
      <c r="B18" s="66"/>
      <c r="C18" s="50"/>
      <c r="D18" s="51"/>
      <c r="E18" s="52"/>
      <c r="F18" s="53"/>
      <c r="G18" s="70"/>
      <c r="H18" s="74"/>
      <c r="I18" s="51"/>
      <c r="J18" s="53"/>
      <c r="K18" s="53"/>
      <c r="L18" s="53"/>
      <c r="M18" s="78"/>
      <c r="N18" s="66"/>
      <c r="O18" s="54" t="s">
        <v>20</v>
      </c>
      <c r="P18" s="51"/>
      <c r="Q18" s="55">
        <v>2</v>
      </c>
      <c r="R18" s="92">
        <f>ROUNDUP(Q18*0.75,2)</f>
        <v>1.5</v>
      </c>
    </row>
    <row r="19" spans="1:18" ht="24.95" customHeight="1" x14ac:dyDescent="0.15">
      <c r="A19" s="396"/>
      <c r="B19" s="65"/>
      <c r="C19" s="44"/>
      <c r="D19" s="45"/>
      <c r="E19" s="46"/>
      <c r="F19" s="47"/>
      <c r="G19" s="69"/>
      <c r="H19" s="73"/>
      <c r="I19" s="45"/>
      <c r="J19" s="47"/>
      <c r="K19" s="47"/>
      <c r="L19" s="47"/>
      <c r="M19" s="77"/>
      <c r="N19" s="65"/>
      <c r="O19" s="48"/>
      <c r="P19" s="45"/>
      <c r="Q19" s="49"/>
      <c r="R19" s="91"/>
    </row>
    <row r="20" spans="1:18" ht="24.95" customHeight="1" x14ac:dyDescent="0.15">
      <c r="A20" s="396"/>
      <c r="B20" s="66" t="s">
        <v>138</v>
      </c>
      <c r="C20" s="50" t="s">
        <v>110</v>
      </c>
      <c r="D20" s="51"/>
      <c r="E20" s="52">
        <v>20</v>
      </c>
      <c r="F20" s="53" t="s">
        <v>17</v>
      </c>
      <c r="G20" s="70"/>
      <c r="H20" s="74" t="s">
        <v>110</v>
      </c>
      <c r="I20" s="51"/>
      <c r="J20" s="53">
        <f>ROUNDUP(E20*0.75,2)</f>
        <v>15</v>
      </c>
      <c r="K20" s="53" t="s">
        <v>17</v>
      </c>
      <c r="L20" s="53"/>
      <c r="M20" s="78" t="e">
        <f>ROUND(#REF!+(#REF!*15/100),2)</f>
        <v>#REF!</v>
      </c>
      <c r="N20" s="66" t="s">
        <v>33</v>
      </c>
      <c r="O20" s="54" t="s">
        <v>50</v>
      </c>
      <c r="P20" s="51"/>
      <c r="Q20" s="55">
        <v>100</v>
      </c>
      <c r="R20" s="92">
        <f>ROUNDUP(Q20*0.75,2)</f>
        <v>75</v>
      </c>
    </row>
    <row r="21" spans="1:18" ht="24.95" customHeight="1" x14ac:dyDescent="0.15">
      <c r="A21" s="396"/>
      <c r="B21" s="66"/>
      <c r="C21" s="50" t="s">
        <v>136</v>
      </c>
      <c r="D21" s="51"/>
      <c r="E21" s="52">
        <v>5</v>
      </c>
      <c r="F21" s="53" t="s">
        <v>17</v>
      </c>
      <c r="G21" s="70"/>
      <c r="H21" s="74" t="s">
        <v>136</v>
      </c>
      <c r="I21" s="51"/>
      <c r="J21" s="53">
        <f>ROUNDUP(E21*0.75,2)</f>
        <v>3.75</v>
      </c>
      <c r="K21" s="53" t="s">
        <v>17</v>
      </c>
      <c r="L21" s="53"/>
      <c r="M21" s="78" t="e">
        <f>ROUND(#REF!+(#REF!*15/100),2)</f>
        <v>#REF!</v>
      </c>
      <c r="N21" s="66"/>
      <c r="O21" s="54" t="s">
        <v>85</v>
      </c>
      <c r="P21" s="51"/>
      <c r="Q21" s="55">
        <v>0.5</v>
      </c>
      <c r="R21" s="92">
        <f>ROUNDUP(Q21*0.75,2)</f>
        <v>0.38</v>
      </c>
    </row>
    <row r="22" spans="1:18" ht="24.95" customHeight="1" x14ac:dyDescent="0.15">
      <c r="A22" s="396"/>
      <c r="B22" s="66"/>
      <c r="C22" s="50"/>
      <c r="D22" s="51"/>
      <c r="E22" s="52"/>
      <c r="F22" s="53"/>
      <c r="G22" s="70"/>
      <c r="H22" s="74"/>
      <c r="I22" s="51"/>
      <c r="J22" s="53"/>
      <c r="K22" s="53"/>
      <c r="L22" s="53"/>
      <c r="M22" s="78"/>
      <c r="N22" s="66"/>
      <c r="O22" s="54" t="s">
        <v>51</v>
      </c>
      <c r="P22" s="51"/>
      <c r="Q22" s="55">
        <v>0.1</v>
      </c>
      <c r="R22" s="92">
        <f>ROUNDUP(Q22*0.75,2)</f>
        <v>0.08</v>
      </c>
    </row>
    <row r="23" spans="1:18" ht="24.95" customHeight="1" thickBot="1" x14ac:dyDescent="0.2">
      <c r="A23" s="397"/>
      <c r="B23" s="67"/>
      <c r="C23" s="58"/>
      <c r="D23" s="59"/>
      <c r="E23" s="60"/>
      <c r="F23" s="61"/>
      <c r="G23" s="71"/>
      <c r="H23" s="75"/>
      <c r="I23" s="59"/>
      <c r="J23" s="61"/>
      <c r="K23" s="61"/>
      <c r="L23" s="61"/>
      <c r="M23" s="79"/>
      <c r="N23" s="67"/>
      <c r="O23" s="62"/>
      <c r="P23" s="59"/>
      <c r="Q23" s="63"/>
      <c r="R23" s="94"/>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323</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322</v>
      </c>
      <c r="C9" s="108" t="s">
        <v>47</v>
      </c>
      <c r="D9" s="108"/>
      <c r="E9" s="51"/>
      <c r="F9" s="51"/>
      <c r="G9" s="108"/>
      <c r="H9" s="107">
        <v>10</v>
      </c>
      <c r="I9" s="111" t="s">
        <v>322</v>
      </c>
      <c r="J9" s="119" t="s">
        <v>218</v>
      </c>
      <c r="K9" s="110">
        <v>5</v>
      </c>
      <c r="L9" s="109" t="s">
        <v>270</v>
      </c>
      <c r="M9" s="108" t="s">
        <v>89</v>
      </c>
      <c r="N9" s="107">
        <v>10</v>
      </c>
      <c r="O9" s="106" t="s">
        <v>62</v>
      </c>
    </row>
    <row r="10" spans="1:21" ht="24.95" customHeight="1" x14ac:dyDescent="0.15">
      <c r="A10" s="407"/>
      <c r="B10" s="108"/>
      <c r="C10" s="108" t="s">
        <v>19</v>
      </c>
      <c r="D10" s="108"/>
      <c r="E10" s="51"/>
      <c r="F10" s="51"/>
      <c r="G10" s="108"/>
      <c r="H10" s="107">
        <v>20</v>
      </c>
      <c r="I10" s="111"/>
      <c r="J10" s="108" t="s">
        <v>19</v>
      </c>
      <c r="K10" s="110">
        <v>10</v>
      </c>
      <c r="L10" s="109"/>
      <c r="M10" s="108" t="s">
        <v>97</v>
      </c>
      <c r="N10" s="107">
        <v>5</v>
      </c>
      <c r="O10" s="106"/>
    </row>
    <row r="11" spans="1:21" ht="24.95" customHeight="1" x14ac:dyDescent="0.15">
      <c r="A11" s="407"/>
      <c r="B11" s="108"/>
      <c r="C11" s="108" t="s">
        <v>28</v>
      </c>
      <c r="D11" s="108"/>
      <c r="E11" s="51" t="s">
        <v>29</v>
      </c>
      <c r="F11" s="51"/>
      <c r="G11" s="108"/>
      <c r="H11" s="138">
        <v>0.13</v>
      </c>
      <c r="I11" s="111"/>
      <c r="J11" s="108" t="s">
        <v>298</v>
      </c>
      <c r="K11" s="139">
        <v>0.13</v>
      </c>
      <c r="L11" s="118"/>
      <c r="M11" s="114"/>
      <c r="N11" s="116"/>
      <c r="O11" s="117"/>
    </row>
    <row r="12" spans="1:21" ht="24.95" customHeight="1" x14ac:dyDescent="0.15">
      <c r="A12" s="407"/>
      <c r="B12" s="108"/>
      <c r="C12" s="108"/>
      <c r="D12" s="108"/>
      <c r="E12" s="51"/>
      <c r="F12" s="51"/>
      <c r="G12" s="108" t="s">
        <v>31</v>
      </c>
      <c r="H12" s="107" t="s">
        <v>266</v>
      </c>
      <c r="I12" s="111"/>
      <c r="J12" s="108"/>
      <c r="K12" s="110"/>
      <c r="L12" s="109" t="s">
        <v>321</v>
      </c>
      <c r="M12" s="108" t="s">
        <v>110</v>
      </c>
      <c r="N12" s="107">
        <v>10</v>
      </c>
      <c r="O12" s="106"/>
    </row>
    <row r="13" spans="1:21" ht="24.95" customHeight="1" x14ac:dyDescent="0.15">
      <c r="A13" s="407"/>
      <c r="B13" s="108"/>
      <c r="C13" s="108"/>
      <c r="D13" s="108"/>
      <c r="E13" s="51"/>
      <c r="F13" s="51"/>
      <c r="G13" s="108" t="s">
        <v>22</v>
      </c>
      <c r="H13" s="107" t="s">
        <v>268</v>
      </c>
      <c r="I13" s="111"/>
      <c r="J13" s="108"/>
      <c r="K13" s="110"/>
      <c r="L13" s="109"/>
      <c r="M13" s="108" t="s">
        <v>19</v>
      </c>
      <c r="N13" s="107">
        <v>10</v>
      </c>
      <c r="O13" s="106"/>
    </row>
    <row r="14" spans="1:21" ht="24.95" customHeight="1" x14ac:dyDescent="0.15">
      <c r="A14" s="407"/>
      <c r="B14" s="108"/>
      <c r="C14" s="108"/>
      <c r="D14" s="108"/>
      <c r="E14" s="51"/>
      <c r="F14" s="51" t="s">
        <v>24</v>
      </c>
      <c r="G14" s="108" t="s">
        <v>23</v>
      </c>
      <c r="H14" s="107" t="s">
        <v>268</v>
      </c>
      <c r="I14" s="111"/>
      <c r="J14" s="108"/>
      <c r="K14" s="110"/>
      <c r="L14" s="109"/>
      <c r="M14" s="108"/>
      <c r="N14" s="107"/>
      <c r="O14" s="106"/>
    </row>
    <row r="15" spans="1:21" ht="24.95" customHeight="1" x14ac:dyDescent="0.15">
      <c r="A15" s="407"/>
      <c r="B15" s="114"/>
      <c r="C15" s="114"/>
      <c r="D15" s="114"/>
      <c r="E15" s="45"/>
      <c r="F15" s="45"/>
      <c r="G15" s="114"/>
      <c r="H15" s="116"/>
      <c r="I15" s="115"/>
      <c r="J15" s="114"/>
      <c r="K15" s="113"/>
      <c r="L15" s="109"/>
      <c r="M15" s="108"/>
      <c r="N15" s="107"/>
      <c r="O15" s="106"/>
    </row>
    <row r="16" spans="1:21" ht="24.95" customHeight="1" x14ac:dyDescent="0.15">
      <c r="A16" s="407"/>
      <c r="B16" s="108" t="s">
        <v>320</v>
      </c>
      <c r="C16" s="108" t="s">
        <v>89</v>
      </c>
      <c r="D16" s="108" t="s">
        <v>62</v>
      </c>
      <c r="E16" s="51"/>
      <c r="F16" s="51"/>
      <c r="G16" s="108"/>
      <c r="H16" s="107">
        <v>10</v>
      </c>
      <c r="I16" s="111" t="s">
        <v>320</v>
      </c>
      <c r="J16" s="108" t="s">
        <v>89</v>
      </c>
      <c r="K16" s="110">
        <v>10</v>
      </c>
      <c r="L16" s="109"/>
      <c r="M16" s="108"/>
      <c r="N16" s="107"/>
      <c r="O16" s="106"/>
    </row>
    <row r="17" spans="1:15" ht="24.95" customHeight="1" x14ac:dyDescent="0.15">
      <c r="A17" s="407"/>
      <c r="B17" s="108"/>
      <c r="C17" s="108" t="s">
        <v>97</v>
      </c>
      <c r="D17" s="108"/>
      <c r="E17" s="51"/>
      <c r="F17" s="51"/>
      <c r="G17" s="108"/>
      <c r="H17" s="107">
        <v>10</v>
      </c>
      <c r="I17" s="111"/>
      <c r="J17" s="108" t="s">
        <v>97</v>
      </c>
      <c r="K17" s="110">
        <v>10</v>
      </c>
      <c r="L17" s="109"/>
      <c r="M17" s="108"/>
      <c r="N17" s="107"/>
      <c r="O17" s="106"/>
    </row>
    <row r="18" spans="1:15" ht="24.95" customHeight="1" x14ac:dyDescent="0.15">
      <c r="A18" s="407"/>
      <c r="B18" s="114"/>
      <c r="C18" s="114"/>
      <c r="D18" s="114"/>
      <c r="E18" s="45"/>
      <c r="F18" s="45"/>
      <c r="G18" s="114"/>
      <c r="H18" s="116"/>
      <c r="I18" s="115"/>
      <c r="J18" s="114"/>
      <c r="K18" s="113"/>
      <c r="L18" s="109"/>
      <c r="M18" s="108"/>
      <c r="N18" s="107"/>
      <c r="O18" s="106"/>
    </row>
    <row r="19" spans="1:15" ht="24.95" customHeight="1" x14ac:dyDescent="0.15">
      <c r="A19" s="407"/>
      <c r="B19" s="108" t="s">
        <v>83</v>
      </c>
      <c r="C19" s="108" t="s">
        <v>110</v>
      </c>
      <c r="D19" s="108"/>
      <c r="E19" s="51"/>
      <c r="F19" s="112"/>
      <c r="G19" s="108"/>
      <c r="H19" s="107">
        <v>10</v>
      </c>
      <c r="I19" s="111" t="s">
        <v>83</v>
      </c>
      <c r="J19" s="108" t="s">
        <v>110</v>
      </c>
      <c r="K19" s="110">
        <v>10</v>
      </c>
      <c r="L19" s="109"/>
      <c r="M19" s="108"/>
      <c r="N19" s="107"/>
      <c r="O19" s="106"/>
    </row>
    <row r="20" spans="1:15" ht="24.95" customHeight="1" x14ac:dyDescent="0.15">
      <c r="A20" s="407"/>
      <c r="B20" s="108"/>
      <c r="C20" s="108" t="s">
        <v>136</v>
      </c>
      <c r="D20" s="108"/>
      <c r="E20" s="51"/>
      <c r="F20" s="51"/>
      <c r="G20" s="108"/>
      <c r="H20" s="107">
        <v>5</v>
      </c>
      <c r="I20" s="111"/>
      <c r="J20" s="108"/>
      <c r="K20" s="110"/>
      <c r="L20" s="109"/>
      <c r="M20" s="108"/>
      <c r="N20" s="107"/>
      <c r="O20" s="106"/>
    </row>
    <row r="21" spans="1:15" ht="24.95" customHeight="1" x14ac:dyDescent="0.15">
      <c r="A21" s="407"/>
      <c r="B21" s="108"/>
      <c r="C21" s="108"/>
      <c r="D21" s="108"/>
      <c r="E21" s="51"/>
      <c r="F21" s="51"/>
      <c r="G21" s="108" t="s">
        <v>50</v>
      </c>
      <c r="H21" s="107" t="s">
        <v>266</v>
      </c>
      <c r="I21" s="111"/>
      <c r="J21" s="108"/>
      <c r="K21" s="110"/>
      <c r="L21" s="109"/>
      <c r="M21" s="108"/>
      <c r="N21" s="107"/>
      <c r="O21" s="106"/>
    </row>
    <row r="22" spans="1:15" ht="24.95" customHeight="1" thickBot="1" x14ac:dyDescent="0.2">
      <c r="A22" s="408"/>
      <c r="B22" s="102"/>
      <c r="C22" s="102"/>
      <c r="D22" s="102"/>
      <c r="E22" s="59"/>
      <c r="F22" s="59"/>
      <c r="G22" s="102"/>
      <c r="H22" s="101"/>
      <c r="I22" s="105"/>
      <c r="J22" s="102"/>
      <c r="K22" s="104"/>
      <c r="L22" s="103"/>
      <c r="M22" s="102"/>
      <c r="N22" s="101"/>
      <c r="O22" s="100"/>
    </row>
    <row r="23" spans="1:15" ht="24.95" customHeight="1" x14ac:dyDescent="0.15">
      <c r="B23" s="99"/>
      <c r="C23" s="99"/>
      <c r="D23" s="99"/>
      <c r="G23" s="99"/>
      <c r="H23" s="98"/>
      <c r="I23" s="99"/>
      <c r="J23" s="99"/>
      <c r="K23" s="98"/>
      <c r="L23" s="99"/>
      <c r="M23" s="99"/>
      <c r="N23" s="98"/>
    </row>
    <row r="24" spans="1:15" ht="24.95" customHeight="1" x14ac:dyDescent="0.15">
      <c r="B24" s="99"/>
      <c r="C24" s="99"/>
      <c r="D24" s="99"/>
      <c r="G24" s="99"/>
      <c r="H24" s="98"/>
      <c r="I24" s="99"/>
      <c r="J24" s="99"/>
      <c r="K24" s="98"/>
      <c r="L24" s="99"/>
      <c r="M24" s="99"/>
      <c r="N24" s="98"/>
    </row>
    <row r="25" spans="1:15" ht="24.95" customHeight="1"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Z25"/>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168</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14</v>
      </c>
      <c r="C5" s="38"/>
      <c r="D5" s="39"/>
      <c r="E5" s="40"/>
      <c r="F5" s="41"/>
      <c r="G5" s="68"/>
      <c r="H5" s="72"/>
      <c r="I5" s="39"/>
      <c r="J5" s="41"/>
      <c r="K5" s="41"/>
      <c r="L5" s="41"/>
      <c r="M5" s="76"/>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169</v>
      </c>
      <c r="C7" s="50" t="s">
        <v>117</v>
      </c>
      <c r="D7" s="51"/>
      <c r="E7" s="82">
        <v>0.33333333333333331</v>
      </c>
      <c r="F7" s="53" t="s">
        <v>118</v>
      </c>
      <c r="G7" s="70"/>
      <c r="H7" s="74" t="s">
        <v>117</v>
      </c>
      <c r="I7" s="51"/>
      <c r="J7" s="53">
        <f>ROUNDUP(E7*0.75,2)</f>
        <v>0.25</v>
      </c>
      <c r="K7" s="53" t="s">
        <v>118</v>
      </c>
      <c r="L7" s="53"/>
      <c r="M7" s="78" t="e">
        <f>#REF!</f>
        <v>#REF!</v>
      </c>
      <c r="N7" s="66" t="s">
        <v>137</v>
      </c>
      <c r="O7" s="54" t="s">
        <v>18</v>
      </c>
      <c r="P7" s="51"/>
      <c r="Q7" s="55">
        <v>0.5</v>
      </c>
      <c r="R7" s="92">
        <f t="shared" ref="R7:R14" si="0">ROUNDUP(Q7*0.75,2)</f>
        <v>0.38</v>
      </c>
    </row>
    <row r="8" spans="1:19" ht="24.95" customHeight="1" x14ac:dyDescent="0.15">
      <c r="A8" s="396"/>
      <c r="B8" s="66"/>
      <c r="C8" s="50" t="s">
        <v>16</v>
      </c>
      <c r="D8" s="51"/>
      <c r="E8" s="52">
        <v>20</v>
      </c>
      <c r="F8" s="53" t="s">
        <v>17</v>
      </c>
      <c r="G8" s="70"/>
      <c r="H8" s="74" t="s">
        <v>16</v>
      </c>
      <c r="I8" s="51"/>
      <c r="J8" s="53">
        <f>ROUNDUP(E8*0.75,2)</f>
        <v>15</v>
      </c>
      <c r="K8" s="53" t="s">
        <v>17</v>
      </c>
      <c r="L8" s="53"/>
      <c r="M8" s="78" t="e">
        <f>#REF!</f>
        <v>#REF!</v>
      </c>
      <c r="N8" s="85" t="s">
        <v>176</v>
      </c>
      <c r="O8" s="54" t="s">
        <v>20</v>
      </c>
      <c r="P8" s="51"/>
      <c r="Q8" s="55">
        <v>1</v>
      </c>
      <c r="R8" s="92">
        <f t="shared" si="0"/>
        <v>0.75</v>
      </c>
    </row>
    <row r="9" spans="1:19" ht="24.95" customHeight="1" x14ac:dyDescent="0.15">
      <c r="A9" s="396"/>
      <c r="B9" s="66"/>
      <c r="C9" s="50" t="s">
        <v>19</v>
      </c>
      <c r="D9" s="51"/>
      <c r="E9" s="52">
        <v>20</v>
      </c>
      <c r="F9" s="53" t="s">
        <v>17</v>
      </c>
      <c r="G9" s="70"/>
      <c r="H9" s="74" t="s">
        <v>19</v>
      </c>
      <c r="I9" s="51"/>
      <c r="J9" s="53">
        <f>ROUNDUP(E9*0.75,2)</f>
        <v>15</v>
      </c>
      <c r="K9" s="53" t="s">
        <v>17</v>
      </c>
      <c r="L9" s="53"/>
      <c r="M9" s="78" t="e">
        <f>ROUND(#REF!+(#REF!*6/100),2)</f>
        <v>#REF!</v>
      </c>
      <c r="N9" s="93" t="s">
        <v>177</v>
      </c>
      <c r="O9" s="54" t="s">
        <v>31</v>
      </c>
      <c r="P9" s="51"/>
      <c r="Q9" s="55">
        <v>60</v>
      </c>
      <c r="R9" s="92">
        <f t="shared" si="0"/>
        <v>45</v>
      </c>
    </row>
    <row r="10" spans="1:19" ht="24.95" customHeight="1" x14ac:dyDescent="0.15">
      <c r="A10" s="396"/>
      <c r="B10" s="66"/>
      <c r="C10" s="50" t="s">
        <v>97</v>
      </c>
      <c r="D10" s="51"/>
      <c r="E10" s="52">
        <v>10</v>
      </c>
      <c r="F10" s="53" t="s">
        <v>17</v>
      </c>
      <c r="G10" s="70"/>
      <c r="H10" s="74" t="s">
        <v>97</v>
      </c>
      <c r="I10" s="51"/>
      <c r="J10" s="53">
        <f>ROUNDUP(E10*0.75,2)</f>
        <v>7.5</v>
      </c>
      <c r="K10" s="53" t="s">
        <v>17</v>
      </c>
      <c r="L10" s="53"/>
      <c r="M10" s="78" t="e">
        <f>ROUND(#REF!+(#REF!*10/100),2)</f>
        <v>#REF!</v>
      </c>
      <c r="N10" s="66" t="s">
        <v>70</v>
      </c>
      <c r="O10" s="54" t="s">
        <v>22</v>
      </c>
      <c r="P10" s="51"/>
      <c r="Q10" s="55">
        <v>1</v>
      </c>
      <c r="R10" s="92">
        <f t="shared" si="0"/>
        <v>0.75</v>
      </c>
    </row>
    <row r="11" spans="1:19" ht="24.95" customHeight="1" x14ac:dyDescent="0.15">
      <c r="A11" s="396"/>
      <c r="B11" s="66"/>
      <c r="C11" s="50" t="s">
        <v>49</v>
      </c>
      <c r="D11" s="51"/>
      <c r="E11" s="52">
        <v>5</v>
      </c>
      <c r="F11" s="53" t="s">
        <v>17</v>
      </c>
      <c r="G11" s="70"/>
      <c r="H11" s="74" t="s">
        <v>49</v>
      </c>
      <c r="I11" s="51"/>
      <c r="J11" s="53">
        <f>ROUNDUP(E11*0.75,2)</f>
        <v>3.75</v>
      </c>
      <c r="K11" s="53" t="s">
        <v>17</v>
      </c>
      <c r="L11" s="53"/>
      <c r="M11" s="78" t="e">
        <f>#REF!</f>
        <v>#REF!</v>
      </c>
      <c r="N11" s="66" t="s">
        <v>71</v>
      </c>
      <c r="O11" s="54" t="s">
        <v>18</v>
      </c>
      <c r="P11" s="51"/>
      <c r="Q11" s="55">
        <v>1</v>
      </c>
      <c r="R11" s="92">
        <f t="shared" si="0"/>
        <v>0.75</v>
      </c>
    </row>
    <row r="12" spans="1:19" ht="24.95" customHeight="1" x14ac:dyDescent="0.15">
      <c r="A12" s="396"/>
      <c r="B12" s="66"/>
      <c r="C12" s="50"/>
      <c r="D12" s="51"/>
      <c r="E12" s="52"/>
      <c r="F12" s="53"/>
      <c r="G12" s="70"/>
      <c r="H12" s="74"/>
      <c r="I12" s="51"/>
      <c r="J12" s="53"/>
      <c r="K12" s="53"/>
      <c r="L12" s="53"/>
      <c r="M12" s="78"/>
      <c r="N12" s="66" t="s">
        <v>33</v>
      </c>
      <c r="O12" s="54" t="s">
        <v>21</v>
      </c>
      <c r="P12" s="51"/>
      <c r="Q12" s="55">
        <v>1</v>
      </c>
      <c r="R12" s="92">
        <f t="shared" si="0"/>
        <v>0.75</v>
      </c>
    </row>
    <row r="13" spans="1:19" ht="24.95" customHeight="1" x14ac:dyDescent="0.15">
      <c r="A13" s="396"/>
      <c r="B13" s="66"/>
      <c r="C13" s="50"/>
      <c r="D13" s="51"/>
      <c r="E13" s="52"/>
      <c r="F13" s="53"/>
      <c r="G13" s="70"/>
      <c r="H13" s="74"/>
      <c r="I13" s="51"/>
      <c r="J13" s="53"/>
      <c r="K13" s="53"/>
      <c r="L13" s="53"/>
      <c r="M13" s="78"/>
      <c r="N13" s="66"/>
      <c r="O13" s="54" t="s">
        <v>23</v>
      </c>
      <c r="P13" s="51" t="s">
        <v>24</v>
      </c>
      <c r="Q13" s="55">
        <v>2.5</v>
      </c>
      <c r="R13" s="92">
        <f t="shared" si="0"/>
        <v>1.8800000000000001</v>
      </c>
    </row>
    <row r="14" spans="1:19" ht="24.95" customHeight="1" x14ac:dyDescent="0.15">
      <c r="A14" s="396"/>
      <c r="B14" s="66"/>
      <c r="C14" s="50"/>
      <c r="D14" s="51"/>
      <c r="E14" s="52"/>
      <c r="F14" s="53"/>
      <c r="G14" s="70"/>
      <c r="H14" s="74"/>
      <c r="I14" s="51"/>
      <c r="J14" s="53"/>
      <c r="K14" s="53"/>
      <c r="L14" s="53"/>
      <c r="M14" s="78"/>
      <c r="N14" s="66"/>
      <c r="O14" s="54" t="s">
        <v>57</v>
      </c>
      <c r="P14" s="51"/>
      <c r="Q14" s="55">
        <v>1</v>
      </c>
      <c r="R14" s="92">
        <f t="shared" si="0"/>
        <v>0.75</v>
      </c>
    </row>
    <row r="15" spans="1:19" ht="24.95" customHeight="1" x14ac:dyDescent="0.15">
      <c r="A15" s="396"/>
      <c r="B15" s="65"/>
      <c r="C15" s="44"/>
      <c r="D15" s="45"/>
      <c r="E15" s="46"/>
      <c r="F15" s="47"/>
      <c r="G15" s="69"/>
      <c r="H15" s="73"/>
      <c r="I15" s="45"/>
      <c r="J15" s="47"/>
      <c r="K15" s="47"/>
      <c r="L15" s="47"/>
      <c r="M15" s="77"/>
      <c r="N15" s="65"/>
      <c r="O15" s="48"/>
      <c r="P15" s="45"/>
      <c r="Q15" s="49"/>
      <c r="R15" s="91"/>
    </row>
    <row r="16" spans="1:19" ht="24.95" customHeight="1" x14ac:dyDescent="0.15">
      <c r="A16" s="396"/>
      <c r="B16" s="66" t="s">
        <v>72</v>
      </c>
      <c r="C16" s="50" t="s">
        <v>96</v>
      </c>
      <c r="D16" s="51"/>
      <c r="E16" s="52">
        <v>30</v>
      </c>
      <c r="F16" s="53" t="s">
        <v>17</v>
      </c>
      <c r="G16" s="70"/>
      <c r="H16" s="74" t="s">
        <v>96</v>
      </c>
      <c r="I16" s="51"/>
      <c r="J16" s="53">
        <f>ROUNDUP(E16*0.75,2)</f>
        <v>22.5</v>
      </c>
      <c r="K16" s="53" t="s">
        <v>17</v>
      </c>
      <c r="L16" s="53"/>
      <c r="M16" s="78" t="e">
        <f>ROUND(#REF!+(#REF!*15/100),2)</f>
        <v>#REF!</v>
      </c>
      <c r="N16" s="66" t="s">
        <v>73</v>
      </c>
      <c r="O16" s="54" t="s">
        <v>22</v>
      </c>
      <c r="P16" s="51"/>
      <c r="Q16" s="55">
        <v>1</v>
      </c>
      <c r="R16" s="92">
        <f>ROUNDUP(Q16*0.75,2)</f>
        <v>0.75</v>
      </c>
    </row>
    <row r="17" spans="1:18" ht="24.95" customHeight="1" x14ac:dyDescent="0.15">
      <c r="A17" s="396"/>
      <c r="B17" s="66"/>
      <c r="C17" s="50" t="s">
        <v>43</v>
      </c>
      <c r="D17" s="51"/>
      <c r="E17" s="52">
        <v>10</v>
      </c>
      <c r="F17" s="53" t="s">
        <v>17</v>
      </c>
      <c r="G17" s="70"/>
      <c r="H17" s="74" t="s">
        <v>43</v>
      </c>
      <c r="I17" s="51"/>
      <c r="J17" s="53">
        <f>ROUNDUP(E17*0.75,2)</f>
        <v>7.5</v>
      </c>
      <c r="K17" s="53" t="s">
        <v>17</v>
      </c>
      <c r="L17" s="53"/>
      <c r="M17" s="78" t="e">
        <f>#REF!</f>
        <v>#REF!</v>
      </c>
      <c r="N17" s="66" t="s">
        <v>74</v>
      </c>
      <c r="O17" s="54" t="s">
        <v>51</v>
      </c>
      <c r="P17" s="51"/>
      <c r="Q17" s="55">
        <v>0.1</v>
      </c>
      <c r="R17" s="92">
        <f>ROUNDUP(Q17*0.75,2)</f>
        <v>0.08</v>
      </c>
    </row>
    <row r="18" spans="1:18" ht="24.95" customHeight="1" x14ac:dyDescent="0.15">
      <c r="A18" s="396"/>
      <c r="B18" s="66"/>
      <c r="C18" s="50" t="s">
        <v>75</v>
      </c>
      <c r="D18" s="51"/>
      <c r="E18" s="52">
        <v>10</v>
      </c>
      <c r="F18" s="53" t="s">
        <v>17</v>
      </c>
      <c r="G18" s="70"/>
      <c r="H18" s="74" t="s">
        <v>75</v>
      </c>
      <c r="I18" s="51"/>
      <c r="J18" s="53">
        <f>ROUNDUP(E18*0.75,2)</f>
        <v>7.5</v>
      </c>
      <c r="K18" s="53" t="s">
        <v>17</v>
      </c>
      <c r="L18" s="53"/>
      <c r="M18" s="78" t="e">
        <f>#REF!</f>
        <v>#REF!</v>
      </c>
      <c r="N18" s="66" t="s">
        <v>33</v>
      </c>
      <c r="O18" s="54" t="s">
        <v>66</v>
      </c>
      <c r="P18" s="51"/>
      <c r="Q18" s="55">
        <v>2</v>
      </c>
      <c r="R18" s="92">
        <f>ROUNDUP(Q18*0.75,2)</f>
        <v>1.5</v>
      </c>
    </row>
    <row r="19" spans="1:18" ht="24.95" customHeight="1" x14ac:dyDescent="0.15">
      <c r="A19" s="396"/>
      <c r="B19" s="66"/>
      <c r="C19" s="50"/>
      <c r="D19" s="51"/>
      <c r="E19" s="52"/>
      <c r="F19" s="53"/>
      <c r="G19" s="70"/>
      <c r="H19" s="74"/>
      <c r="I19" s="51"/>
      <c r="J19" s="53"/>
      <c r="K19" s="53"/>
      <c r="L19" s="53"/>
      <c r="M19" s="78"/>
      <c r="N19" s="66"/>
      <c r="O19" s="54" t="s">
        <v>20</v>
      </c>
      <c r="P19" s="51"/>
      <c r="Q19" s="55">
        <v>2</v>
      </c>
      <c r="R19" s="92">
        <f>ROUNDUP(Q19*0.75,2)</f>
        <v>1.5</v>
      </c>
    </row>
    <row r="20" spans="1:18" ht="24.95" customHeight="1" x14ac:dyDescent="0.15">
      <c r="A20" s="396"/>
      <c r="B20" s="65"/>
      <c r="C20" s="44"/>
      <c r="D20" s="45"/>
      <c r="E20" s="46"/>
      <c r="F20" s="47"/>
      <c r="G20" s="69"/>
      <c r="H20" s="73"/>
      <c r="I20" s="45"/>
      <c r="J20" s="47"/>
      <c r="K20" s="47"/>
      <c r="L20" s="47"/>
      <c r="M20" s="77"/>
      <c r="N20" s="65"/>
      <c r="O20" s="48"/>
      <c r="P20" s="45"/>
      <c r="Q20" s="49"/>
      <c r="R20" s="91"/>
    </row>
    <row r="21" spans="1:18" ht="24.95" customHeight="1" x14ac:dyDescent="0.15">
      <c r="A21" s="396"/>
      <c r="B21" s="66" t="s">
        <v>32</v>
      </c>
      <c r="C21" s="50" t="s">
        <v>76</v>
      </c>
      <c r="D21" s="51"/>
      <c r="E21" s="52">
        <v>5</v>
      </c>
      <c r="F21" s="53" t="s">
        <v>17</v>
      </c>
      <c r="G21" s="70"/>
      <c r="H21" s="74" t="s">
        <v>76</v>
      </c>
      <c r="I21" s="51"/>
      <c r="J21" s="53">
        <f>ROUNDUP(E21*0.75,2)</f>
        <v>3.75</v>
      </c>
      <c r="K21" s="53" t="s">
        <v>17</v>
      </c>
      <c r="L21" s="53"/>
      <c r="M21" s="78" t="e">
        <f>#REF!</f>
        <v>#REF!</v>
      </c>
      <c r="N21" s="66" t="s">
        <v>33</v>
      </c>
      <c r="O21" s="54" t="s">
        <v>31</v>
      </c>
      <c r="P21" s="51"/>
      <c r="Q21" s="55">
        <v>100</v>
      </c>
      <c r="R21" s="92">
        <f>ROUNDUP(Q21*0.75,2)</f>
        <v>75</v>
      </c>
    </row>
    <row r="22" spans="1:18" ht="24.95" customHeight="1" x14ac:dyDescent="0.15">
      <c r="A22" s="396"/>
      <c r="B22" s="66"/>
      <c r="C22" s="50" t="s">
        <v>77</v>
      </c>
      <c r="D22" s="51" t="s">
        <v>24</v>
      </c>
      <c r="E22" s="57">
        <v>0.1</v>
      </c>
      <c r="F22" s="53" t="s">
        <v>36</v>
      </c>
      <c r="G22" s="70"/>
      <c r="H22" s="74" t="s">
        <v>77</v>
      </c>
      <c r="I22" s="51" t="s">
        <v>24</v>
      </c>
      <c r="J22" s="53">
        <f>ROUNDUP(E22*0.75,2)</f>
        <v>0.08</v>
      </c>
      <c r="K22" s="53" t="s">
        <v>36</v>
      </c>
      <c r="L22" s="53"/>
      <c r="M22" s="78" t="e">
        <f>#REF!</f>
        <v>#REF!</v>
      </c>
      <c r="N22" s="66"/>
      <c r="O22" s="54" t="s">
        <v>37</v>
      </c>
      <c r="P22" s="51"/>
      <c r="Q22" s="55">
        <v>3</v>
      </c>
      <c r="R22" s="92">
        <f>ROUNDUP(Q22*0.75,2)</f>
        <v>2.25</v>
      </c>
    </row>
    <row r="23" spans="1:18" ht="24.95" customHeight="1" x14ac:dyDescent="0.15">
      <c r="A23" s="396"/>
      <c r="B23" s="65"/>
      <c r="C23" s="44"/>
      <c r="D23" s="45"/>
      <c r="E23" s="46"/>
      <c r="F23" s="47"/>
      <c r="G23" s="69"/>
      <c r="H23" s="73"/>
      <c r="I23" s="45"/>
      <c r="J23" s="47"/>
      <c r="K23" s="47"/>
      <c r="L23" s="47"/>
      <c r="M23" s="77"/>
      <c r="N23" s="65"/>
      <c r="O23" s="48"/>
      <c r="P23" s="45"/>
      <c r="Q23" s="49"/>
      <c r="R23" s="91"/>
    </row>
    <row r="24" spans="1:18" ht="24.95" customHeight="1" x14ac:dyDescent="0.15">
      <c r="A24" s="396"/>
      <c r="B24" s="66" t="s">
        <v>105</v>
      </c>
      <c r="C24" s="50" t="s">
        <v>106</v>
      </c>
      <c r="D24" s="51"/>
      <c r="E24" s="84">
        <v>0.16666666666666666</v>
      </c>
      <c r="F24" s="53" t="s">
        <v>30</v>
      </c>
      <c r="G24" s="70"/>
      <c r="H24" s="74" t="s">
        <v>106</v>
      </c>
      <c r="I24" s="51"/>
      <c r="J24" s="53">
        <f>ROUNDUP(E24*0.75,2)</f>
        <v>0.13</v>
      </c>
      <c r="K24" s="53" t="s">
        <v>30</v>
      </c>
      <c r="L24" s="53"/>
      <c r="M24" s="78" t="e">
        <f>#REF!</f>
        <v>#REF!</v>
      </c>
      <c r="N24" s="66" t="s">
        <v>100</v>
      </c>
      <c r="O24" s="54"/>
      <c r="P24" s="51"/>
      <c r="Q24" s="55"/>
      <c r="R24" s="92"/>
    </row>
    <row r="25" spans="1:18" ht="24.95" customHeight="1" thickBot="1" x14ac:dyDescent="0.2">
      <c r="A25" s="397"/>
      <c r="B25" s="67"/>
      <c r="C25" s="58"/>
      <c r="D25" s="59"/>
      <c r="E25" s="60"/>
      <c r="F25" s="61"/>
      <c r="G25" s="71"/>
      <c r="H25" s="75"/>
      <c r="I25" s="59"/>
      <c r="J25" s="61"/>
      <c r="K25" s="61"/>
      <c r="L25" s="61"/>
      <c r="M25" s="79"/>
      <c r="N25" s="67"/>
      <c r="O25" s="62"/>
      <c r="P25" s="59"/>
      <c r="Q25" s="63"/>
      <c r="R25" s="94"/>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331</v>
      </c>
      <c r="B3" s="411"/>
      <c r="C3" s="411"/>
      <c r="D3" s="137"/>
      <c r="E3" s="412" t="s">
        <v>330</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329</v>
      </c>
      <c r="C9" s="108" t="s">
        <v>117</v>
      </c>
      <c r="D9" s="108"/>
      <c r="E9" s="51"/>
      <c r="F9" s="51"/>
      <c r="G9" s="108"/>
      <c r="H9" s="142">
        <v>0.1</v>
      </c>
      <c r="I9" s="111" t="s">
        <v>328</v>
      </c>
      <c r="J9" s="108" t="s">
        <v>117</v>
      </c>
      <c r="K9" s="148">
        <v>0.1</v>
      </c>
      <c r="L9" s="109" t="s">
        <v>327</v>
      </c>
      <c r="M9" s="108" t="s">
        <v>117</v>
      </c>
      <c r="N9" s="142">
        <v>0.1</v>
      </c>
      <c r="O9" s="106"/>
    </row>
    <row r="10" spans="1:21" ht="24.95" customHeight="1" x14ac:dyDescent="0.15">
      <c r="A10" s="407"/>
      <c r="B10" s="108"/>
      <c r="C10" s="108" t="s">
        <v>16</v>
      </c>
      <c r="D10" s="108"/>
      <c r="E10" s="51"/>
      <c r="F10" s="51"/>
      <c r="G10" s="108"/>
      <c r="H10" s="107">
        <v>10</v>
      </c>
      <c r="I10" s="111"/>
      <c r="J10" s="119" t="s">
        <v>218</v>
      </c>
      <c r="K10" s="110">
        <v>5</v>
      </c>
      <c r="L10" s="109"/>
      <c r="M10" s="108" t="s">
        <v>19</v>
      </c>
      <c r="N10" s="107">
        <v>10</v>
      </c>
      <c r="O10" s="106"/>
    </row>
    <row r="11" spans="1:21" ht="24.95" customHeight="1" x14ac:dyDescent="0.15">
      <c r="A11" s="407"/>
      <c r="B11" s="108"/>
      <c r="C11" s="108" t="s">
        <v>19</v>
      </c>
      <c r="D11" s="108"/>
      <c r="E11" s="51"/>
      <c r="F11" s="51"/>
      <c r="G11" s="108"/>
      <c r="H11" s="107">
        <v>10</v>
      </c>
      <c r="I11" s="111"/>
      <c r="J11" s="108" t="s">
        <v>19</v>
      </c>
      <c r="K11" s="110">
        <v>10</v>
      </c>
      <c r="L11" s="109"/>
      <c r="M11" s="108" t="s">
        <v>97</v>
      </c>
      <c r="N11" s="107">
        <v>5</v>
      </c>
      <c r="O11" s="106"/>
    </row>
    <row r="12" spans="1:21" ht="24.95" customHeight="1" x14ac:dyDescent="0.15">
      <c r="A12" s="407"/>
      <c r="B12" s="108"/>
      <c r="C12" s="108" t="s">
        <v>97</v>
      </c>
      <c r="D12" s="108"/>
      <c r="E12" s="51"/>
      <c r="F12" s="51"/>
      <c r="G12" s="108"/>
      <c r="H12" s="107">
        <v>10</v>
      </c>
      <c r="I12" s="111"/>
      <c r="J12" s="108" t="s">
        <v>97</v>
      </c>
      <c r="K12" s="110">
        <v>10</v>
      </c>
      <c r="L12" s="118"/>
      <c r="M12" s="114"/>
      <c r="N12" s="116"/>
      <c r="O12" s="117"/>
    </row>
    <row r="13" spans="1:21" ht="24.95" customHeight="1" x14ac:dyDescent="0.15">
      <c r="A13" s="407"/>
      <c r="B13" s="108"/>
      <c r="C13" s="108"/>
      <c r="D13" s="108"/>
      <c r="E13" s="51"/>
      <c r="F13" s="51"/>
      <c r="G13" s="108" t="s">
        <v>31</v>
      </c>
      <c r="H13" s="107" t="s">
        <v>266</v>
      </c>
      <c r="I13" s="111"/>
      <c r="J13" s="108"/>
      <c r="K13" s="110"/>
      <c r="L13" s="109" t="s">
        <v>326</v>
      </c>
      <c r="M13" s="108" t="s">
        <v>96</v>
      </c>
      <c r="N13" s="107">
        <v>10</v>
      </c>
      <c r="O13" s="106"/>
    </row>
    <row r="14" spans="1:21" ht="24.95" customHeight="1" x14ac:dyDescent="0.15">
      <c r="A14" s="407"/>
      <c r="B14" s="108"/>
      <c r="C14" s="108"/>
      <c r="D14" s="108"/>
      <c r="E14" s="51"/>
      <c r="F14" s="51"/>
      <c r="G14" s="108" t="s">
        <v>22</v>
      </c>
      <c r="H14" s="107" t="s">
        <v>268</v>
      </c>
      <c r="I14" s="111"/>
      <c r="J14" s="108"/>
      <c r="K14" s="110"/>
      <c r="L14" s="109"/>
      <c r="M14" s="108" t="s">
        <v>43</v>
      </c>
      <c r="N14" s="107">
        <v>5</v>
      </c>
      <c r="O14" s="106"/>
    </row>
    <row r="15" spans="1:21" ht="24.95" customHeight="1" x14ac:dyDescent="0.15">
      <c r="A15" s="407"/>
      <c r="B15" s="108"/>
      <c r="C15" s="108"/>
      <c r="D15" s="108"/>
      <c r="E15" s="51"/>
      <c r="F15" s="51" t="s">
        <v>24</v>
      </c>
      <c r="G15" s="108" t="s">
        <v>23</v>
      </c>
      <c r="H15" s="107" t="s">
        <v>268</v>
      </c>
      <c r="I15" s="111"/>
      <c r="J15" s="108"/>
      <c r="K15" s="110"/>
      <c r="L15" s="118"/>
      <c r="M15" s="114"/>
      <c r="N15" s="116"/>
      <c r="O15" s="117"/>
    </row>
    <row r="16" spans="1:21" ht="24.95" customHeight="1" x14ac:dyDescent="0.15">
      <c r="A16" s="407"/>
      <c r="B16" s="114"/>
      <c r="C16" s="114"/>
      <c r="D16" s="114"/>
      <c r="E16" s="45"/>
      <c r="F16" s="45"/>
      <c r="G16" s="114"/>
      <c r="H16" s="116"/>
      <c r="I16" s="115"/>
      <c r="J16" s="114"/>
      <c r="K16" s="113"/>
      <c r="L16" s="109" t="s">
        <v>325</v>
      </c>
      <c r="M16" s="108" t="s">
        <v>76</v>
      </c>
      <c r="N16" s="107">
        <v>5</v>
      </c>
      <c r="O16" s="106"/>
    </row>
    <row r="17" spans="1:15" ht="24.95" customHeight="1" x14ac:dyDescent="0.15">
      <c r="A17" s="407"/>
      <c r="B17" s="108" t="s">
        <v>324</v>
      </c>
      <c r="C17" s="108" t="s">
        <v>96</v>
      </c>
      <c r="D17" s="108"/>
      <c r="E17" s="51"/>
      <c r="F17" s="51"/>
      <c r="G17" s="108"/>
      <c r="H17" s="107">
        <v>20</v>
      </c>
      <c r="I17" s="111" t="s">
        <v>324</v>
      </c>
      <c r="J17" s="108" t="s">
        <v>96</v>
      </c>
      <c r="K17" s="110">
        <v>10</v>
      </c>
      <c r="L17" s="118"/>
      <c r="M17" s="114"/>
      <c r="N17" s="116"/>
      <c r="O17" s="117"/>
    </row>
    <row r="18" spans="1:15" ht="24.95" customHeight="1" x14ac:dyDescent="0.15">
      <c r="A18" s="407"/>
      <c r="B18" s="108"/>
      <c r="C18" s="108" t="s">
        <v>43</v>
      </c>
      <c r="D18" s="108"/>
      <c r="E18" s="51"/>
      <c r="F18" s="51"/>
      <c r="G18" s="108"/>
      <c r="H18" s="107">
        <v>10</v>
      </c>
      <c r="I18" s="111"/>
      <c r="J18" s="108" t="s">
        <v>43</v>
      </c>
      <c r="K18" s="110">
        <v>5</v>
      </c>
      <c r="L18" s="109" t="s">
        <v>105</v>
      </c>
      <c r="M18" s="108" t="s">
        <v>106</v>
      </c>
      <c r="N18" s="142">
        <v>0.1</v>
      </c>
      <c r="O18" s="106"/>
    </row>
    <row r="19" spans="1:15" ht="24.95" customHeight="1" x14ac:dyDescent="0.15">
      <c r="A19" s="407"/>
      <c r="B19" s="114"/>
      <c r="C19" s="114"/>
      <c r="D19" s="114"/>
      <c r="E19" s="45"/>
      <c r="F19" s="146"/>
      <c r="G19" s="114"/>
      <c r="H19" s="116"/>
      <c r="I19" s="115"/>
      <c r="J19" s="114"/>
      <c r="K19" s="113"/>
      <c r="L19" s="109"/>
      <c r="M19" s="108"/>
      <c r="N19" s="107"/>
      <c r="O19" s="106"/>
    </row>
    <row r="20" spans="1:15" ht="24.95" customHeight="1" x14ac:dyDescent="0.15">
      <c r="A20" s="407"/>
      <c r="B20" s="108" t="s">
        <v>32</v>
      </c>
      <c r="C20" s="108" t="s">
        <v>76</v>
      </c>
      <c r="D20" s="108"/>
      <c r="E20" s="51"/>
      <c r="F20" s="51"/>
      <c r="G20" s="108"/>
      <c r="H20" s="107">
        <v>5</v>
      </c>
      <c r="I20" s="111" t="s">
        <v>32</v>
      </c>
      <c r="J20" s="108" t="s">
        <v>76</v>
      </c>
      <c r="K20" s="110">
        <v>5</v>
      </c>
      <c r="L20" s="109"/>
      <c r="M20" s="108"/>
      <c r="N20" s="107"/>
      <c r="O20" s="106"/>
    </row>
    <row r="21" spans="1:15" ht="24.95" customHeight="1" x14ac:dyDescent="0.15">
      <c r="A21" s="407"/>
      <c r="B21" s="108"/>
      <c r="C21" s="108" t="s">
        <v>77</v>
      </c>
      <c r="D21" s="108"/>
      <c r="E21" s="51" t="s">
        <v>24</v>
      </c>
      <c r="F21" s="51"/>
      <c r="G21" s="108"/>
      <c r="H21" s="141">
        <v>0.05</v>
      </c>
      <c r="I21" s="111"/>
      <c r="J21" s="108" t="s">
        <v>77</v>
      </c>
      <c r="K21" s="140">
        <v>0.05</v>
      </c>
      <c r="L21" s="109"/>
      <c r="M21" s="108"/>
      <c r="N21" s="107"/>
      <c r="O21" s="106"/>
    </row>
    <row r="22" spans="1:15" ht="24.95" customHeight="1" x14ac:dyDescent="0.15">
      <c r="A22" s="407"/>
      <c r="B22" s="108"/>
      <c r="C22" s="108"/>
      <c r="D22" s="108"/>
      <c r="E22" s="51"/>
      <c r="F22" s="51"/>
      <c r="G22" s="108" t="s">
        <v>31</v>
      </c>
      <c r="H22" s="107" t="s">
        <v>266</v>
      </c>
      <c r="I22" s="111"/>
      <c r="J22" s="108"/>
      <c r="K22" s="110"/>
      <c r="L22" s="109"/>
      <c r="M22" s="108"/>
      <c r="N22" s="107"/>
      <c r="O22" s="106"/>
    </row>
    <row r="23" spans="1:15" ht="24.95" customHeight="1" x14ac:dyDescent="0.15">
      <c r="A23" s="407"/>
      <c r="B23" s="108"/>
      <c r="C23" s="108"/>
      <c r="D23" s="108"/>
      <c r="E23" s="51"/>
      <c r="F23" s="51"/>
      <c r="G23" s="108" t="s">
        <v>37</v>
      </c>
      <c r="H23" s="107" t="s">
        <v>268</v>
      </c>
      <c r="I23" s="111"/>
      <c r="J23" s="108"/>
      <c r="K23" s="110"/>
      <c r="L23" s="109"/>
      <c r="M23" s="108"/>
      <c r="N23" s="107"/>
      <c r="O23" s="106"/>
    </row>
    <row r="24" spans="1:15" ht="24.95" customHeight="1" x14ac:dyDescent="0.15">
      <c r="A24" s="407"/>
      <c r="B24" s="114"/>
      <c r="C24" s="114"/>
      <c r="D24" s="114"/>
      <c r="E24" s="45"/>
      <c r="F24" s="45"/>
      <c r="G24" s="114"/>
      <c r="H24" s="116"/>
      <c r="I24" s="115"/>
      <c r="J24" s="114"/>
      <c r="K24" s="113"/>
      <c r="L24" s="109"/>
      <c r="M24" s="108"/>
      <c r="N24" s="107"/>
      <c r="O24" s="106"/>
    </row>
    <row r="25" spans="1:15" ht="24.95" customHeight="1" x14ac:dyDescent="0.15">
      <c r="A25" s="407"/>
      <c r="B25" s="108" t="s">
        <v>105</v>
      </c>
      <c r="C25" s="108" t="s">
        <v>106</v>
      </c>
      <c r="D25" s="108"/>
      <c r="E25" s="51"/>
      <c r="F25" s="51"/>
      <c r="G25" s="108"/>
      <c r="H25" s="138">
        <v>0.13</v>
      </c>
      <c r="I25" s="111" t="s">
        <v>105</v>
      </c>
      <c r="J25" s="108" t="s">
        <v>106</v>
      </c>
      <c r="K25" s="139">
        <v>0.13</v>
      </c>
      <c r="L25" s="109"/>
      <c r="M25" s="108"/>
      <c r="N25" s="107"/>
      <c r="O25" s="106"/>
    </row>
    <row r="26" spans="1:15" ht="24.75" customHeight="1" thickBot="1" x14ac:dyDescent="0.2">
      <c r="A26" s="408"/>
      <c r="B26" s="102"/>
      <c r="C26" s="102"/>
      <c r="D26" s="102"/>
      <c r="E26" s="59"/>
      <c r="F26" s="59"/>
      <c r="G26" s="102"/>
      <c r="H26" s="101"/>
      <c r="I26" s="105"/>
      <c r="J26" s="102"/>
      <c r="K26" s="104"/>
      <c r="L26" s="103"/>
      <c r="M26" s="102"/>
      <c r="N26" s="101"/>
      <c r="O26" s="100"/>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row r="63" spans="2:14" ht="14.25" x14ac:dyDescent="0.15">
      <c r="B63" s="99"/>
      <c r="C63" s="99"/>
      <c r="D63" s="99"/>
      <c r="G63" s="99"/>
      <c r="H63" s="98"/>
      <c r="I63" s="99"/>
      <c r="J63" s="99"/>
      <c r="K63" s="98"/>
      <c r="L63" s="99"/>
      <c r="M63" s="99"/>
      <c r="N63" s="98"/>
    </row>
    <row r="64" spans="2:14" ht="14.25" x14ac:dyDescent="0.15">
      <c r="B64" s="99"/>
      <c r="C64" s="99"/>
      <c r="D64" s="99"/>
      <c r="G64" s="99"/>
      <c r="H64" s="98"/>
      <c r="I64" s="99"/>
      <c r="J64" s="99"/>
      <c r="K64" s="98"/>
      <c r="L64" s="99"/>
      <c r="M64" s="99"/>
      <c r="N64" s="98"/>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Z22"/>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233</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190</v>
      </c>
      <c r="C5" s="38" t="s">
        <v>191</v>
      </c>
      <c r="D5" s="39" t="s">
        <v>24</v>
      </c>
      <c r="E5" s="40">
        <v>40</v>
      </c>
      <c r="F5" s="41" t="s">
        <v>17</v>
      </c>
      <c r="G5" s="68"/>
      <c r="H5" s="72" t="s">
        <v>191</v>
      </c>
      <c r="I5" s="39" t="s">
        <v>24</v>
      </c>
      <c r="J5" s="41">
        <f>ROUNDUP(E5*0.75,2)</f>
        <v>30</v>
      </c>
      <c r="K5" s="41" t="s">
        <v>17</v>
      </c>
      <c r="L5" s="41"/>
      <c r="M5" s="76" t="e">
        <f>#REF!</f>
        <v>#REF!</v>
      </c>
      <c r="N5" s="87" t="s">
        <v>258</v>
      </c>
      <c r="O5" s="42" t="s">
        <v>20</v>
      </c>
      <c r="P5" s="39"/>
      <c r="Q5" s="43">
        <v>2</v>
      </c>
      <c r="R5" s="90">
        <f t="shared" ref="R5:R12" si="0">ROUNDUP(Q5*0.75,2)</f>
        <v>1.5</v>
      </c>
    </row>
    <row r="6" spans="1:19" ht="24.95" customHeight="1" x14ac:dyDescent="0.15">
      <c r="A6" s="396"/>
      <c r="B6" s="66"/>
      <c r="C6" s="50" t="s">
        <v>84</v>
      </c>
      <c r="D6" s="51"/>
      <c r="E6" s="52">
        <v>40</v>
      </c>
      <c r="F6" s="53" t="s">
        <v>17</v>
      </c>
      <c r="G6" s="70"/>
      <c r="H6" s="74" t="s">
        <v>84</v>
      </c>
      <c r="I6" s="51"/>
      <c r="J6" s="53">
        <f>ROUNDUP(E6*0.75,2)</f>
        <v>30</v>
      </c>
      <c r="K6" s="53" t="s">
        <v>17</v>
      </c>
      <c r="L6" s="53"/>
      <c r="M6" s="78" t="e">
        <f>#REF!</f>
        <v>#REF!</v>
      </c>
      <c r="N6" s="66" t="s">
        <v>192</v>
      </c>
      <c r="O6" s="54" t="s">
        <v>41</v>
      </c>
      <c r="P6" s="51" t="s">
        <v>24</v>
      </c>
      <c r="Q6" s="55">
        <v>2</v>
      </c>
      <c r="R6" s="92">
        <f t="shared" si="0"/>
        <v>1.5</v>
      </c>
    </row>
    <row r="7" spans="1:19" ht="24.95" customHeight="1" x14ac:dyDescent="0.15">
      <c r="A7" s="396"/>
      <c r="B7" s="66"/>
      <c r="C7" s="50" t="s">
        <v>19</v>
      </c>
      <c r="D7" s="51"/>
      <c r="E7" s="52">
        <v>30</v>
      </c>
      <c r="F7" s="53" t="s">
        <v>17</v>
      </c>
      <c r="G7" s="70"/>
      <c r="H7" s="74" t="s">
        <v>19</v>
      </c>
      <c r="I7" s="51"/>
      <c r="J7" s="53">
        <f>ROUNDUP(E7*0.75,2)</f>
        <v>22.5</v>
      </c>
      <c r="K7" s="53" t="s">
        <v>17</v>
      </c>
      <c r="L7" s="53"/>
      <c r="M7" s="78" t="e">
        <f>ROUND(#REF!+(#REF!*6/100),2)</f>
        <v>#REF!</v>
      </c>
      <c r="N7" s="66" t="s">
        <v>193</v>
      </c>
      <c r="O7" s="54" t="s">
        <v>50</v>
      </c>
      <c r="P7" s="51"/>
      <c r="Q7" s="55">
        <v>30</v>
      </c>
      <c r="R7" s="92">
        <f t="shared" si="0"/>
        <v>22.5</v>
      </c>
    </row>
    <row r="8" spans="1:19" ht="24.95" customHeight="1" x14ac:dyDescent="0.15">
      <c r="A8" s="396"/>
      <c r="B8" s="66"/>
      <c r="C8" s="50" t="s">
        <v>65</v>
      </c>
      <c r="D8" s="51"/>
      <c r="E8" s="52">
        <v>5</v>
      </c>
      <c r="F8" s="53" t="s">
        <v>17</v>
      </c>
      <c r="G8" s="70"/>
      <c r="H8" s="74" t="s">
        <v>65</v>
      </c>
      <c r="I8" s="51"/>
      <c r="J8" s="53">
        <f>ROUNDUP(E8*0.75,2)</f>
        <v>3.75</v>
      </c>
      <c r="K8" s="53" t="s">
        <v>17</v>
      </c>
      <c r="L8" s="53"/>
      <c r="M8" s="78" t="e">
        <f>#REF!</f>
        <v>#REF!</v>
      </c>
      <c r="N8" s="66" t="s">
        <v>194</v>
      </c>
      <c r="O8" s="54" t="s">
        <v>18</v>
      </c>
      <c r="P8" s="51"/>
      <c r="Q8" s="55">
        <v>1</v>
      </c>
      <c r="R8" s="92">
        <f t="shared" si="0"/>
        <v>0.75</v>
      </c>
    </row>
    <row r="9" spans="1:19" ht="24.95" customHeight="1" x14ac:dyDescent="0.15">
      <c r="A9" s="396"/>
      <c r="B9" s="66"/>
      <c r="C9" s="50"/>
      <c r="D9" s="51"/>
      <c r="E9" s="52"/>
      <c r="F9" s="53"/>
      <c r="G9" s="70"/>
      <c r="H9" s="74"/>
      <c r="I9" s="51"/>
      <c r="J9" s="53"/>
      <c r="K9" s="53"/>
      <c r="L9" s="53"/>
      <c r="M9" s="78"/>
      <c r="N9" s="66" t="s">
        <v>195</v>
      </c>
      <c r="O9" s="54" t="s">
        <v>58</v>
      </c>
      <c r="P9" s="51"/>
      <c r="Q9" s="55">
        <v>15</v>
      </c>
      <c r="R9" s="92">
        <f t="shared" si="0"/>
        <v>11.25</v>
      </c>
    </row>
    <row r="10" spans="1:19" ht="24.95" customHeight="1" x14ac:dyDescent="0.15">
      <c r="A10" s="396"/>
      <c r="B10" s="66"/>
      <c r="C10" s="50"/>
      <c r="D10" s="51"/>
      <c r="E10" s="52"/>
      <c r="F10" s="53"/>
      <c r="G10" s="70"/>
      <c r="H10" s="74"/>
      <c r="I10" s="51"/>
      <c r="J10" s="53"/>
      <c r="K10" s="53"/>
      <c r="L10" s="53"/>
      <c r="M10" s="78"/>
      <c r="N10" s="66" t="s">
        <v>64</v>
      </c>
      <c r="O10" s="54" t="s">
        <v>196</v>
      </c>
      <c r="P10" s="51"/>
      <c r="Q10" s="55">
        <v>2</v>
      </c>
      <c r="R10" s="92">
        <f t="shared" si="0"/>
        <v>1.5</v>
      </c>
    </row>
    <row r="11" spans="1:19" ht="24.95" customHeight="1" x14ac:dyDescent="0.15">
      <c r="A11" s="396"/>
      <c r="B11" s="66"/>
      <c r="C11" s="50"/>
      <c r="D11" s="51"/>
      <c r="E11" s="52"/>
      <c r="F11" s="53"/>
      <c r="G11" s="70"/>
      <c r="H11" s="74"/>
      <c r="I11" s="51"/>
      <c r="J11" s="53"/>
      <c r="K11" s="53"/>
      <c r="L11" s="53"/>
      <c r="M11" s="78"/>
      <c r="N11" s="66" t="s">
        <v>33</v>
      </c>
      <c r="O11" s="54" t="s">
        <v>22</v>
      </c>
      <c r="P11" s="51"/>
      <c r="Q11" s="55">
        <v>0.5</v>
      </c>
      <c r="R11" s="92">
        <f t="shared" si="0"/>
        <v>0.38</v>
      </c>
    </row>
    <row r="12" spans="1:19" ht="24.95" customHeight="1" x14ac:dyDescent="0.15">
      <c r="A12" s="396"/>
      <c r="B12" s="66"/>
      <c r="C12" s="50"/>
      <c r="D12" s="51"/>
      <c r="E12" s="52"/>
      <c r="F12" s="53"/>
      <c r="G12" s="70"/>
      <c r="H12" s="74"/>
      <c r="I12" s="51"/>
      <c r="J12" s="53"/>
      <c r="K12" s="53"/>
      <c r="L12" s="53"/>
      <c r="M12" s="78"/>
      <c r="N12" s="66"/>
      <c r="O12" s="54" t="s">
        <v>25</v>
      </c>
      <c r="P12" s="51" t="s">
        <v>26</v>
      </c>
      <c r="Q12" s="55">
        <v>2</v>
      </c>
      <c r="R12" s="92">
        <f t="shared" si="0"/>
        <v>1.5</v>
      </c>
    </row>
    <row r="13" spans="1:19" ht="24.95" customHeight="1" x14ac:dyDescent="0.15">
      <c r="A13" s="396"/>
      <c r="B13" s="65"/>
      <c r="C13" s="44"/>
      <c r="D13" s="45"/>
      <c r="E13" s="46"/>
      <c r="F13" s="47"/>
      <c r="G13" s="69"/>
      <c r="H13" s="73"/>
      <c r="I13" s="45"/>
      <c r="J13" s="47"/>
      <c r="K13" s="47"/>
      <c r="L13" s="47"/>
      <c r="M13" s="77"/>
      <c r="N13" s="65"/>
      <c r="O13" s="48"/>
      <c r="P13" s="45"/>
      <c r="Q13" s="49"/>
      <c r="R13" s="91"/>
    </row>
    <row r="14" spans="1:19" ht="24.95" customHeight="1" x14ac:dyDescent="0.15">
      <c r="A14" s="396"/>
      <c r="B14" s="66" t="s">
        <v>197</v>
      </c>
      <c r="C14" s="50" t="s">
        <v>108</v>
      </c>
      <c r="D14" s="51"/>
      <c r="E14" s="52">
        <v>30</v>
      </c>
      <c r="F14" s="53" t="s">
        <v>17</v>
      </c>
      <c r="G14" s="70"/>
      <c r="H14" s="74" t="s">
        <v>108</v>
      </c>
      <c r="I14" s="51"/>
      <c r="J14" s="53">
        <f>ROUNDUP(E14*0.75,2)</f>
        <v>22.5</v>
      </c>
      <c r="K14" s="53" t="s">
        <v>17</v>
      </c>
      <c r="L14" s="53"/>
      <c r="M14" s="78" t="e">
        <f>ROUND(#REF!+(#REF!*15/100),2)</f>
        <v>#REF!</v>
      </c>
      <c r="N14" s="85" t="s">
        <v>234</v>
      </c>
      <c r="O14" s="54" t="s">
        <v>23</v>
      </c>
      <c r="P14" s="51" t="s">
        <v>24</v>
      </c>
      <c r="Q14" s="55">
        <v>0.3</v>
      </c>
      <c r="R14" s="92">
        <f>ROUNDUP(Q14*0.75,2)</f>
        <v>0.23</v>
      </c>
    </row>
    <row r="15" spans="1:19" ht="24.95" customHeight="1" x14ac:dyDescent="0.15">
      <c r="A15" s="396"/>
      <c r="B15" s="66"/>
      <c r="C15" s="50" t="s">
        <v>235</v>
      </c>
      <c r="D15" s="51"/>
      <c r="E15" s="52">
        <v>10</v>
      </c>
      <c r="F15" s="53" t="s">
        <v>17</v>
      </c>
      <c r="G15" s="70"/>
      <c r="H15" s="74" t="s">
        <v>235</v>
      </c>
      <c r="I15" s="51"/>
      <c r="J15" s="53">
        <f>ROUNDUP(E15*0.75,2)</f>
        <v>7.5</v>
      </c>
      <c r="K15" s="53" t="s">
        <v>17</v>
      </c>
      <c r="L15" s="53"/>
      <c r="M15" s="78" t="e">
        <f>ROUND(#REF!+(#REF!*0/100),2)</f>
        <v>#REF!</v>
      </c>
      <c r="N15" s="93" t="s">
        <v>236</v>
      </c>
      <c r="O15" s="54" t="s">
        <v>22</v>
      </c>
      <c r="P15" s="51"/>
      <c r="Q15" s="55">
        <v>0.3</v>
      </c>
      <c r="R15" s="92">
        <f>ROUNDUP(Q15*0.75,2)</f>
        <v>0.23</v>
      </c>
    </row>
    <row r="16" spans="1:19" ht="24.95" customHeight="1" x14ac:dyDescent="0.15">
      <c r="A16" s="396"/>
      <c r="B16" s="66"/>
      <c r="C16" s="50" t="s">
        <v>97</v>
      </c>
      <c r="D16" s="51"/>
      <c r="E16" s="52">
        <v>10</v>
      </c>
      <c r="F16" s="53" t="s">
        <v>17</v>
      </c>
      <c r="G16" s="70"/>
      <c r="H16" s="74" t="s">
        <v>97</v>
      </c>
      <c r="I16" s="51"/>
      <c r="J16" s="53">
        <f>ROUNDUP(E16*0.75,2)</f>
        <v>7.5</v>
      </c>
      <c r="K16" s="53" t="s">
        <v>17</v>
      </c>
      <c r="L16" s="53"/>
      <c r="M16" s="78" t="e">
        <f>ROUND(#REF!+(#REF!*10/100),2)</f>
        <v>#REF!</v>
      </c>
      <c r="N16" s="66" t="s">
        <v>81</v>
      </c>
      <c r="O16" s="54" t="s">
        <v>52</v>
      </c>
      <c r="P16" s="51" t="s">
        <v>53</v>
      </c>
      <c r="Q16" s="55">
        <v>4</v>
      </c>
      <c r="R16" s="92">
        <f>ROUNDUP(Q16*0.75,2)</f>
        <v>3</v>
      </c>
    </row>
    <row r="17" spans="1:18" ht="24.95" customHeight="1" x14ac:dyDescent="0.15">
      <c r="A17" s="396"/>
      <c r="B17" s="66"/>
      <c r="C17" s="50"/>
      <c r="D17" s="51"/>
      <c r="E17" s="52"/>
      <c r="F17" s="53"/>
      <c r="G17" s="70"/>
      <c r="H17" s="74"/>
      <c r="I17" s="51"/>
      <c r="J17" s="53"/>
      <c r="K17" s="53"/>
      <c r="L17" s="53"/>
      <c r="M17" s="78"/>
      <c r="N17" s="66" t="s">
        <v>33</v>
      </c>
      <c r="O17" s="54"/>
      <c r="P17" s="51"/>
      <c r="Q17" s="55"/>
      <c r="R17" s="92"/>
    </row>
    <row r="18" spans="1:18" ht="24.95" customHeight="1" x14ac:dyDescent="0.15">
      <c r="A18" s="396"/>
      <c r="B18" s="65"/>
      <c r="C18" s="44"/>
      <c r="D18" s="45"/>
      <c r="E18" s="46"/>
      <c r="F18" s="47"/>
      <c r="G18" s="69"/>
      <c r="H18" s="73"/>
      <c r="I18" s="45"/>
      <c r="J18" s="47"/>
      <c r="K18" s="47"/>
      <c r="L18" s="47"/>
      <c r="M18" s="77"/>
      <c r="N18" s="65"/>
      <c r="O18" s="48"/>
      <c r="P18" s="45"/>
      <c r="Q18" s="49"/>
      <c r="R18" s="91"/>
    </row>
    <row r="19" spans="1:18" ht="24.95" customHeight="1" x14ac:dyDescent="0.15">
      <c r="A19" s="396"/>
      <c r="B19" s="66" t="s">
        <v>83</v>
      </c>
      <c r="C19" s="50" t="s">
        <v>121</v>
      </c>
      <c r="D19" s="51"/>
      <c r="E19" s="52">
        <v>20</v>
      </c>
      <c r="F19" s="53" t="s">
        <v>17</v>
      </c>
      <c r="G19" s="70"/>
      <c r="H19" s="74" t="s">
        <v>121</v>
      </c>
      <c r="I19" s="51"/>
      <c r="J19" s="53">
        <f>ROUNDUP(E19*0.75,2)</f>
        <v>15</v>
      </c>
      <c r="K19" s="53" t="s">
        <v>17</v>
      </c>
      <c r="L19" s="53"/>
      <c r="M19" s="78" t="e">
        <f>ROUND(#REF!+(#REF!*10/100),2)</f>
        <v>#REF!</v>
      </c>
      <c r="N19" s="66" t="s">
        <v>33</v>
      </c>
      <c r="O19" s="54" t="s">
        <v>50</v>
      </c>
      <c r="P19" s="51"/>
      <c r="Q19" s="55">
        <v>100</v>
      </c>
      <c r="R19" s="92">
        <f>ROUNDUP(Q19*0.75,2)</f>
        <v>75</v>
      </c>
    </row>
    <row r="20" spans="1:18" ht="24.95" customHeight="1" x14ac:dyDescent="0.15">
      <c r="A20" s="396"/>
      <c r="B20" s="66"/>
      <c r="C20" s="50" t="s">
        <v>113</v>
      </c>
      <c r="D20" s="51"/>
      <c r="E20" s="52">
        <v>3</v>
      </c>
      <c r="F20" s="53" t="s">
        <v>17</v>
      </c>
      <c r="G20" s="70"/>
      <c r="H20" s="74" t="s">
        <v>113</v>
      </c>
      <c r="I20" s="51"/>
      <c r="J20" s="53">
        <f>ROUNDUP(E20*0.75,2)</f>
        <v>2.25</v>
      </c>
      <c r="K20" s="53" t="s">
        <v>17</v>
      </c>
      <c r="L20" s="53"/>
      <c r="M20" s="78" t="e">
        <f>ROUND(#REF!+(#REF!*40/100),2)</f>
        <v>#REF!</v>
      </c>
      <c r="N20" s="66"/>
      <c r="O20" s="54" t="s">
        <v>44</v>
      </c>
      <c r="P20" s="51" t="s">
        <v>45</v>
      </c>
      <c r="Q20" s="55">
        <v>0.5</v>
      </c>
      <c r="R20" s="92">
        <f>ROUNDUP(Q20*0.75,2)</f>
        <v>0.38</v>
      </c>
    </row>
    <row r="21" spans="1:18" ht="24.95" customHeight="1" x14ac:dyDescent="0.15">
      <c r="A21" s="396"/>
      <c r="B21" s="66"/>
      <c r="C21" s="50"/>
      <c r="D21" s="51"/>
      <c r="E21" s="52"/>
      <c r="F21" s="53"/>
      <c r="G21" s="70"/>
      <c r="H21" s="74"/>
      <c r="I21" s="51"/>
      <c r="J21" s="53"/>
      <c r="K21" s="53"/>
      <c r="L21" s="53"/>
      <c r="M21" s="78"/>
      <c r="N21" s="66"/>
      <c r="O21" s="54" t="s">
        <v>51</v>
      </c>
      <c r="P21" s="51"/>
      <c r="Q21" s="55">
        <v>0.1</v>
      </c>
      <c r="R21" s="92">
        <f>ROUNDUP(Q21*0.75,2)</f>
        <v>0.08</v>
      </c>
    </row>
    <row r="22" spans="1:18" ht="24.95" customHeight="1" thickBot="1" x14ac:dyDescent="0.2">
      <c r="A22" s="397"/>
      <c r="B22" s="67"/>
      <c r="C22" s="58"/>
      <c r="D22" s="59"/>
      <c r="E22" s="60"/>
      <c r="F22" s="61"/>
      <c r="G22" s="71"/>
      <c r="H22" s="75"/>
      <c r="I22" s="59"/>
      <c r="J22" s="61"/>
      <c r="K22" s="61"/>
      <c r="L22" s="61"/>
      <c r="M22" s="79"/>
      <c r="N22" s="67"/>
      <c r="O22" s="62"/>
      <c r="P22" s="59"/>
      <c r="Q22" s="63"/>
      <c r="R22" s="94"/>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3"/>
  <sheetViews>
    <sheetView zoomScale="80" zoomScaleNormal="80" zoomScaleSheetLayoutView="100" workbookViewId="0">
      <selection activeCell="A49" sqref="A49:A52"/>
    </sheetView>
  </sheetViews>
  <sheetFormatPr defaultRowHeight="13.5" x14ac:dyDescent="0.15"/>
  <cols>
    <col min="1" max="1" width="4.5" style="175" bestFit="1" customWidth="1"/>
    <col min="2" max="2" width="3.375" style="174" bestFit="1" customWidth="1"/>
    <col min="3" max="8" width="17.625" style="174" customWidth="1"/>
    <col min="9" max="9" width="4.5" style="175" bestFit="1" customWidth="1"/>
    <col min="10" max="10" width="3.375" style="174" bestFit="1" customWidth="1"/>
    <col min="11" max="16" width="17.625" style="174" customWidth="1"/>
    <col min="17" max="16384" width="9" style="174"/>
  </cols>
  <sheetData>
    <row r="1" spans="1:16" ht="68.25" customHeight="1" x14ac:dyDescent="0.15"/>
    <row r="2" spans="1:16" ht="65.25" customHeight="1" x14ac:dyDescent="0.15">
      <c r="A2" s="173"/>
      <c r="I2" s="173"/>
    </row>
    <row r="3" spans="1:16" s="175" customFormat="1" ht="21.75" customHeight="1" x14ac:dyDescent="0.15">
      <c r="A3" s="379" t="s">
        <v>291</v>
      </c>
      <c r="B3" s="366" t="s">
        <v>360</v>
      </c>
      <c r="C3" s="380" t="s">
        <v>361</v>
      </c>
      <c r="D3" s="381"/>
      <c r="E3" s="367" t="s">
        <v>362</v>
      </c>
      <c r="F3" s="368"/>
      <c r="G3" s="367" t="s">
        <v>363</v>
      </c>
      <c r="H3" s="368"/>
      <c r="I3" s="379" t="s">
        <v>291</v>
      </c>
      <c r="J3" s="366" t="s">
        <v>360</v>
      </c>
      <c r="K3" s="367" t="s">
        <v>361</v>
      </c>
      <c r="L3" s="368"/>
      <c r="M3" s="367" t="s">
        <v>362</v>
      </c>
      <c r="N3" s="368"/>
      <c r="O3" s="373" t="s">
        <v>363</v>
      </c>
      <c r="P3" s="374"/>
    </row>
    <row r="4" spans="1:16" s="175" customFormat="1" ht="13.5" customHeight="1" x14ac:dyDescent="0.15">
      <c r="A4" s="379"/>
      <c r="B4" s="366"/>
      <c r="C4" s="382"/>
      <c r="D4" s="383"/>
      <c r="E4" s="386"/>
      <c r="F4" s="387"/>
      <c r="G4" s="386"/>
      <c r="H4" s="387"/>
      <c r="I4" s="379"/>
      <c r="J4" s="366"/>
      <c r="K4" s="369"/>
      <c r="L4" s="370"/>
      <c r="M4" s="369"/>
      <c r="N4" s="370"/>
      <c r="O4" s="375"/>
      <c r="P4" s="376"/>
    </row>
    <row r="5" spans="1:16" s="175" customFormat="1" ht="18.75" customHeight="1" x14ac:dyDescent="0.15">
      <c r="A5" s="379"/>
      <c r="B5" s="366"/>
      <c r="C5" s="384"/>
      <c r="D5" s="385"/>
      <c r="E5" s="388"/>
      <c r="F5" s="389"/>
      <c r="G5" s="388"/>
      <c r="H5" s="389"/>
      <c r="I5" s="379"/>
      <c r="J5" s="366"/>
      <c r="K5" s="371"/>
      <c r="L5" s="372"/>
      <c r="M5" s="371"/>
      <c r="N5" s="372"/>
      <c r="O5" s="377"/>
      <c r="P5" s="378"/>
    </row>
    <row r="6" spans="1:16" s="175" customFormat="1" ht="15.75" customHeight="1" x14ac:dyDescent="0.15">
      <c r="A6" s="379"/>
      <c r="B6" s="366"/>
      <c r="C6" s="176" t="s">
        <v>364</v>
      </c>
      <c r="D6" s="176" t="s">
        <v>365</v>
      </c>
      <c r="E6" s="176" t="s">
        <v>364</v>
      </c>
      <c r="F6" s="176" t="s">
        <v>365</v>
      </c>
      <c r="G6" s="176" t="s">
        <v>364</v>
      </c>
      <c r="H6" s="176" t="s">
        <v>365</v>
      </c>
      <c r="I6" s="379"/>
      <c r="J6" s="366"/>
      <c r="K6" s="176" t="s">
        <v>364</v>
      </c>
      <c r="L6" s="176" t="s">
        <v>365</v>
      </c>
      <c r="M6" s="176" t="s">
        <v>364</v>
      </c>
      <c r="N6" s="176" t="s">
        <v>365</v>
      </c>
      <c r="O6" s="177" t="s">
        <v>364</v>
      </c>
      <c r="P6" s="176" t="s">
        <v>365</v>
      </c>
    </row>
    <row r="7" spans="1:16" ht="13.5" customHeight="1" x14ac:dyDescent="0.15">
      <c r="A7" s="473"/>
      <c r="B7" s="474"/>
      <c r="C7" s="474"/>
      <c r="D7" s="474"/>
      <c r="E7" s="474"/>
      <c r="F7" s="474"/>
      <c r="G7" s="474"/>
      <c r="H7" s="475"/>
      <c r="I7" s="363">
        <v>18</v>
      </c>
      <c r="J7" s="352" t="s">
        <v>372</v>
      </c>
      <c r="K7" s="179" t="s">
        <v>276</v>
      </c>
      <c r="L7" s="343" t="s">
        <v>373</v>
      </c>
      <c r="M7" s="179" t="s">
        <v>276</v>
      </c>
      <c r="N7" s="343" t="s">
        <v>374</v>
      </c>
      <c r="O7" s="179" t="s">
        <v>274</v>
      </c>
      <c r="P7" s="343" t="s">
        <v>375</v>
      </c>
    </row>
    <row r="8" spans="1:16" x14ac:dyDescent="0.15">
      <c r="A8" s="476"/>
      <c r="B8" s="477"/>
      <c r="C8" s="477"/>
      <c r="D8" s="477"/>
      <c r="E8" s="477"/>
      <c r="F8" s="477"/>
      <c r="G8" s="477"/>
      <c r="H8" s="478"/>
      <c r="I8" s="339"/>
      <c r="J8" s="353"/>
      <c r="K8" s="178" t="s">
        <v>334</v>
      </c>
      <c r="L8" s="344"/>
      <c r="M8" s="178" t="s">
        <v>334</v>
      </c>
      <c r="N8" s="344"/>
      <c r="O8" s="178" t="s">
        <v>333</v>
      </c>
      <c r="P8" s="344"/>
    </row>
    <row r="9" spans="1:16" x14ac:dyDescent="0.15">
      <c r="A9" s="476"/>
      <c r="B9" s="477"/>
      <c r="C9" s="477"/>
      <c r="D9" s="477"/>
      <c r="E9" s="477"/>
      <c r="F9" s="477"/>
      <c r="G9" s="477"/>
      <c r="H9" s="478"/>
      <c r="I9" s="339"/>
      <c r="J9" s="353"/>
      <c r="K9" s="178" t="s">
        <v>332</v>
      </c>
      <c r="L9" s="344"/>
      <c r="M9" s="178" t="s">
        <v>332</v>
      </c>
      <c r="N9" s="344"/>
      <c r="O9" s="178" t="s">
        <v>306</v>
      </c>
      <c r="P9" s="344"/>
    </row>
    <row r="10" spans="1:16" x14ac:dyDescent="0.15">
      <c r="A10" s="476"/>
      <c r="B10" s="477"/>
      <c r="C10" s="477"/>
      <c r="D10" s="477"/>
      <c r="E10" s="477"/>
      <c r="F10" s="477"/>
      <c r="G10" s="477"/>
      <c r="H10" s="478"/>
      <c r="I10" s="364"/>
      <c r="J10" s="354"/>
      <c r="K10" s="180" t="s">
        <v>83</v>
      </c>
      <c r="L10" s="345"/>
      <c r="M10" s="180" t="s">
        <v>83</v>
      </c>
      <c r="N10" s="345"/>
      <c r="O10" s="180"/>
      <c r="P10" s="345"/>
    </row>
    <row r="11" spans="1:16" ht="13.5" customHeight="1" x14ac:dyDescent="0.15">
      <c r="A11" s="473"/>
      <c r="B11" s="474"/>
      <c r="C11" s="474"/>
      <c r="D11" s="474"/>
      <c r="E11" s="474"/>
      <c r="F11" s="474"/>
      <c r="G11" s="474"/>
      <c r="H11" s="475"/>
      <c r="I11" s="338">
        <v>19</v>
      </c>
      <c r="J11" s="355" t="s">
        <v>50</v>
      </c>
      <c r="K11" s="178" t="s">
        <v>276</v>
      </c>
      <c r="L11" s="343" t="s">
        <v>376</v>
      </c>
      <c r="M11" s="178" t="s">
        <v>276</v>
      </c>
      <c r="N11" s="343" t="s">
        <v>376</v>
      </c>
      <c r="O11" s="178" t="s">
        <v>274</v>
      </c>
      <c r="P11" s="343" t="s">
        <v>377</v>
      </c>
    </row>
    <row r="12" spans="1:16" x14ac:dyDescent="0.15">
      <c r="A12" s="476"/>
      <c r="B12" s="477"/>
      <c r="C12" s="477"/>
      <c r="D12" s="477"/>
      <c r="E12" s="477"/>
      <c r="F12" s="477"/>
      <c r="G12" s="477"/>
      <c r="H12" s="478"/>
      <c r="I12" s="339"/>
      <c r="J12" s="353"/>
      <c r="K12" s="178" t="s">
        <v>342</v>
      </c>
      <c r="L12" s="344"/>
      <c r="M12" s="178" t="s">
        <v>342</v>
      </c>
      <c r="N12" s="344"/>
      <c r="O12" s="178" t="s">
        <v>341</v>
      </c>
      <c r="P12" s="344"/>
    </row>
    <row r="13" spans="1:16" x14ac:dyDescent="0.15">
      <c r="A13" s="476"/>
      <c r="B13" s="477"/>
      <c r="C13" s="477"/>
      <c r="D13" s="477"/>
      <c r="E13" s="477"/>
      <c r="F13" s="477"/>
      <c r="G13" s="477"/>
      <c r="H13" s="478"/>
      <c r="I13" s="339"/>
      <c r="J13" s="353"/>
      <c r="K13" s="178" t="s">
        <v>339</v>
      </c>
      <c r="L13" s="344"/>
      <c r="M13" s="178" t="s">
        <v>339</v>
      </c>
      <c r="N13" s="344"/>
      <c r="O13" s="178" t="s">
        <v>340</v>
      </c>
      <c r="P13" s="344"/>
    </row>
    <row r="14" spans="1:16" x14ac:dyDescent="0.15">
      <c r="A14" s="476"/>
      <c r="B14" s="477"/>
      <c r="C14" s="477"/>
      <c r="D14" s="477"/>
      <c r="E14" s="477"/>
      <c r="F14" s="477"/>
      <c r="G14" s="477"/>
      <c r="H14" s="478"/>
      <c r="I14" s="340"/>
      <c r="J14" s="356"/>
      <c r="K14" s="178" t="s">
        <v>378</v>
      </c>
      <c r="L14" s="345"/>
      <c r="M14" s="178" t="s">
        <v>378</v>
      </c>
      <c r="N14" s="345"/>
      <c r="O14" s="178" t="s">
        <v>338</v>
      </c>
      <c r="P14" s="345"/>
    </row>
    <row r="15" spans="1:16" ht="13.5" customHeight="1" x14ac:dyDescent="0.15">
      <c r="A15" s="357">
        <v>6</v>
      </c>
      <c r="B15" s="357" t="s">
        <v>379</v>
      </c>
      <c r="C15" s="179" t="s">
        <v>276</v>
      </c>
      <c r="D15" s="358" t="s">
        <v>380</v>
      </c>
      <c r="E15" s="179" t="s">
        <v>276</v>
      </c>
      <c r="F15" s="358" t="s">
        <v>381</v>
      </c>
      <c r="G15" s="179" t="s">
        <v>274</v>
      </c>
      <c r="H15" s="281" t="s">
        <v>382</v>
      </c>
      <c r="I15" s="363">
        <v>20</v>
      </c>
      <c r="J15" s="352" t="s">
        <v>379</v>
      </c>
      <c r="K15" s="179" t="s">
        <v>276</v>
      </c>
      <c r="L15" s="343" t="s">
        <v>383</v>
      </c>
      <c r="M15" s="179" t="s">
        <v>276</v>
      </c>
      <c r="N15" s="343" t="s">
        <v>384</v>
      </c>
      <c r="O15" s="179" t="s">
        <v>274</v>
      </c>
      <c r="P15" s="343" t="s">
        <v>385</v>
      </c>
    </row>
    <row r="16" spans="1:16" x14ac:dyDescent="0.15">
      <c r="A16" s="308"/>
      <c r="B16" s="308"/>
      <c r="C16" s="178" t="s">
        <v>272</v>
      </c>
      <c r="D16" s="479"/>
      <c r="E16" s="178" t="s">
        <v>271</v>
      </c>
      <c r="F16" s="479"/>
      <c r="G16" s="178" t="s">
        <v>270</v>
      </c>
      <c r="H16" s="282"/>
      <c r="I16" s="339"/>
      <c r="J16" s="353"/>
      <c r="K16" s="178" t="s">
        <v>348</v>
      </c>
      <c r="L16" s="344"/>
      <c r="M16" s="178" t="s">
        <v>347</v>
      </c>
      <c r="N16" s="344"/>
      <c r="O16" s="178" t="s">
        <v>346</v>
      </c>
      <c r="P16" s="344"/>
    </row>
    <row r="17" spans="1:16" x14ac:dyDescent="0.15">
      <c r="A17" s="308"/>
      <c r="B17" s="308"/>
      <c r="C17" s="178" t="s">
        <v>267</v>
      </c>
      <c r="D17" s="479"/>
      <c r="E17" s="178" t="s">
        <v>267</v>
      </c>
      <c r="F17" s="479"/>
      <c r="G17" s="178" t="s">
        <v>269</v>
      </c>
      <c r="H17" s="282"/>
      <c r="I17" s="339"/>
      <c r="J17" s="353"/>
      <c r="K17" s="178" t="s">
        <v>267</v>
      </c>
      <c r="L17" s="344"/>
      <c r="M17" s="178" t="s">
        <v>267</v>
      </c>
      <c r="N17" s="344"/>
      <c r="O17" s="178" t="s">
        <v>345</v>
      </c>
      <c r="P17" s="344"/>
    </row>
    <row r="18" spans="1:16" x14ac:dyDescent="0.15">
      <c r="A18" s="309"/>
      <c r="B18" s="309"/>
      <c r="C18" s="180" t="s">
        <v>83</v>
      </c>
      <c r="D18" s="480"/>
      <c r="E18" s="180" t="s">
        <v>83</v>
      </c>
      <c r="F18" s="480"/>
      <c r="G18" s="180"/>
      <c r="H18" s="283"/>
      <c r="I18" s="364"/>
      <c r="J18" s="354"/>
      <c r="K18" s="180" t="s">
        <v>83</v>
      </c>
      <c r="L18" s="345"/>
      <c r="M18" s="180" t="s">
        <v>83</v>
      </c>
      <c r="N18" s="345"/>
      <c r="O18" s="180"/>
      <c r="P18" s="345"/>
    </row>
    <row r="19" spans="1:16" ht="13.5" customHeight="1" x14ac:dyDescent="0.15">
      <c r="A19" s="357">
        <v>7</v>
      </c>
      <c r="B19" s="357" t="s">
        <v>386</v>
      </c>
      <c r="C19" s="179" t="s">
        <v>276</v>
      </c>
      <c r="D19" s="358" t="s">
        <v>387</v>
      </c>
      <c r="E19" s="179" t="s">
        <v>276</v>
      </c>
      <c r="F19" s="358" t="s">
        <v>388</v>
      </c>
      <c r="G19" s="179" t="s">
        <v>274</v>
      </c>
      <c r="H19" s="281" t="s">
        <v>389</v>
      </c>
      <c r="I19" s="338">
        <v>21</v>
      </c>
      <c r="J19" s="355" t="s">
        <v>386</v>
      </c>
      <c r="K19" s="179" t="s">
        <v>276</v>
      </c>
      <c r="L19" s="343" t="s">
        <v>387</v>
      </c>
      <c r="M19" s="179" t="s">
        <v>276</v>
      </c>
      <c r="N19" s="343" t="s">
        <v>388</v>
      </c>
      <c r="O19" s="179" t="s">
        <v>274</v>
      </c>
      <c r="P19" s="343" t="s">
        <v>389</v>
      </c>
    </row>
    <row r="20" spans="1:16" x14ac:dyDescent="0.15">
      <c r="A20" s="308"/>
      <c r="B20" s="308"/>
      <c r="C20" s="178" t="s">
        <v>295</v>
      </c>
      <c r="D20" s="359"/>
      <c r="E20" s="178" t="s">
        <v>295</v>
      </c>
      <c r="F20" s="359"/>
      <c r="G20" s="178" t="s">
        <v>294</v>
      </c>
      <c r="H20" s="361"/>
      <c r="I20" s="339"/>
      <c r="J20" s="353"/>
      <c r="K20" s="178" t="s">
        <v>295</v>
      </c>
      <c r="L20" s="344"/>
      <c r="M20" s="178" t="s">
        <v>295</v>
      </c>
      <c r="N20" s="344"/>
      <c r="O20" s="178" t="s">
        <v>294</v>
      </c>
      <c r="P20" s="344"/>
    </row>
    <row r="21" spans="1:16" x14ac:dyDescent="0.15">
      <c r="A21" s="308"/>
      <c r="B21" s="308"/>
      <c r="C21" s="178" t="s">
        <v>292</v>
      </c>
      <c r="D21" s="359"/>
      <c r="E21" s="178" t="s">
        <v>292</v>
      </c>
      <c r="F21" s="359"/>
      <c r="G21" s="178" t="s">
        <v>293</v>
      </c>
      <c r="H21" s="361"/>
      <c r="I21" s="339"/>
      <c r="J21" s="353"/>
      <c r="K21" s="178" t="s">
        <v>292</v>
      </c>
      <c r="L21" s="344"/>
      <c r="M21" s="178" t="s">
        <v>292</v>
      </c>
      <c r="N21" s="344"/>
      <c r="O21" s="178" t="s">
        <v>293</v>
      </c>
      <c r="P21" s="344"/>
    </row>
    <row r="22" spans="1:16" x14ac:dyDescent="0.15">
      <c r="A22" s="309"/>
      <c r="B22" s="309"/>
      <c r="C22" s="180" t="s">
        <v>370</v>
      </c>
      <c r="D22" s="360"/>
      <c r="E22" s="180" t="s">
        <v>370</v>
      </c>
      <c r="F22" s="360"/>
      <c r="G22" s="180" t="s">
        <v>105</v>
      </c>
      <c r="H22" s="362"/>
      <c r="I22" s="364"/>
      <c r="J22" s="354"/>
      <c r="K22" s="180" t="s">
        <v>390</v>
      </c>
      <c r="L22" s="345"/>
      <c r="M22" s="180" t="s">
        <v>390</v>
      </c>
      <c r="N22" s="345"/>
      <c r="O22" s="180" t="s">
        <v>105</v>
      </c>
      <c r="P22" s="345"/>
    </row>
    <row r="23" spans="1:16" ht="13.5" customHeight="1" x14ac:dyDescent="0.15">
      <c r="A23" s="357">
        <v>8</v>
      </c>
      <c r="B23" s="357" t="s">
        <v>570</v>
      </c>
      <c r="C23" s="179" t="s">
        <v>276</v>
      </c>
      <c r="D23" s="358" t="s">
        <v>573</v>
      </c>
      <c r="E23" s="179" t="s">
        <v>276</v>
      </c>
      <c r="F23" s="358" t="s">
        <v>573</v>
      </c>
      <c r="G23" s="179"/>
      <c r="H23" s="281"/>
      <c r="I23" s="357">
        <v>22</v>
      </c>
      <c r="J23" s="357" t="s">
        <v>570</v>
      </c>
      <c r="K23" s="178" t="s">
        <v>276</v>
      </c>
      <c r="L23" s="479" t="s">
        <v>573</v>
      </c>
      <c r="M23" s="178" t="s">
        <v>276</v>
      </c>
      <c r="N23" s="479" t="s">
        <v>573</v>
      </c>
      <c r="O23" s="178"/>
      <c r="P23" s="282"/>
    </row>
    <row r="24" spans="1:16" x14ac:dyDescent="0.15">
      <c r="A24" s="308"/>
      <c r="B24" s="308"/>
      <c r="C24" s="178" t="s">
        <v>571</v>
      </c>
      <c r="D24" s="359"/>
      <c r="E24" s="178" t="s">
        <v>571</v>
      </c>
      <c r="F24" s="359"/>
      <c r="G24" s="178"/>
      <c r="H24" s="361"/>
      <c r="I24" s="308"/>
      <c r="J24" s="308"/>
      <c r="K24" s="178" t="s">
        <v>571</v>
      </c>
      <c r="L24" s="359"/>
      <c r="M24" s="178" t="s">
        <v>571</v>
      </c>
      <c r="N24" s="359"/>
      <c r="O24" s="178"/>
      <c r="P24" s="361"/>
    </row>
    <row r="25" spans="1:16" x14ac:dyDescent="0.15">
      <c r="A25" s="308"/>
      <c r="B25" s="308"/>
      <c r="C25" s="178" t="s">
        <v>572</v>
      </c>
      <c r="D25" s="359"/>
      <c r="E25" s="178" t="s">
        <v>572</v>
      </c>
      <c r="F25" s="359"/>
      <c r="G25" s="178"/>
      <c r="H25" s="361"/>
      <c r="I25" s="308"/>
      <c r="J25" s="308"/>
      <c r="K25" s="178" t="s">
        <v>572</v>
      </c>
      <c r="L25" s="359"/>
      <c r="M25" s="178" t="s">
        <v>572</v>
      </c>
      <c r="N25" s="359"/>
      <c r="O25" s="178"/>
      <c r="P25" s="361"/>
    </row>
    <row r="26" spans="1:16" x14ac:dyDescent="0.15">
      <c r="A26" s="309"/>
      <c r="B26" s="309"/>
      <c r="C26" s="180"/>
      <c r="D26" s="360"/>
      <c r="E26" s="180"/>
      <c r="F26" s="360"/>
      <c r="G26" s="180"/>
      <c r="H26" s="362"/>
      <c r="I26" s="309"/>
      <c r="J26" s="309"/>
      <c r="K26" s="178"/>
      <c r="L26" s="359"/>
      <c r="M26" s="178"/>
      <c r="N26" s="359"/>
      <c r="O26" s="178"/>
      <c r="P26" s="361"/>
    </row>
    <row r="27" spans="1:16" x14ac:dyDescent="0.15">
      <c r="A27" s="346"/>
      <c r="B27" s="347"/>
      <c r="C27" s="347"/>
      <c r="D27" s="347"/>
      <c r="E27" s="347"/>
      <c r="F27" s="347"/>
      <c r="G27" s="347"/>
      <c r="H27" s="348"/>
      <c r="I27" s="346"/>
      <c r="J27" s="347"/>
      <c r="K27" s="347"/>
      <c r="L27" s="347"/>
      <c r="M27" s="347"/>
      <c r="N27" s="347"/>
      <c r="O27" s="347"/>
      <c r="P27" s="348"/>
    </row>
    <row r="28" spans="1:16" x14ac:dyDescent="0.15">
      <c r="A28" s="349"/>
      <c r="B28" s="350"/>
      <c r="C28" s="350"/>
      <c r="D28" s="350"/>
      <c r="E28" s="350"/>
      <c r="F28" s="350"/>
      <c r="G28" s="350"/>
      <c r="H28" s="351"/>
      <c r="I28" s="349"/>
      <c r="J28" s="350"/>
      <c r="K28" s="350"/>
      <c r="L28" s="350"/>
      <c r="M28" s="350"/>
      <c r="N28" s="350"/>
      <c r="O28" s="350"/>
      <c r="P28" s="351"/>
    </row>
    <row r="29" spans="1:16" ht="13.5" customHeight="1" x14ac:dyDescent="0.15">
      <c r="A29" s="357">
        <v>10</v>
      </c>
      <c r="B29" s="355" t="s">
        <v>366</v>
      </c>
      <c r="C29" s="179" t="s">
        <v>276</v>
      </c>
      <c r="D29" s="358" t="s">
        <v>391</v>
      </c>
      <c r="E29" s="179" t="s">
        <v>276</v>
      </c>
      <c r="F29" s="358" t="s">
        <v>391</v>
      </c>
      <c r="G29" s="179" t="s">
        <v>274</v>
      </c>
      <c r="H29" s="281" t="s">
        <v>392</v>
      </c>
      <c r="I29" s="363">
        <v>24</v>
      </c>
      <c r="J29" s="352" t="s">
        <v>366</v>
      </c>
      <c r="K29" s="179" t="s">
        <v>276</v>
      </c>
      <c r="L29" s="343" t="s">
        <v>391</v>
      </c>
      <c r="M29" s="179" t="s">
        <v>276</v>
      </c>
      <c r="N29" s="343" t="s">
        <v>391</v>
      </c>
      <c r="O29" s="179" t="s">
        <v>274</v>
      </c>
      <c r="P29" s="343" t="s">
        <v>392</v>
      </c>
    </row>
    <row r="30" spans="1:16" x14ac:dyDescent="0.15">
      <c r="A30" s="308"/>
      <c r="B30" s="353"/>
      <c r="C30" s="178" t="s">
        <v>302</v>
      </c>
      <c r="D30" s="359"/>
      <c r="E30" s="178" t="s">
        <v>302</v>
      </c>
      <c r="F30" s="359"/>
      <c r="G30" s="178" t="s">
        <v>301</v>
      </c>
      <c r="H30" s="361"/>
      <c r="I30" s="339"/>
      <c r="J30" s="353"/>
      <c r="K30" s="178" t="s">
        <v>302</v>
      </c>
      <c r="L30" s="344"/>
      <c r="M30" s="178" t="s">
        <v>302</v>
      </c>
      <c r="N30" s="344"/>
      <c r="O30" s="178" t="s">
        <v>301</v>
      </c>
      <c r="P30" s="344"/>
    </row>
    <row r="31" spans="1:16" x14ac:dyDescent="0.15">
      <c r="A31" s="308"/>
      <c r="B31" s="353"/>
      <c r="C31" s="178" t="s">
        <v>299</v>
      </c>
      <c r="D31" s="359"/>
      <c r="E31" s="178" t="s">
        <v>299</v>
      </c>
      <c r="F31" s="359"/>
      <c r="G31" s="178" t="s">
        <v>300</v>
      </c>
      <c r="H31" s="361"/>
      <c r="I31" s="339"/>
      <c r="J31" s="353"/>
      <c r="K31" s="178" t="s">
        <v>299</v>
      </c>
      <c r="L31" s="344"/>
      <c r="M31" s="178" t="s">
        <v>299</v>
      </c>
      <c r="N31" s="344"/>
      <c r="O31" s="178" t="s">
        <v>300</v>
      </c>
      <c r="P31" s="344"/>
    </row>
    <row r="32" spans="1:16" x14ac:dyDescent="0.15">
      <c r="A32" s="309"/>
      <c r="B32" s="356"/>
      <c r="C32" s="180" t="s">
        <v>105</v>
      </c>
      <c r="D32" s="360"/>
      <c r="E32" s="180" t="s">
        <v>105</v>
      </c>
      <c r="F32" s="360"/>
      <c r="G32" s="180" t="s">
        <v>105</v>
      </c>
      <c r="H32" s="362"/>
      <c r="I32" s="364"/>
      <c r="J32" s="354"/>
      <c r="K32" s="180" t="s">
        <v>105</v>
      </c>
      <c r="L32" s="345"/>
      <c r="M32" s="180" t="s">
        <v>105</v>
      </c>
      <c r="N32" s="345"/>
      <c r="O32" s="180" t="s">
        <v>105</v>
      </c>
      <c r="P32" s="345"/>
    </row>
    <row r="33" spans="1:16" ht="13.5" customHeight="1" x14ac:dyDescent="0.15">
      <c r="A33" s="308">
        <v>11</v>
      </c>
      <c r="B33" s="352" t="s">
        <v>372</v>
      </c>
      <c r="C33" s="178" t="s">
        <v>276</v>
      </c>
      <c r="D33" s="358" t="s">
        <v>393</v>
      </c>
      <c r="E33" s="178" t="s">
        <v>276</v>
      </c>
      <c r="F33" s="358" t="s">
        <v>394</v>
      </c>
      <c r="G33" s="178" t="s">
        <v>274</v>
      </c>
      <c r="H33" s="281" t="s">
        <v>395</v>
      </c>
      <c r="I33" s="338">
        <v>25</v>
      </c>
      <c r="J33" s="355" t="s">
        <v>372</v>
      </c>
      <c r="K33" s="178" t="s">
        <v>276</v>
      </c>
      <c r="L33" s="343" t="s">
        <v>393</v>
      </c>
      <c r="M33" s="178" t="s">
        <v>276</v>
      </c>
      <c r="N33" s="343" t="s">
        <v>394</v>
      </c>
      <c r="O33" s="178" t="s">
        <v>274</v>
      </c>
      <c r="P33" s="343" t="s">
        <v>395</v>
      </c>
    </row>
    <row r="34" spans="1:16" x14ac:dyDescent="0.15">
      <c r="A34" s="308"/>
      <c r="B34" s="353"/>
      <c r="C34" s="178" t="s">
        <v>307</v>
      </c>
      <c r="D34" s="359"/>
      <c r="E34" s="178" t="s">
        <v>307</v>
      </c>
      <c r="F34" s="359"/>
      <c r="G34" s="178" t="s">
        <v>294</v>
      </c>
      <c r="H34" s="361"/>
      <c r="I34" s="339"/>
      <c r="J34" s="353"/>
      <c r="K34" s="178" t="s">
        <v>307</v>
      </c>
      <c r="L34" s="344"/>
      <c r="M34" s="178" t="s">
        <v>307</v>
      </c>
      <c r="N34" s="344"/>
      <c r="O34" s="178" t="s">
        <v>294</v>
      </c>
      <c r="P34" s="344"/>
    </row>
    <row r="35" spans="1:16" x14ac:dyDescent="0.15">
      <c r="A35" s="308"/>
      <c r="B35" s="353"/>
      <c r="C35" s="178" t="s">
        <v>305</v>
      </c>
      <c r="D35" s="359"/>
      <c r="E35" s="178" t="s">
        <v>305</v>
      </c>
      <c r="F35" s="359"/>
      <c r="G35" s="178" t="s">
        <v>306</v>
      </c>
      <c r="H35" s="361"/>
      <c r="I35" s="339"/>
      <c r="J35" s="353"/>
      <c r="K35" s="178" t="s">
        <v>305</v>
      </c>
      <c r="L35" s="344"/>
      <c r="M35" s="178" t="s">
        <v>305</v>
      </c>
      <c r="N35" s="344"/>
      <c r="O35" s="178" t="s">
        <v>306</v>
      </c>
      <c r="P35" s="344"/>
    </row>
    <row r="36" spans="1:16" x14ac:dyDescent="0.15">
      <c r="A36" s="308"/>
      <c r="B36" s="354"/>
      <c r="C36" s="178" t="s">
        <v>32</v>
      </c>
      <c r="D36" s="360"/>
      <c r="E36" s="178" t="s">
        <v>32</v>
      </c>
      <c r="F36" s="360"/>
      <c r="G36" s="178" t="s">
        <v>304</v>
      </c>
      <c r="H36" s="362"/>
      <c r="I36" s="340"/>
      <c r="J36" s="356"/>
      <c r="K36" s="178" t="s">
        <v>32</v>
      </c>
      <c r="L36" s="345"/>
      <c r="M36" s="178" t="s">
        <v>32</v>
      </c>
      <c r="N36" s="345"/>
      <c r="O36" s="178" t="s">
        <v>304</v>
      </c>
      <c r="P36" s="345"/>
    </row>
    <row r="37" spans="1:16" ht="13.5" customHeight="1" x14ac:dyDescent="0.15">
      <c r="A37" s="307">
        <v>12</v>
      </c>
      <c r="B37" s="355" t="s">
        <v>50</v>
      </c>
      <c r="C37" s="179" t="s">
        <v>276</v>
      </c>
      <c r="D37" s="358" t="s">
        <v>396</v>
      </c>
      <c r="E37" s="179" t="s">
        <v>276</v>
      </c>
      <c r="F37" s="358" t="s">
        <v>397</v>
      </c>
      <c r="G37" s="179" t="s">
        <v>274</v>
      </c>
      <c r="H37" s="281" t="s">
        <v>398</v>
      </c>
      <c r="I37" s="363">
        <v>26</v>
      </c>
      <c r="J37" s="352" t="s">
        <v>50</v>
      </c>
      <c r="K37" s="179" t="s">
        <v>276</v>
      </c>
      <c r="L37" s="343" t="s">
        <v>396</v>
      </c>
      <c r="M37" s="179" t="s">
        <v>276</v>
      </c>
      <c r="N37" s="343" t="s">
        <v>397</v>
      </c>
      <c r="O37" s="179" t="s">
        <v>274</v>
      </c>
      <c r="P37" s="343" t="s">
        <v>398</v>
      </c>
    </row>
    <row r="38" spans="1:16" x14ac:dyDescent="0.15">
      <c r="A38" s="308"/>
      <c r="B38" s="353"/>
      <c r="C38" s="178" t="s">
        <v>140</v>
      </c>
      <c r="D38" s="359"/>
      <c r="E38" s="178" t="s">
        <v>312</v>
      </c>
      <c r="F38" s="359"/>
      <c r="G38" s="178" t="s">
        <v>311</v>
      </c>
      <c r="H38" s="361"/>
      <c r="I38" s="339"/>
      <c r="J38" s="353"/>
      <c r="K38" s="178" t="s">
        <v>140</v>
      </c>
      <c r="L38" s="344"/>
      <c r="M38" s="178" t="s">
        <v>312</v>
      </c>
      <c r="N38" s="344"/>
      <c r="O38" s="178" t="s">
        <v>311</v>
      </c>
      <c r="P38" s="344"/>
    </row>
    <row r="39" spans="1:16" x14ac:dyDescent="0.15">
      <c r="A39" s="308"/>
      <c r="B39" s="353"/>
      <c r="C39" s="178" t="s">
        <v>309</v>
      </c>
      <c r="D39" s="359"/>
      <c r="E39" s="178" t="s">
        <v>310</v>
      </c>
      <c r="F39" s="359"/>
      <c r="G39" s="178"/>
      <c r="H39" s="361"/>
      <c r="I39" s="339"/>
      <c r="J39" s="353"/>
      <c r="K39" s="178" t="s">
        <v>309</v>
      </c>
      <c r="L39" s="344"/>
      <c r="M39" s="178" t="s">
        <v>310</v>
      </c>
      <c r="N39" s="344"/>
      <c r="O39" s="178"/>
      <c r="P39" s="344"/>
    </row>
    <row r="40" spans="1:16" x14ac:dyDescent="0.15">
      <c r="A40" s="309"/>
      <c r="B40" s="356"/>
      <c r="C40" s="180" t="s">
        <v>68</v>
      </c>
      <c r="D40" s="360"/>
      <c r="E40" s="180" t="s">
        <v>68</v>
      </c>
      <c r="F40" s="360"/>
      <c r="G40" s="180"/>
      <c r="H40" s="362"/>
      <c r="I40" s="364"/>
      <c r="J40" s="354"/>
      <c r="K40" s="180" t="s">
        <v>68</v>
      </c>
      <c r="L40" s="345"/>
      <c r="M40" s="180" t="s">
        <v>68</v>
      </c>
      <c r="N40" s="345"/>
      <c r="O40" s="180"/>
      <c r="P40" s="345"/>
    </row>
    <row r="41" spans="1:16" ht="13.5" customHeight="1" x14ac:dyDescent="0.15">
      <c r="A41" s="365">
        <v>13</v>
      </c>
      <c r="B41" s="352" t="s">
        <v>379</v>
      </c>
      <c r="C41" s="178" t="s">
        <v>276</v>
      </c>
      <c r="D41" s="358" t="s">
        <v>399</v>
      </c>
      <c r="E41" s="178" t="s">
        <v>276</v>
      </c>
      <c r="F41" s="358" t="s">
        <v>400</v>
      </c>
      <c r="G41" s="178" t="s">
        <v>274</v>
      </c>
      <c r="H41" s="281" t="s">
        <v>401</v>
      </c>
      <c r="I41" s="338">
        <v>27</v>
      </c>
      <c r="J41" s="355" t="s">
        <v>379</v>
      </c>
      <c r="K41" s="178" t="s">
        <v>276</v>
      </c>
      <c r="L41" s="343" t="s">
        <v>399</v>
      </c>
      <c r="M41" s="178" t="s">
        <v>276</v>
      </c>
      <c r="N41" s="343" t="s">
        <v>400</v>
      </c>
      <c r="O41" s="178" t="s">
        <v>274</v>
      </c>
      <c r="P41" s="343" t="s">
        <v>401</v>
      </c>
    </row>
    <row r="42" spans="1:16" x14ac:dyDescent="0.15">
      <c r="A42" s="308"/>
      <c r="B42" s="353"/>
      <c r="C42" s="178" t="s">
        <v>318</v>
      </c>
      <c r="D42" s="359"/>
      <c r="E42" s="178" t="s">
        <v>318</v>
      </c>
      <c r="F42" s="359"/>
      <c r="G42" s="178" t="s">
        <v>317</v>
      </c>
      <c r="H42" s="361"/>
      <c r="I42" s="339"/>
      <c r="J42" s="353"/>
      <c r="K42" s="178" t="s">
        <v>318</v>
      </c>
      <c r="L42" s="344"/>
      <c r="M42" s="178" t="s">
        <v>318</v>
      </c>
      <c r="N42" s="344"/>
      <c r="O42" s="178" t="s">
        <v>317</v>
      </c>
      <c r="P42" s="344"/>
    </row>
    <row r="43" spans="1:16" x14ac:dyDescent="0.15">
      <c r="A43" s="308"/>
      <c r="B43" s="353"/>
      <c r="C43" s="178" t="s">
        <v>315</v>
      </c>
      <c r="D43" s="359"/>
      <c r="E43" s="178" t="s">
        <v>314</v>
      </c>
      <c r="F43" s="359"/>
      <c r="G43" s="178" t="s">
        <v>316</v>
      </c>
      <c r="H43" s="361"/>
      <c r="I43" s="339"/>
      <c r="J43" s="353"/>
      <c r="K43" s="178" t="s">
        <v>315</v>
      </c>
      <c r="L43" s="344"/>
      <c r="M43" s="178" t="s">
        <v>314</v>
      </c>
      <c r="N43" s="344"/>
      <c r="O43" s="178" t="s">
        <v>316</v>
      </c>
      <c r="P43" s="344"/>
    </row>
    <row r="44" spans="1:16" x14ac:dyDescent="0.15">
      <c r="A44" s="308"/>
      <c r="B44" s="354"/>
      <c r="C44" s="178" t="s">
        <v>105</v>
      </c>
      <c r="D44" s="360"/>
      <c r="E44" s="178" t="s">
        <v>105</v>
      </c>
      <c r="F44" s="360"/>
      <c r="G44" s="178" t="s">
        <v>105</v>
      </c>
      <c r="H44" s="362"/>
      <c r="I44" s="340"/>
      <c r="J44" s="356"/>
      <c r="K44" s="178" t="s">
        <v>105</v>
      </c>
      <c r="L44" s="345"/>
      <c r="M44" s="178" t="s">
        <v>105</v>
      </c>
      <c r="N44" s="345"/>
      <c r="O44" s="178" t="s">
        <v>105</v>
      </c>
      <c r="P44" s="345"/>
    </row>
    <row r="45" spans="1:16" ht="13.5" customHeight="1" x14ac:dyDescent="0.15">
      <c r="A45" s="357">
        <v>14</v>
      </c>
      <c r="B45" s="355" t="s">
        <v>386</v>
      </c>
      <c r="C45" s="179" t="s">
        <v>276</v>
      </c>
      <c r="D45" s="358" t="s">
        <v>402</v>
      </c>
      <c r="E45" s="179" t="s">
        <v>276</v>
      </c>
      <c r="F45" s="358" t="s">
        <v>403</v>
      </c>
      <c r="G45" s="179" t="s">
        <v>274</v>
      </c>
      <c r="H45" s="281" t="s">
        <v>404</v>
      </c>
      <c r="I45" s="363">
        <v>28</v>
      </c>
      <c r="J45" s="352" t="s">
        <v>386</v>
      </c>
      <c r="K45" s="179" t="s">
        <v>276</v>
      </c>
      <c r="L45" s="343" t="s">
        <v>402</v>
      </c>
      <c r="M45" s="179" t="s">
        <v>276</v>
      </c>
      <c r="N45" s="343" t="s">
        <v>403</v>
      </c>
      <c r="O45" s="179" t="s">
        <v>274</v>
      </c>
      <c r="P45" s="343" t="s">
        <v>404</v>
      </c>
    </row>
    <row r="46" spans="1:16" x14ac:dyDescent="0.15">
      <c r="A46" s="308"/>
      <c r="B46" s="353"/>
      <c r="C46" s="178" t="s">
        <v>322</v>
      </c>
      <c r="D46" s="359"/>
      <c r="E46" s="178" t="s">
        <v>322</v>
      </c>
      <c r="F46" s="359"/>
      <c r="G46" s="178" t="s">
        <v>270</v>
      </c>
      <c r="H46" s="361"/>
      <c r="I46" s="339"/>
      <c r="J46" s="353"/>
      <c r="K46" s="178" t="s">
        <v>322</v>
      </c>
      <c r="L46" s="344"/>
      <c r="M46" s="178" t="s">
        <v>322</v>
      </c>
      <c r="N46" s="344"/>
      <c r="O46" s="178" t="s">
        <v>270</v>
      </c>
      <c r="P46" s="344"/>
    </row>
    <row r="47" spans="1:16" x14ac:dyDescent="0.15">
      <c r="A47" s="308"/>
      <c r="B47" s="353"/>
      <c r="C47" s="178" t="s">
        <v>320</v>
      </c>
      <c r="D47" s="359"/>
      <c r="E47" s="178" t="s">
        <v>320</v>
      </c>
      <c r="F47" s="359"/>
      <c r="G47" s="178" t="s">
        <v>321</v>
      </c>
      <c r="H47" s="361"/>
      <c r="I47" s="339"/>
      <c r="J47" s="353"/>
      <c r="K47" s="178" t="s">
        <v>320</v>
      </c>
      <c r="L47" s="344"/>
      <c r="M47" s="178" t="s">
        <v>320</v>
      </c>
      <c r="N47" s="344"/>
      <c r="O47" s="178" t="s">
        <v>321</v>
      </c>
      <c r="P47" s="344"/>
    </row>
    <row r="48" spans="1:16" x14ac:dyDescent="0.15">
      <c r="A48" s="309"/>
      <c r="B48" s="356"/>
      <c r="C48" s="180" t="s">
        <v>83</v>
      </c>
      <c r="D48" s="360"/>
      <c r="E48" s="180" t="s">
        <v>83</v>
      </c>
      <c r="F48" s="360"/>
      <c r="G48" s="180"/>
      <c r="H48" s="362"/>
      <c r="I48" s="364"/>
      <c r="J48" s="354"/>
      <c r="K48" s="180" t="s">
        <v>83</v>
      </c>
      <c r="L48" s="345"/>
      <c r="M48" s="180" t="s">
        <v>83</v>
      </c>
      <c r="N48" s="345"/>
      <c r="O48" s="180"/>
      <c r="P48" s="345"/>
    </row>
    <row r="49" spans="1:16" ht="13.5" customHeight="1" x14ac:dyDescent="0.15">
      <c r="A49" s="357">
        <v>15</v>
      </c>
      <c r="B49" s="357" t="s">
        <v>570</v>
      </c>
      <c r="C49" s="179" t="s">
        <v>276</v>
      </c>
      <c r="D49" s="358" t="s">
        <v>573</v>
      </c>
      <c r="E49" s="179" t="s">
        <v>276</v>
      </c>
      <c r="F49" s="358" t="s">
        <v>573</v>
      </c>
      <c r="G49" s="179"/>
      <c r="H49" s="281"/>
      <c r="I49" s="357">
        <v>29</v>
      </c>
      <c r="J49" s="357" t="s">
        <v>570</v>
      </c>
      <c r="K49" s="178" t="s">
        <v>276</v>
      </c>
      <c r="L49" s="479" t="s">
        <v>573</v>
      </c>
      <c r="M49" s="178" t="s">
        <v>276</v>
      </c>
      <c r="N49" s="479" t="s">
        <v>573</v>
      </c>
      <c r="O49" s="178"/>
      <c r="P49" s="282"/>
    </row>
    <row r="50" spans="1:16" x14ac:dyDescent="0.15">
      <c r="A50" s="308"/>
      <c r="B50" s="308"/>
      <c r="C50" s="178" t="s">
        <v>571</v>
      </c>
      <c r="D50" s="359"/>
      <c r="E50" s="178" t="s">
        <v>571</v>
      </c>
      <c r="F50" s="359"/>
      <c r="G50" s="178"/>
      <c r="H50" s="361"/>
      <c r="I50" s="308"/>
      <c r="J50" s="308"/>
      <c r="K50" s="178" t="s">
        <v>571</v>
      </c>
      <c r="L50" s="359"/>
      <c r="M50" s="178" t="s">
        <v>571</v>
      </c>
      <c r="N50" s="359"/>
      <c r="O50" s="178"/>
      <c r="P50" s="361"/>
    </row>
    <row r="51" spans="1:16" x14ac:dyDescent="0.15">
      <c r="A51" s="308"/>
      <c r="B51" s="308"/>
      <c r="C51" s="178" t="s">
        <v>572</v>
      </c>
      <c r="D51" s="359"/>
      <c r="E51" s="178" t="s">
        <v>572</v>
      </c>
      <c r="F51" s="359"/>
      <c r="G51" s="178"/>
      <c r="H51" s="361"/>
      <c r="I51" s="308"/>
      <c r="J51" s="308"/>
      <c r="K51" s="178" t="s">
        <v>572</v>
      </c>
      <c r="L51" s="359"/>
      <c r="M51" s="178" t="s">
        <v>572</v>
      </c>
      <c r="N51" s="359"/>
      <c r="O51" s="178"/>
      <c r="P51" s="361"/>
    </row>
    <row r="52" spans="1:16" x14ac:dyDescent="0.15">
      <c r="A52" s="309"/>
      <c r="B52" s="309"/>
      <c r="C52" s="180"/>
      <c r="D52" s="360"/>
      <c r="E52" s="180"/>
      <c r="F52" s="360"/>
      <c r="G52" s="180"/>
      <c r="H52" s="362"/>
      <c r="I52" s="309"/>
      <c r="J52" s="309"/>
      <c r="K52" s="178"/>
      <c r="L52" s="359"/>
      <c r="M52" s="178"/>
      <c r="N52" s="359"/>
      <c r="O52" s="178"/>
      <c r="P52" s="361"/>
    </row>
    <row r="53" spans="1:16" x14ac:dyDescent="0.15">
      <c r="A53" s="346"/>
      <c r="B53" s="347"/>
      <c r="C53" s="347"/>
      <c r="D53" s="347"/>
      <c r="E53" s="347"/>
      <c r="F53" s="347"/>
      <c r="G53" s="347"/>
      <c r="H53" s="348"/>
      <c r="I53" s="346"/>
      <c r="J53" s="347"/>
      <c r="K53" s="347"/>
      <c r="L53" s="347"/>
      <c r="M53" s="347"/>
      <c r="N53" s="347"/>
      <c r="O53" s="347"/>
      <c r="P53" s="348"/>
    </row>
    <row r="54" spans="1:16" x14ac:dyDescent="0.15">
      <c r="A54" s="349"/>
      <c r="B54" s="350"/>
      <c r="C54" s="350"/>
      <c r="D54" s="350"/>
      <c r="E54" s="350"/>
      <c r="F54" s="350"/>
      <c r="G54" s="350"/>
      <c r="H54" s="351"/>
      <c r="I54" s="349"/>
      <c r="J54" s="350"/>
      <c r="K54" s="350"/>
      <c r="L54" s="350"/>
      <c r="M54" s="350"/>
      <c r="N54" s="350"/>
      <c r="O54" s="350"/>
      <c r="P54" s="351"/>
    </row>
    <row r="55" spans="1:16" ht="13.5" customHeight="1" x14ac:dyDescent="0.15">
      <c r="A55" s="338">
        <v>17</v>
      </c>
      <c r="B55" s="355" t="s">
        <v>366</v>
      </c>
      <c r="C55" s="179" t="s">
        <v>276</v>
      </c>
      <c r="D55" s="343" t="s">
        <v>367</v>
      </c>
      <c r="E55" s="179" t="s">
        <v>276</v>
      </c>
      <c r="F55" s="343" t="s">
        <v>368</v>
      </c>
      <c r="G55" s="179" t="s">
        <v>274</v>
      </c>
      <c r="H55" s="343" t="s">
        <v>369</v>
      </c>
      <c r="I55" s="338">
        <v>31</v>
      </c>
      <c r="J55" s="338" t="s">
        <v>366</v>
      </c>
      <c r="K55" s="179" t="s">
        <v>276</v>
      </c>
      <c r="L55" s="343" t="s">
        <v>367</v>
      </c>
      <c r="M55" s="179" t="s">
        <v>276</v>
      </c>
      <c r="N55" s="343" t="s">
        <v>368</v>
      </c>
      <c r="O55" s="179" t="s">
        <v>274</v>
      </c>
      <c r="P55" s="343" t="s">
        <v>369</v>
      </c>
    </row>
    <row r="56" spans="1:16" x14ac:dyDescent="0.15">
      <c r="A56" s="339"/>
      <c r="B56" s="353"/>
      <c r="C56" s="178" t="s">
        <v>329</v>
      </c>
      <c r="D56" s="344"/>
      <c r="E56" s="178" t="s">
        <v>328</v>
      </c>
      <c r="F56" s="344"/>
      <c r="G56" s="178" t="s">
        <v>327</v>
      </c>
      <c r="H56" s="344"/>
      <c r="I56" s="339"/>
      <c r="J56" s="341"/>
      <c r="K56" s="178" t="s">
        <v>329</v>
      </c>
      <c r="L56" s="344"/>
      <c r="M56" s="178" t="s">
        <v>328</v>
      </c>
      <c r="N56" s="344"/>
      <c r="O56" s="178" t="s">
        <v>327</v>
      </c>
      <c r="P56" s="344"/>
    </row>
    <row r="57" spans="1:16" x14ac:dyDescent="0.15">
      <c r="A57" s="339"/>
      <c r="B57" s="353"/>
      <c r="C57" s="178" t="s">
        <v>324</v>
      </c>
      <c r="D57" s="344"/>
      <c r="E57" s="178" t="s">
        <v>324</v>
      </c>
      <c r="F57" s="344"/>
      <c r="G57" s="178" t="s">
        <v>326</v>
      </c>
      <c r="H57" s="344"/>
      <c r="I57" s="339"/>
      <c r="J57" s="341"/>
      <c r="K57" s="178" t="s">
        <v>324</v>
      </c>
      <c r="L57" s="344"/>
      <c r="M57" s="178" t="s">
        <v>324</v>
      </c>
      <c r="N57" s="344"/>
      <c r="O57" s="178" t="s">
        <v>326</v>
      </c>
      <c r="P57" s="344"/>
    </row>
    <row r="58" spans="1:16" x14ac:dyDescent="0.15">
      <c r="A58" s="340"/>
      <c r="B58" s="356"/>
      <c r="C58" s="180" t="s">
        <v>370</v>
      </c>
      <c r="D58" s="345"/>
      <c r="E58" s="180" t="s">
        <v>370</v>
      </c>
      <c r="F58" s="345"/>
      <c r="G58" s="180" t="s">
        <v>371</v>
      </c>
      <c r="H58" s="345"/>
      <c r="I58" s="340"/>
      <c r="J58" s="342"/>
      <c r="K58" s="180" t="s">
        <v>390</v>
      </c>
      <c r="L58" s="345"/>
      <c r="M58" s="180" t="s">
        <v>390</v>
      </c>
      <c r="N58" s="345"/>
      <c r="O58" s="180" t="s">
        <v>405</v>
      </c>
      <c r="P58" s="345"/>
    </row>
    <row r="59" spans="1:16" ht="13.5" customHeight="1" x14ac:dyDescent="0.15">
      <c r="C59" s="181"/>
      <c r="D59" s="181"/>
      <c r="E59" s="181"/>
      <c r="F59" s="181"/>
      <c r="G59" s="181"/>
      <c r="H59" s="181"/>
    </row>
    <row r="60" spans="1:16" x14ac:dyDescent="0.15">
      <c r="C60" s="181"/>
      <c r="D60" s="181"/>
      <c r="E60" s="181"/>
      <c r="F60" s="181"/>
      <c r="G60" s="181"/>
      <c r="H60" s="181"/>
    </row>
    <row r="61" spans="1:16" x14ac:dyDescent="0.15">
      <c r="C61" s="181"/>
      <c r="D61" s="181"/>
      <c r="E61" s="181"/>
      <c r="F61" s="181"/>
      <c r="G61" s="181"/>
      <c r="H61" s="181"/>
    </row>
    <row r="62" spans="1:16" x14ac:dyDescent="0.15">
      <c r="C62" s="181"/>
      <c r="D62" s="181"/>
      <c r="E62" s="181"/>
      <c r="F62" s="181"/>
      <c r="G62" s="181"/>
      <c r="H62" s="181"/>
    </row>
    <row r="63" spans="1:16" ht="13.5" customHeight="1" x14ac:dyDescent="0.15"/>
  </sheetData>
  <mergeCells count="124">
    <mergeCell ref="L49:L52"/>
    <mergeCell ref="N49:N52"/>
    <mergeCell ref="P49:P52"/>
    <mergeCell ref="A23:A26"/>
    <mergeCell ref="B23:B26"/>
    <mergeCell ref="I23:I26"/>
    <mergeCell ref="J23:J26"/>
    <mergeCell ref="A49:A52"/>
    <mergeCell ref="B49:B52"/>
    <mergeCell ref="D49:D52"/>
    <mergeCell ref="F49:F52"/>
    <mergeCell ref="H49:H52"/>
    <mergeCell ref="I49:I52"/>
    <mergeCell ref="J49:J52"/>
    <mergeCell ref="B15:B18"/>
    <mergeCell ref="D15:D18"/>
    <mergeCell ref="F15:F18"/>
    <mergeCell ref="H15:H18"/>
    <mergeCell ref="L23:L26"/>
    <mergeCell ref="N23:N26"/>
    <mergeCell ref="P23:P26"/>
    <mergeCell ref="D23:D26"/>
    <mergeCell ref="F23:F26"/>
    <mergeCell ref="H23:H26"/>
    <mergeCell ref="J3:J6"/>
    <mergeCell ref="K3:L5"/>
    <mergeCell ref="M3:N5"/>
    <mergeCell ref="O3:P5"/>
    <mergeCell ref="A55:A58"/>
    <mergeCell ref="B55:B58"/>
    <mergeCell ref="D55:D58"/>
    <mergeCell ref="F55:F58"/>
    <mergeCell ref="H55:H58"/>
    <mergeCell ref="A3:A6"/>
    <mergeCell ref="B3:B6"/>
    <mergeCell ref="C3:D5"/>
    <mergeCell ref="E3:F5"/>
    <mergeCell ref="G3:H5"/>
    <mergeCell ref="I3:I6"/>
    <mergeCell ref="I7:I10"/>
    <mergeCell ref="J7:J10"/>
    <mergeCell ref="L7:L10"/>
    <mergeCell ref="N7:N10"/>
    <mergeCell ref="P7:P10"/>
    <mergeCell ref="I11:I14"/>
    <mergeCell ref="J11:J14"/>
    <mergeCell ref="L11:L14"/>
    <mergeCell ref="N11:N14"/>
    <mergeCell ref="P11:P14"/>
    <mergeCell ref="J19:J22"/>
    <mergeCell ref="L19:L22"/>
    <mergeCell ref="N19:N22"/>
    <mergeCell ref="P19:P22"/>
    <mergeCell ref="A27:H28"/>
    <mergeCell ref="I27:P28"/>
    <mergeCell ref="J15:J18"/>
    <mergeCell ref="L15:L18"/>
    <mergeCell ref="N15:N18"/>
    <mergeCell ref="P15:P18"/>
    <mergeCell ref="A19:A22"/>
    <mergeCell ref="B19:B22"/>
    <mergeCell ref="I19:I22"/>
    <mergeCell ref="D19:D22"/>
    <mergeCell ref="F19:F22"/>
    <mergeCell ref="H19:H22"/>
    <mergeCell ref="I15:I18"/>
    <mergeCell ref="A15:A18"/>
    <mergeCell ref="J29:J32"/>
    <mergeCell ref="L29:L32"/>
    <mergeCell ref="N29:N32"/>
    <mergeCell ref="P29:P32"/>
    <mergeCell ref="A33:A36"/>
    <mergeCell ref="B33:B36"/>
    <mergeCell ref="D33:D36"/>
    <mergeCell ref="F33:F36"/>
    <mergeCell ref="H33:H36"/>
    <mergeCell ref="I33:I36"/>
    <mergeCell ref="A29:A32"/>
    <mergeCell ref="B29:B32"/>
    <mergeCell ref="D29:D32"/>
    <mergeCell ref="F29:F32"/>
    <mergeCell ref="H29:H32"/>
    <mergeCell ref="I29:I32"/>
    <mergeCell ref="N37:N40"/>
    <mergeCell ref="P37:P40"/>
    <mergeCell ref="A41:A44"/>
    <mergeCell ref="B41:B44"/>
    <mergeCell ref="D41:D44"/>
    <mergeCell ref="F41:F44"/>
    <mergeCell ref="H41:H44"/>
    <mergeCell ref="I41:I44"/>
    <mergeCell ref="J33:J36"/>
    <mergeCell ref="L33:L36"/>
    <mergeCell ref="N33:N36"/>
    <mergeCell ref="P33:P36"/>
    <mergeCell ref="A37:A40"/>
    <mergeCell ref="B37:B40"/>
    <mergeCell ref="D37:D40"/>
    <mergeCell ref="F37:F40"/>
    <mergeCell ref="H37:H40"/>
    <mergeCell ref="I37:I40"/>
    <mergeCell ref="I55:I58"/>
    <mergeCell ref="J55:J58"/>
    <mergeCell ref="L55:L58"/>
    <mergeCell ref="N55:N58"/>
    <mergeCell ref="P55:P58"/>
    <mergeCell ref="J45:J48"/>
    <mergeCell ref="L45:L48"/>
    <mergeCell ref="N45:N48"/>
    <mergeCell ref="P45:P48"/>
    <mergeCell ref="A53:H54"/>
    <mergeCell ref="I53:P54"/>
    <mergeCell ref="J41:J44"/>
    <mergeCell ref="L41:L44"/>
    <mergeCell ref="N41:N44"/>
    <mergeCell ref="P41:P44"/>
    <mergeCell ref="A45:A48"/>
    <mergeCell ref="B45:B48"/>
    <mergeCell ref="D45:D48"/>
    <mergeCell ref="F45:F48"/>
    <mergeCell ref="H45:H48"/>
    <mergeCell ref="I45:I48"/>
    <mergeCell ref="J37:J40"/>
    <mergeCell ref="L37:L40"/>
  </mergeCells>
  <phoneticPr fontId="21"/>
  <printOptions horizontalCentered="1" verticalCentered="1"/>
  <pageMargins left="0" right="0" top="0.78740157480314965" bottom="0" header="0.19685039370078741" footer="0.19685039370078741"/>
  <pageSetup paperSize="9" scale="65" orientation="landscape" horizontalDpi="4294967293"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233</v>
      </c>
      <c r="B3" s="411"/>
      <c r="C3" s="411"/>
      <c r="D3" s="137"/>
      <c r="E3" s="412" t="s">
        <v>337</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336</v>
      </c>
      <c r="I5" s="401" t="s">
        <v>282</v>
      </c>
      <c r="J5" s="402"/>
      <c r="K5" s="402"/>
      <c r="L5" s="403" t="s">
        <v>335</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334</v>
      </c>
      <c r="C9" s="108" t="s">
        <v>84</v>
      </c>
      <c r="D9" s="108"/>
      <c r="E9" s="51"/>
      <c r="F9" s="51"/>
      <c r="G9" s="108"/>
      <c r="H9" s="107">
        <v>20</v>
      </c>
      <c r="I9" s="111" t="s">
        <v>334</v>
      </c>
      <c r="J9" s="108" t="s">
        <v>84</v>
      </c>
      <c r="K9" s="110">
        <v>15</v>
      </c>
      <c r="L9" s="109" t="s">
        <v>333</v>
      </c>
      <c r="M9" s="108" t="s">
        <v>19</v>
      </c>
      <c r="N9" s="107">
        <v>10</v>
      </c>
      <c r="O9" s="106"/>
    </row>
    <row r="10" spans="1:21" ht="24.95" customHeight="1" x14ac:dyDescent="0.15">
      <c r="A10" s="407"/>
      <c r="B10" s="108"/>
      <c r="C10" s="108" t="s">
        <v>19</v>
      </c>
      <c r="D10" s="108"/>
      <c r="E10" s="51"/>
      <c r="F10" s="51"/>
      <c r="G10" s="108"/>
      <c r="H10" s="107">
        <v>20</v>
      </c>
      <c r="I10" s="111"/>
      <c r="J10" s="108" t="s">
        <v>19</v>
      </c>
      <c r="K10" s="110">
        <v>15</v>
      </c>
      <c r="L10" s="109"/>
      <c r="M10" s="108" t="s">
        <v>108</v>
      </c>
      <c r="N10" s="107">
        <v>10</v>
      </c>
      <c r="O10" s="106"/>
    </row>
    <row r="11" spans="1:21" ht="24.95" customHeight="1" x14ac:dyDescent="0.15">
      <c r="A11" s="407"/>
      <c r="B11" s="108"/>
      <c r="C11" s="108"/>
      <c r="D11" s="108"/>
      <c r="E11" s="51"/>
      <c r="F11" s="51"/>
      <c r="G11" s="108" t="s">
        <v>31</v>
      </c>
      <c r="H11" s="107" t="s">
        <v>266</v>
      </c>
      <c r="I11" s="111"/>
      <c r="J11" s="108"/>
      <c r="K11" s="110"/>
      <c r="L11" s="109"/>
      <c r="M11" s="108" t="s">
        <v>97</v>
      </c>
      <c r="N11" s="107">
        <v>5</v>
      </c>
      <c r="O11" s="106"/>
    </row>
    <row r="12" spans="1:21" ht="24.95" customHeight="1" x14ac:dyDescent="0.15">
      <c r="A12" s="407"/>
      <c r="B12" s="108"/>
      <c r="C12" s="108"/>
      <c r="D12" s="108"/>
      <c r="E12" s="51"/>
      <c r="F12" s="51"/>
      <c r="G12" s="108" t="s">
        <v>22</v>
      </c>
      <c r="H12" s="107" t="s">
        <v>268</v>
      </c>
      <c r="I12" s="111"/>
      <c r="J12" s="108"/>
      <c r="K12" s="110"/>
      <c r="L12" s="118"/>
      <c r="M12" s="114"/>
      <c r="N12" s="116"/>
      <c r="O12" s="117"/>
    </row>
    <row r="13" spans="1:21" ht="24.95" customHeight="1" x14ac:dyDescent="0.15">
      <c r="A13" s="407"/>
      <c r="B13" s="108"/>
      <c r="C13" s="108"/>
      <c r="D13" s="108"/>
      <c r="E13" s="51"/>
      <c r="F13" s="51" t="s">
        <v>24</v>
      </c>
      <c r="G13" s="108" t="s">
        <v>23</v>
      </c>
      <c r="H13" s="107" t="s">
        <v>268</v>
      </c>
      <c r="I13" s="111"/>
      <c r="J13" s="108"/>
      <c r="K13" s="110"/>
      <c r="L13" s="109" t="s">
        <v>306</v>
      </c>
      <c r="M13" s="108" t="s">
        <v>121</v>
      </c>
      <c r="N13" s="107">
        <v>10</v>
      </c>
      <c r="O13" s="106"/>
    </row>
    <row r="14" spans="1:21" ht="24.95" customHeight="1" x14ac:dyDescent="0.15">
      <c r="A14" s="407"/>
      <c r="B14" s="114"/>
      <c r="C14" s="114"/>
      <c r="D14" s="114"/>
      <c r="E14" s="45"/>
      <c r="F14" s="45"/>
      <c r="G14" s="114"/>
      <c r="H14" s="116"/>
      <c r="I14" s="115"/>
      <c r="J14" s="114"/>
      <c r="K14" s="113"/>
      <c r="L14" s="109"/>
      <c r="M14" s="108"/>
      <c r="N14" s="107"/>
      <c r="O14" s="106"/>
    </row>
    <row r="15" spans="1:21" ht="24.95" customHeight="1" x14ac:dyDescent="0.15">
      <c r="A15" s="407"/>
      <c r="B15" s="108" t="s">
        <v>332</v>
      </c>
      <c r="C15" s="108" t="s">
        <v>108</v>
      </c>
      <c r="D15" s="108"/>
      <c r="E15" s="51"/>
      <c r="F15" s="51"/>
      <c r="G15" s="108"/>
      <c r="H15" s="107">
        <v>10</v>
      </c>
      <c r="I15" s="111" t="s">
        <v>332</v>
      </c>
      <c r="J15" s="108" t="s">
        <v>108</v>
      </c>
      <c r="K15" s="110">
        <v>10</v>
      </c>
      <c r="L15" s="109"/>
      <c r="M15" s="108"/>
      <c r="N15" s="107"/>
      <c r="O15" s="106"/>
    </row>
    <row r="16" spans="1:21" ht="24.95" customHeight="1" x14ac:dyDescent="0.15">
      <c r="A16" s="407"/>
      <c r="B16" s="108"/>
      <c r="C16" s="108" t="s">
        <v>97</v>
      </c>
      <c r="D16" s="108"/>
      <c r="E16" s="51"/>
      <c r="F16" s="51"/>
      <c r="G16" s="108"/>
      <c r="H16" s="107">
        <v>5</v>
      </c>
      <c r="I16" s="111"/>
      <c r="J16" s="108" t="s">
        <v>97</v>
      </c>
      <c r="K16" s="110">
        <v>5</v>
      </c>
      <c r="L16" s="109"/>
      <c r="M16" s="108"/>
      <c r="N16" s="107"/>
      <c r="O16" s="106"/>
    </row>
    <row r="17" spans="1:15" ht="24.95" customHeight="1" x14ac:dyDescent="0.15">
      <c r="A17" s="407"/>
      <c r="B17" s="108"/>
      <c r="C17" s="108" t="s">
        <v>235</v>
      </c>
      <c r="D17" s="108"/>
      <c r="E17" s="51"/>
      <c r="F17" s="51"/>
      <c r="G17" s="108"/>
      <c r="H17" s="107">
        <v>5</v>
      </c>
      <c r="I17" s="115"/>
      <c r="J17" s="114"/>
      <c r="K17" s="113"/>
      <c r="L17" s="109"/>
      <c r="M17" s="108"/>
      <c r="N17" s="107"/>
      <c r="O17" s="106"/>
    </row>
    <row r="18" spans="1:15" ht="24.95" customHeight="1" x14ac:dyDescent="0.15">
      <c r="A18" s="407"/>
      <c r="B18" s="114"/>
      <c r="C18" s="114"/>
      <c r="D18" s="114"/>
      <c r="E18" s="45"/>
      <c r="F18" s="45"/>
      <c r="G18" s="114"/>
      <c r="H18" s="116"/>
      <c r="I18" s="111" t="s">
        <v>83</v>
      </c>
      <c r="J18" s="108" t="s">
        <v>121</v>
      </c>
      <c r="K18" s="110">
        <v>10</v>
      </c>
      <c r="L18" s="109"/>
      <c r="M18" s="108"/>
      <c r="N18" s="107"/>
      <c r="O18" s="106"/>
    </row>
    <row r="19" spans="1:15" ht="24.95" customHeight="1" x14ac:dyDescent="0.15">
      <c r="A19" s="407"/>
      <c r="B19" s="108" t="s">
        <v>83</v>
      </c>
      <c r="C19" s="108" t="s">
        <v>121</v>
      </c>
      <c r="D19" s="108"/>
      <c r="E19" s="51"/>
      <c r="F19" s="112"/>
      <c r="G19" s="108"/>
      <c r="H19" s="107">
        <v>10</v>
      </c>
      <c r="I19" s="111"/>
      <c r="J19" s="108"/>
      <c r="K19" s="110"/>
      <c r="L19" s="109"/>
      <c r="M19" s="108"/>
      <c r="N19" s="107"/>
      <c r="O19" s="106"/>
    </row>
    <row r="20" spans="1:15" ht="24.95" customHeight="1" x14ac:dyDescent="0.15">
      <c r="A20" s="407"/>
      <c r="B20" s="108"/>
      <c r="C20" s="108"/>
      <c r="D20" s="108"/>
      <c r="E20" s="51"/>
      <c r="F20" s="51"/>
      <c r="G20" s="108" t="s">
        <v>50</v>
      </c>
      <c r="H20" s="107" t="s">
        <v>266</v>
      </c>
      <c r="I20" s="111"/>
      <c r="J20" s="108"/>
      <c r="K20" s="110"/>
      <c r="L20" s="109"/>
      <c r="M20" s="108"/>
      <c r="N20" s="107"/>
      <c r="O20" s="106"/>
    </row>
    <row r="21" spans="1:15" ht="24.95" customHeight="1" thickBot="1" x14ac:dyDescent="0.2">
      <c r="A21" s="408"/>
      <c r="B21" s="102"/>
      <c r="C21" s="102"/>
      <c r="D21" s="102"/>
      <c r="E21" s="59"/>
      <c r="F21" s="59"/>
      <c r="G21" s="102"/>
      <c r="H21" s="101"/>
      <c r="I21" s="105"/>
      <c r="J21" s="102"/>
      <c r="K21" s="104"/>
      <c r="L21" s="103"/>
      <c r="M21" s="102"/>
      <c r="N21" s="101"/>
      <c r="O21" s="100"/>
    </row>
    <row r="22" spans="1:15" ht="24.95" customHeight="1" x14ac:dyDescent="0.15">
      <c r="B22" s="99"/>
      <c r="C22" s="99"/>
      <c r="D22" s="99"/>
      <c r="G22" s="99"/>
      <c r="H22" s="98"/>
      <c r="I22" s="99"/>
      <c r="J22" s="99"/>
      <c r="K22" s="98"/>
      <c r="L22" s="99"/>
      <c r="M22" s="99"/>
      <c r="N22" s="98"/>
    </row>
    <row r="23" spans="1:15" ht="24.95" customHeight="1" x14ac:dyDescent="0.15">
      <c r="B23" s="99"/>
      <c r="C23" s="99"/>
      <c r="D23" s="99"/>
      <c r="G23" s="99"/>
      <c r="H23" s="98"/>
      <c r="I23" s="99"/>
      <c r="J23" s="99"/>
      <c r="K23" s="98"/>
      <c r="L23" s="99"/>
      <c r="M23" s="99"/>
      <c r="N23" s="98"/>
    </row>
    <row r="24" spans="1:15" ht="24.95" customHeight="1" x14ac:dyDescent="0.15">
      <c r="B24" s="99"/>
      <c r="C24" s="99"/>
      <c r="D24" s="99"/>
      <c r="G24" s="99"/>
      <c r="H24" s="98"/>
      <c r="I24" s="99"/>
      <c r="J24" s="99"/>
      <c r="K24" s="98"/>
      <c r="L24" s="99"/>
      <c r="M24" s="99"/>
      <c r="N24" s="98"/>
    </row>
    <row r="25" spans="1:15" ht="24.95" customHeight="1"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Z25"/>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237</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14</v>
      </c>
      <c r="C5" s="38"/>
      <c r="D5" s="39"/>
      <c r="E5" s="40"/>
      <c r="F5" s="41"/>
      <c r="G5" s="68"/>
      <c r="H5" s="72"/>
      <c r="I5" s="39"/>
      <c r="J5" s="41"/>
      <c r="K5" s="41"/>
      <c r="L5" s="41"/>
      <c r="M5" s="76"/>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199</v>
      </c>
      <c r="C7" s="50" t="s">
        <v>86</v>
      </c>
      <c r="D7" s="51"/>
      <c r="E7" s="52">
        <v>1</v>
      </c>
      <c r="F7" s="53" t="s">
        <v>56</v>
      </c>
      <c r="G7" s="70" t="s">
        <v>54</v>
      </c>
      <c r="H7" s="74" t="s">
        <v>86</v>
      </c>
      <c r="I7" s="51"/>
      <c r="J7" s="53">
        <f>ROUNDUP(E7*0.75,2)</f>
        <v>0.75</v>
      </c>
      <c r="K7" s="53" t="s">
        <v>56</v>
      </c>
      <c r="L7" s="53" t="s">
        <v>54</v>
      </c>
      <c r="M7" s="78" t="e">
        <f>#REF!</f>
        <v>#REF!</v>
      </c>
      <c r="N7" s="66" t="s">
        <v>200</v>
      </c>
      <c r="O7" s="54" t="s">
        <v>51</v>
      </c>
      <c r="P7" s="51"/>
      <c r="Q7" s="55">
        <v>0.1</v>
      </c>
      <c r="R7" s="92">
        <f t="shared" ref="R7:R14" si="0">ROUNDUP(Q7*0.75,2)</f>
        <v>0.08</v>
      </c>
    </row>
    <row r="8" spans="1:19" ht="24.95" customHeight="1" x14ac:dyDescent="0.15">
      <c r="A8" s="396"/>
      <c r="B8" s="66"/>
      <c r="C8" s="50" t="s">
        <v>19</v>
      </c>
      <c r="D8" s="51"/>
      <c r="E8" s="52">
        <v>20</v>
      </c>
      <c r="F8" s="53" t="s">
        <v>17</v>
      </c>
      <c r="G8" s="70"/>
      <c r="H8" s="74" t="s">
        <v>19</v>
      </c>
      <c r="I8" s="51"/>
      <c r="J8" s="53">
        <f>ROUNDUP(E8*0.75,2)</f>
        <v>15</v>
      </c>
      <c r="K8" s="53" t="s">
        <v>17</v>
      </c>
      <c r="L8" s="53"/>
      <c r="M8" s="78" t="e">
        <f>ROUND(#REF!+(#REF!*6/100),2)</f>
        <v>#REF!</v>
      </c>
      <c r="N8" s="66" t="s">
        <v>201</v>
      </c>
      <c r="O8" s="54" t="s">
        <v>41</v>
      </c>
      <c r="P8" s="51" t="s">
        <v>24</v>
      </c>
      <c r="Q8" s="55">
        <v>3</v>
      </c>
      <c r="R8" s="92">
        <f t="shared" si="0"/>
        <v>2.25</v>
      </c>
    </row>
    <row r="9" spans="1:19" ht="24.95" customHeight="1" x14ac:dyDescent="0.15">
      <c r="A9" s="396"/>
      <c r="B9" s="66"/>
      <c r="C9" s="50" t="s">
        <v>39</v>
      </c>
      <c r="D9" s="51" t="s">
        <v>26</v>
      </c>
      <c r="E9" s="52">
        <v>20</v>
      </c>
      <c r="F9" s="53" t="s">
        <v>40</v>
      </c>
      <c r="G9" s="70"/>
      <c r="H9" s="74" t="s">
        <v>39</v>
      </c>
      <c r="I9" s="51" t="s">
        <v>26</v>
      </c>
      <c r="J9" s="53">
        <f>ROUNDUP(E9*0.75,2)</f>
        <v>15</v>
      </c>
      <c r="K9" s="53" t="s">
        <v>40</v>
      </c>
      <c r="L9" s="53"/>
      <c r="M9" s="78" t="e">
        <f>#REF!</f>
        <v>#REF!</v>
      </c>
      <c r="N9" s="85" t="s">
        <v>259</v>
      </c>
      <c r="O9" s="54" t="s">
        <v>20</v>
      </c>
      <c r="P9" s="51"/>
      <c r="Q9" s="55">
        <v>2</v>
      </c>
      <c r="R9" s="92">
        <f t="shared" si="0"/>
        <v>1.5</v>
      </c>
    </row>
    <row r="10" spans="1:19" ht="24.95" customHeight="1" x14ac:dyDescent="0.15">
      <c r="A10" s="396"/>
      <c r="B10" s="66"/>
      <c r="C10" s="50"/>
      <c r="D10" s="51"/>
      <c r="E10" s="52"/>
      <c r="F10" s="53"/>
      <c r="G10" s="70"/>
      <c r="H10" s="74"/>
      <c r="I10" s="51"/>
      <c r="J10" s="53"/>
      <c r="K10" s="53"/>
      <c r="L10" s="53"/>
      <c r="M10" s="78"/>
      <c r="N10" s="93" t="s">
        <v>202</v>
      </c>
      <c r="O10" s="54" t="s">
        <v>20</v>
      </c>
      <c r="P10" s="51"/>
      <c r="Q10" s="55">
        <v>1</v>
      </c>
      <c r="R10" s="92">
        <f t="shared" si="0"/>
        <v>0.75</v>
      </c>
    </row>
    <row r="11" spans="1:19" ht="24.95" customHeight="1" x14ac:dyDescent="0.15">
      <c r="A11" s="396"/>
      <c r="B11" s="66"/>
      <c r="C11" s="50"/>
      <c r="D11" s="51"/>
      <c r="E11" s="52"/>
      <c r="F11" s="53"/>
      <c r="G11" s="70"/>
      <c r="H11" s="74"/>
      <c r="I11" s="51"/>
      <c r="J11" s="53"/>
      <c r="K11" s="53"/>
      <c r="L11" s="53"/>
      <c r="M11" s="78"/>
      <c r="N11" s="66" t="s">
        <v>203</v>
      </c>
      <c r="O11" s="54" t="s">
        <v>25</v>
      </c>
      <c r="P11" s="51" t="s">
        <v>26</v>
      </c>
      <c r="Q11" s="55">
        <v>2</v>
      </c>
      <c r="R11" s="92">
        <f t="shared" si="0"/>
        <v>1.5</v>
      </c>
    </row>
    <row r="12" spans="1:19" ht="24.95" customHeight="1" x14ac:dyDescent="0.15">
      <c r="A12" s="396"/>
      <c r="B12" s="66"/>
      <c r="C12" s="50"/>
      <c r="D12" s="51"/>
      <c r="E12" s="52"/>
      <c r="F12" s="53"/>
      <c r="G12" s="70"/>
      <c r="H12" s="74"/>
      <c r="I12" s="51"/>
      <c r="J12" s="53"/>
      <c r="K12" s="53"/>
      <c r="L12" s="53"/>
      <c r="M12" s="78"/>
      <c r="N12" s="66" t="s">
        <v>33</v>
      </c>
      <c r="O12" s="54" t="s">
        <v>41</v>
      </c>
      <c r="P12" s="51" t="s">
        <v>24</v>
      </c>
      <c r="Q12" s="55">
        <v>2</v>
      </c>
      <c r="R12" s="92">
        <f t="shared" si="0"/>
        <v>1.5</v>
      </c>
    </row>
    <row r="13" spans="1:19" ht="24.95" customHeight="1" x14ac:dyDescent="0.15">
      <c r="A13" s="396"/>
      <c r="B13" s="66"/>
      <c r="C13" s="50"/>
      <c r="D13" s="51"/>
      <c r="E13" s="52"/>
      <c r="F13" s="53"/>
      <c r="G13" s="70"/>
      <c r="H13" s="74"/>
      <c r="I13" s="51"/>
      <c r="J13" s="53"/>
      <c r="K13" s="53"/>
      <c r="L13" s="53"/>
      <c r="M13" s="78"/>
      <c r="N13" s="66"/>
      <c r="O13" s="54" t="s">
        <v>51</v>
      </c>
      <c r="P13" s="51"/>
      <c r="Q13" s="55">
        <v>0.2</v>
      </c>
      <c r="R13" s="92">
        <f t="shared" si="0"/>
        <v>0.15</v>
      </c>
    </row>
    <row r="14" spans="1:19" ht="24.95" customHeight="1" x14ac:dyDescent="0.15">
      <c r="A14" s="396"/>
      <c r="B14" s="66"/>
      <c r="C14" s="50"/>
      <c r="D14" s="51"/>
      <c r="E14" s="52"/>
      <c r="F14" s="53"/>
      <c r="G14" s="70"/>
      <c r="H14" s="74"/>
      <c r="I14" s="51"/>
      <c r="J14" s="53"/>
      <c r="K14" s="53"/>
      <c r="L14" s="53"/>
      <c r="M14" s="78"/>
      <c r="N14" s="66"/>
      <c r="O14" s="54" t="s">
        <v>59</v>
      </c>
      <c r="P14" s="51"/>
      <c r="Q14" s="55">
        <v>0.01</v>
      </c>
      <c r="R14" s="92">
        <f t="shared" si="0"/>
        <v>0.01</v>
      </c>
    </row>
    <row r="15" spans="1:19" ht="24.95" customHeight="1" x14ac:dyDescent="0.15">
      <c r="A15" s="396"/>
      <c r="B15" s="65"/>
      <c r="C15" s="44"/>
      <c r="D15" s="45"/>
      <c r="E15" s="46"/>
      <c r="F15" s="47"/>
      <c r="G15" s="69"/>
      <c r="H15" s="73"/>
      <c r="I15" s="45"/>
      <c r="J15" s="47"/>
      <c r="K15" s="47"/>
      <c r="L15" s="47"/>
      <c r="M15" s="77"/>
      <c r="N15" s="65"/>
      <c r="O15" s="48"/>
      <c r="P15" s="45"/>
      <c r="Q15" s="49"/>
      <c r="R15" s="91"/>
    </row>
    <row r="16" spans="1:19" ht="24.95" customHeight="1" x14ac:dyDescent="0.15">
      <c r="A16" s="396"/>
      <c r="B16" s="66" t="s">
        <v>238</v>
      </c>
      <c r="C16" s="50" t="s">
        <v>48</v>
      </c>
      <c r="D16" s="51"/>
      <c r="E16" s="52">
        <v>30</v>
      </c>
      <c r="F16" s="53" t="s">
        <v>17</v>
      </c>
      <c r="G16" s="70"/>
      <c r="H16" s="74" t="s">
        <v>48</v>
      </c>
      <c r="I16" s="51"/>
      <c r="J16" s="53">
        <f>ROUNDUP(E16*0.75,2)</f>
        <v>22.5</v>
      </c>
      <c r="K16" s="53" t="s">
        <v>17</v>
      </c>
      <c r="L16" s="53"/>
      <c r="M16" s="78" t="e">
        <f>ROUND(#REF!+(#REF!*10/100),2)</f>
        <v>#REF!</v>
      </c>
      <c r="N16" s="66" t="s">
        <v>239</v>
      </c>
      <c r="O16" s="54" t="s">
        <v>20</v>
      </c>
      <c r="P16" s="51"/>
      <c r="Q16" s="55">
        <v>1.5</v>
      </c>
      <c r="R16" s="92">
        <f>ROUNDUP(Q16*0.75,2)</f>
        <v>1.1300000000000001</v>
      </c>
    </row>
    <row r="17" spans="1:18" ht="24.95" customHeight="1" x14ac:dyDescent="0.15">
      <c r="A17" s="396"/>
      <c r="B17" s="66" t="s">
        <v>240</v>
      </c>
      <c r="C17" s="50" t="s">
        <v>102</v>
      </c>
      <c r="D17" s="51"/>
      <c r="E17" s="52">
        <v>10</v>
      </c>
      <c r="F17" s="53" t="s">
        <v>17</v>
      </c>
      <c r="G17" s="70"/>
      <c r="H17" s="74" t="s">
        <v>102</v>
      </c>
      <c r="I17" s="51"/>
      <c r="J17" s="53">
        <f>ROUNDUP(E17*0.75,2)</f>
        <v>7.5</v>
      </c>
      <c r="K17" s="53" t="s">
        <v>17</v>
      </c>
      <c r="L17" s="53"/>
      <c r="M17" s="78" t="e">
        <f>ROUND(#REF!+(#REF!*10/100),2)</f>
        <v>#REF!</v>
      </c>
      <c r="N17" s="66" t="s">
        <v>204</v>
      </c>
      <c r="O17" s="54" t="s">
        <v>23</v>
      </c>
      <c r="P17" s="51" t="s">
        <v>24</v>
      </c>
      <c r="Q17" s="55">
        <v>1</v>
      </c>
      <c r="R17" s="92">
        <f>ROUNDUP(Q17*0.75,2)</f>
        <v>0.75</v>
      </c>
    </row>
    <row r="18" spans="1:18" ht="24.95" customHeight="1" x14ac:dyDescent="0.15">
      <c r="A18" s="396"/>
      <c r="B18" s="66"/>
      <c r="C18" s="50" t="s">
        <v>232</v>
      </c>
      <c r="D18" s="51"/>
      <c r="E18" s="52">
        <v>5</v>
      </c>
      <c r="F18" s="53" t="s">
        <v>17</v>
      </c>
      <c r="G18" s="70"/>
      <c r="H18" s="74" t="s">
        <v>232</v>
      </c>
      <c r="I18" s="51"/>
      <c r="J18" s="53">
        <f>ROUNDUP(E18*0.75,2)</f>
        <v>3.75</v>
      </c>
      <c r="K18" s="53" t="s">
        <v>17</v>
      </c>
      <c r="L18" s="53"/>
      <c r="M18" s="78" t="e">
        <f>ROUND(#REF!+(#REF!*10/100),2)</f>
        <v>#REF!</v>
      </c>
      <c r="N18" s="66" t="s">
        <v>205</v>
      </c>
      <c r="O18" s="54" t="s">
        <v>51</v>
      </c>
      <c r="P18" s="51"/>
      <c r="Q18" s="55">
        <v>0.05</v>
      </c>
      <c r="R18" s="92">
        <f>ROUNDUP(Q18*0.75,2)</f>
        <v>0.04</v>
      </c>
    </row>
    <row r="19" spans="1:18" ht="24.95" customHeight="1" x14ac:dyDescent="0.15">
      <c r="A19" s="396"/>
      <c r="B19" s="66"/>
      <c r="C19" s="50"/>
      <c r="D19" s="51"/>
      <c r="E19" s="52"/>
      <c r="F19" s="53"/>
      <c r="G19" s="70"/>
      <c r="H19" s="74"/>
      <c r="I19" s="51"/>
      <c r="J19" s="53"/>
      <c r="K19" s="53"/>
      <c r="L19" s="53"/>
      <c r="M19" s="78"/>
      <c r="N19" s="66" t="s">
        <v>33</v>
      </c>
      <c r="O19" s="54"/>
      <c r="P19" s="51"/>
      <c r="Q19" s="55"/>
      <c r="R19" s="92"/>
    </row>
    <row r="20" spans="1:18" ht="24.95" customHeight="1" x14ac:dyDescent="0.15">
      <c r="A20" s="396"/>
      <c r="B20" s="65"/>
      <c r="C20" s="44"/>
      <c r="D20" s="45"/>
      <c r="E20" s="46"/>
      <c r="F20" s="47"/>
      <c r="G20" s="69"/>
      <c r="H20" s="73"/>
      <c r="I20" s="45"/>
      <c r="J20" s="47"/>
      <c r="K20" s="47"/>
      <c r="L20" s="47"/>
      <c r="M20" s="77"/>
      <c r="N20" s="65"/>
      <c r="O20" s="48"/>
      <c r="P20" s="45"/>
      <c r="Q20" s="49"/>
      <c r="R20" s="91"/>
    </row>
    <row r="21" spans="1:18" ht="24.95" customHeight="1" x14ac:dyDescent="0.15">
      <c r="A21" s="396"/>
      <c r="B21" s="66" t="s">
        <v>32</v>
      </c>
      <c r="C21" s="50" t="s">
        <v>117</v>
      </c>
      <c r="D21" s="51"/>
      <c r="E21" s="57">
        <v>0.1</v>
      </c>
      <c r="F21" s="53" t="s">
        <v>118</v>
      </c>
      <c r="G21" s="70"/>
      <c r="H21" s="74" t="s">
        <v>117</v>
      </c>
      <c r="I21" s="51"/>
      <c r="J21" s="53">
        <f>ROUNDUP(E21*0.75,2)</f>
        <v>0.08</v>
      </c>
      <c r="K21" s="53" t="s">
        <v>118</v>
      </c>
      <c r="L21" s="53"/>
      <c r="M21" s="78" t="e">
        <f>#REF!</f>
        <v>#REF!</v>
      </c>
      <c r="N21" s="66" t="s">
        <v>33</v>
      </c>
      <c r="O21" s="54" t="s">
        <v>31</v>
      </c>
      <c r="P21" s="51"/>
      <c r="Q21" s="55">
        <v>100</v>
      </c>
      <c r="R21" s="92">
        <f>ROUNDUP(Q21*0.75,2)</f>
        <v>75</v>
      </c>
    </row>
    <row r="22" spans="1:18" ht="24.95" customHeight="1" x14ac:dyDescent="0.15">
      <c r="A22" s="396"/>
      <c r="B22" s="66"/>
      <c r="C22" s="50" t="s">
        <v>69</v>
      </c>
      <c r="D22" s="51"/>
      <c r="E22" s="52">
        <v>5</v>
      </c>
      <c r="F22" s="53" t="s">
        <v>17</v>
      </c>
      <c r="G22" s="70"/>
      <c r="H22" s="74" t="s">
        <v>69</v>
      </c>
      <c r="I22" s="51"/>
      <c r="J22" s="53">
        <f>ROUNDUP(E22*0.75,2)</f>
        <v>3.75</v>
      </c>
      <c r="K22" s="53" t="s">
        <v>17</v>
      </c>
      <c r="L22" s="53"/>
      <c r="M22" s="78" t="e">
        <f>#REF!</f>
        <v>#REF!</v>
      </c>
      <c r="N22" s="66"/>
      <c r="O22" s="54" t="s">
        <v>37</v>
      </c>
      <c r="P22" s="51"/>
      <c r="Q22" s="55">
        <v>3</v>
      </c>
      <c r="R22" s="92">
        <f>ROUNDUP(Q22*0.75,2)</f>
        <v>2.25</v>
      </c>
    </row>
    <row r="23" spans="1:18" ht="24.95" customHeight="1" x14ac:dyDescent="0.15">
      <c r="A23" s="396"/>
      <c r="B23" s="65"/>
      <c r="C23" s="44"/>
      <c r="D23" s="45"/>
      <c r="E23" s="46"/>
      <c r="F23" s="47"/>
      <c r="G23" s="69"/>
      <c r="H23" s="73"/>
      <c r="I23" s="45"/>
      <c r="J23" s="47"/>
      <c r="K23" s="47"/>
      <c r="L23" s="47"/>
      <c r="M23" s="77"/>
      <c r="N23" s="65"/>
      <c r="O23" s="48"/>
      <c r="P23" s="45"/>
      <c r="Q23" s="49"/>
      <c r="R23" s="91"/>
    </row>
    <row r="24" spans="1:18" ht="24.95" customHeight="1" x14ac:dyDescent="0.15">
      <c r="A24" s="396"/>
      <c r="B24" s="66" t="s">
        <v>99</v>
      </c>
      <c r="C24" s="50" t="s">
        <v>101</v>
      </c>
      <c r="D24" s="51"/>
      <c r="E24" s="56">
        <v>0.25</v>
      </c>
      <c r="F24" s="53" t="s">
        <v>90</v>
      </c>
      <c r="G24" s="70"/>
      <c r="H24" s="74" t="s">
        <v>101</v>
      </c>
      <c r="I24" s="51"/>
      <c r="J24" s="53">
        <f>ROUNDUP(E24*0.75,2)</f>
        <v>0.19</v>
      </c>
      <c r="K24" s="53" t="s">
        <v>90</v>
      </c>
      <c r="L24" s="53"/>
      <c r="M24" s="78" t="e">
        <f>#REF!</f>
        <v>#REF!</v>
      </c>
      <c r="N24" s="66" t="s">
        <v>100</v>
      </c>
      <c r="O24" s="54"/>
      <c r="P24" s="51"/>
      <c r="Q24" s="55"/>
      <c r="R24" s="92"/>
    </row>
    <row r="25" spans="1:18" ht="24.95" customHeight="1" thickBot="1" x14ac:dyDescent="0.2">
      <c r="A25" s="397"/>
      <c r="B25" s="67"/>
      <c r="C25" s="58"/>
      <c r="D25" s="59"/>
      <c r="E25" s="60"/>
      <c r="F25" s="61"/>
      <c r="G25" s="71"/>
      <c r="H25" s="75"/>
      <c r="I25" s="59"/>
      <c r="J25" s="61"/>
      <c r="K25" s="61"/>
      <c r="L25" s="61"/>
      <c r="M25" s="79"/>
      <c r="N25" s="67"/>
      <c r="O25" s="62"/>
      <c r="P25" s="59"/>
      <c r="Q25" s="63"/>
      <c r="R25" s="94"/>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344</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34" t="s">
        <v>286</v>
      </c>
      <c r="J4" s="425"/>
      <c r="K4" s="435"/>
      <c r="L4" s="436" t="s">
        <v>285</v>
      </c>
      <c r="M4" s="437"/>
      <c r="N4" s="438"/>
      <c r="O4" s="398" t="s">
        <v>6</v>
      </c>
    </row>
    <row r="5" spans="1:21" ht="18.75" customHeight="1" x14ac:dyDescent="0.15">
      <c r="A5" s="416"/>
      <c r="B5" s="417"/>
      <c r="C5" s="417"/>
      <c r="D5" s="419"/>
      <c r="E5" s="422"/>
      <c r="F5" s="422"/>
      <c r="G5" s="9" t="s">
        <v>284</v>
      </c>
      <c r="H5" s="133" t="s">
        <v>343</v>
      </c>
      <c r="I5" s="429" t="s">
        <v>282</v>
      </c>
      <c r="J5" s="402"/>
      <c r="K5" s="430"/>
      <c r="L5" s="431" t="s">
        <v>281</v>
      </c>
      <c r="M5" s="432"/>
      <c r="N5" s="433"/>
      <c r="O5" s="399"/>
    </row>
    <row r="6" spans="1:21" ht="18.75" customHeight="1" thickBot="1" x14ac:dyDescent="0.2">
      <c r="A6" s="132"/>
      <c r="B6" s="127" t="s">
        <v>1</v>
      </c>
      <c r="C6" s="127" t="s">
        <v>279</v>
      </c>
      <c r="D6" s="420"/>
      <c r="E6" s="423"/>
      <c r="F6" s="423"/>
      <c r="G6" s="127" t="s">
        <v>280</v>
      </c>
      <c r="H6" s="126" t="s">
        <v>278</v>
      </c>
      <c r="I6" s="150" t="s">
        <v>1</v>
      </c>
      <c r="J6" s="130" t="s">
        <v>279</v>
      </c>
      <c r="K6" s="126" t="s">
        <v>278</v>
      </c>
      <c r="L6" s="150" t="s">
        <v>1</v>
      </c>
      <c r="M6" s="129" t="s">
        <v>279</v>
      </c>
      <c r="N6" s="126" t="s">
        <v>278</v>
      </c>
      <c r="O6" s="400"/>
    </row>
    <row r="7" spans="1:21" ht="24.95" customHeight="1" x14ac:dyDescent="0.15">
      <c r="A7" s="406" t="s">
        <v>38</v>
      </c>
      <c r="B7" s="108" t="s">
        <v>276</v>
      </c>
      <c r="C7" s="108" t="s">
        <v>273</v>
      </c>
      <c r="D7" s="108"/>
      <c r="E7" s="51"/>
      <c r="F7" s="51"/>
      <c r="G7" s="108"/>
      <c r="H7" s="110" t="s">
        <v>277</v>
      </c>
      <c r="I7" s="123" t="s">
        <v>276</v>
      </c>
      <c r="J7" s="122" t="s">
        <v>273</v>
      </c>
      <c r="K7" s="121" t="s">
        <v>275</v>
      </c>
      <c r="L7" s="123" t="s">
        <v>274</v>
      </c>
      <c r="M7" s="122" t="s">
        <v>273</v>
      </c>
      <c r="N7" s="121">
        <v>30</v>
      </c>
      <c r="O7" s="120"/>
    </row>
    <row r="8" spans="1:21" ht="24.95" customHeight="1" x14ac:dyDescent="0.15">
      <c r="A8" s="407"/>
      <c r="B8" s="114"/>
      <c r="C8" s="114"/>
      <c r="D8" s="114"/>
      <c r="E8" s="45"/>
      <c r="F8" s="45"/>
      <c r="G8" s="114"/>
      <c r="H8" s="113"/>
      <c r="I8" s="118"/>
      <c r="J8" s="114"/>
      <c r="K8" s="116"/>
      <c r="L8" s="118"/>
      <c r="M8" s="114"/>
      <c r="N8" s="116"/>
      <c r="O8" s="117"/>
    </row>
    <row r="9" spans="1:21" ht="24.95" customHeight="1" x14ac:dyDescent="0.15">
      <c r="A9" s="407"/>
      <c r="B9" s="108" t="s">
        <v>342</v>
      </c>
      <c r="C9" s="108" t="s">
        <v>86</v>
      </c>
      <c r="D9" s="108" t="s">
        <v>54</v>
      </c>
      <c r="E9" s="51"/>
      <c r="F9" s="51"/>
      <c r="G9" s="108"/>
      <c r="H9" s="144">
        <v>0.7</v>
      </c>
      <c r="I9" s="109" t="s">
        <v>342</v>
      </c>
      <c r="J9" s="108" t="s">
        <v>86</v>
      </c>
      <c r="K9" s="145">
        <v>0.3</v>
      </c>
      <c r="L9" s="109" t="s">
        <v>341</v>
      </c>
      <c r="M9" s="108" t="s">
        <v>19</v>
      </c>
      <c r="N9" s="107">
        <v>5</v>
      </c>
      <c r="O9" s="106"/>
    </row>
    <row r="10" spans="1:21" ht="24.95" customHeight="1" x14ac:dyDescent="0.15">
      <c r="A10" s="407"/>
      <c r="B10" s="108"/>
      <c r="C10" s="108" t="s">
        <v>19</v>
      </c>
      <c r="D10" s="108"/>
      <c r="E10" s="51"/>
      <c r="F10" s="51"/>
      <c r="G10" s="108"/>
      <c r="H10" s="110">
        <v>10</v>
      </c>
      <c r="I10" s="109"/>
      <c r="J10" s="108" t="s">
        <v>19</v>
      </c>
      <c r="K10" s="107">
        <v>10</v>
      </c>
      <c r="L10" s="109"/>
      <c r="M10" s="108" t="s">
        <v>117</v>
      </c>
      <c r="N10" s="142">
        <v>0.1</v>
      </c>
      <c r="O10" s="106"/>
    </row>
    <row r="11" spans="1:21" ht="24.95" customHeight="1" x14ac:dyDescent="0.15">
      <c r="A11" s="407"/>
      <c r="B11" s="108"/>
      <c r="C11" s="108" t="s">
        <v>39</v>
      </c>
      <c r="D11" s="108"/>
      <c r="E11" s="51" t="s">
        <v>26</v>
      </c>
      <c r="F11" s="51"/>
      <c r="G11" s="108"/>
      <c r="H11" s="110">
        <v>20</v>
      </c>
      <c r="I11" s="109"/>
      <c r="J11" s="108" t="s">
        <v>39</v>
      </c>
      <c r="K11" s="107">
        <v>15</v>
      </c>
      <c r="L11" s="118"/>
      <c r="M11" s="114"/>
      <c r="N11" s="116"/>
      <c r="O11" s="117"/>
    </row>
    <row r="12" spans="1:21" ht="24.95" customHeight="1" x14ac:dyDescent="0.15">
      <c r="A12" s="407"/>
      <c r="B12" s="108"/>
      <c r="C12" s="108"/>
      <c r="D12" s="108"/>
      <c r="E12" s="51"/>
      <c r="F12" s="51"/>
      <c r="G12" s="108" t="s">
        <v>50</v>
      </c>
      <c r="H12" s="110" t="s">
        <v>266</v>
      </c>
      <c r="I12" s="109"/>
      <c r="J12" s="108"/>
      <c r="K12" s="107"/>
      <c r="L12" s="109" t="s">
        <v>340</v>
      </c>
      <c r="M12" s="108" t="s">
        <v>48</v>
      </c>
      <c r="N12" s="107">
        <v>10</v>
      </c>
      <c r="O12" s="106"/>
    </row>
    <row r="13" spans="1:21" ht="24.95" customHeight="1" x14ac:dyDescent="0.15">
      <c r="A13" s="407"/>
      <c r="B13" s="108"/>
      <c r="C13" s="108"/>
      <c r="D13" s="108"/>
      <c r="E13" s="51"/>
      <c r="F13" s="51"/>
      <c r="G13" s="108" t="s">
        <v>51</v>
      </c>
      <c r="H13" s="110" t="s">
        <v>268</v>
      </c>
      <c r="I13" s="109"/>
      <c r="J13" s="108"/>
      <c r="K13" s="107"/>
      <c r="L13" s="109"/>
      <c r="M13" s="108" t="s">
        <v>102</v>
      </c>
      <c r="N13" s="107">
        <v>5</v>
      </c>
      <c r="O13" s="106"/>
    </row>
    <row r="14" spans="1:21" ht="24.95" customHeight="1" x14ac:dyDescent="0.15">
      <c r="A14" s="407"/>
      <c r="B14" s="114"/>
      <c r="C14" s="114"/>
      <c r="D14" s="114"/>
      <c r="E14" s="45"/>
      <c r="F14" s="45"/>
      <c r="G14" s="114"/>
      <c r="H14" s="113"/>
      <c r="I14" s="118"/>
      <c r="J14" s="114"/>
      <c r="K14" s="116"/>
      <c r="L14" s="118"/>
      <c r="M14" s="114"/>
      <c r="N14" s="116"/>
      <c r="O14" s="117"/>
    </row>
    <row r="15" spans="1:21" ht="24.95" customHeight="1" x14ac:dyDescent="0.15">
      <c r="A15" s="407"/>
      <c r="B15" s="108" t="s">
        <v>339</v>
      </c>
      <c r="C15" s="108" t="s">
        <v>48</v>
      </c>
      <c r="D15" s="108"/>
      <c r="E15" s="51"/>
      <c r="F15" s="51"/>
      <c r="G15" s="108"/>
      <c r="H15" s="110">
        <v>15</v>
      </c>
      <c r="I15" s="109" t="s">
        <v>339</v>
      </c>
      <c r="J15" s="108" t="s">
        <v>48</v>
      </c>
      <c r="K15" s="107">
        <v>10</v>
      </c>
      <c r="L15" s="109" t="s">
        <v>338</v>
      </c>
      <c r="M15" s="108" t="s">
        <v>101</v>
      </c>
      <c r="N15" s="138">
        <v>0.13</v>
      </c>
      <c r="O15" s="106"/>
    </row>
    <row r="16" spans="1:21" ht="24.95" customHeight="1" x14ac:dyDescent="0.15">
      <c r="A16" s="407"/>
      <c r="B16" s="108"/>
      <c r="C16" s="108" t="s">
        <v>102</v>
      </c>
      <c r="D16" s="108"/>
      <c r="E16" s="51"/>
      <c r="F16" s="51"/>
      <c r="G16" s="108"/>
      <c r="H16" s="110">
        <v>10</v>
      </c>
      <c r="I16" s="109"/>
      <c r="J16" s="108" t="s">
        <v>102</v>
      </c>
      <c r="K16" s="107">
        <v>5</v>
      </c>
      <c r="L16" s="109"/>
      <c r="M16" s="108"/>
      <c r="N16" s="107"/>
      <c r="O16" s="106"/>
    </row>
    <row r="17" spans="1:15" ht="24.95" customHeight="1" x14ac:dyDescent="0.15">
      <c r="A17" s="407"/>
      <c r="B17" s="108"/>
      <c r="C17" s="108" t="s">
        <v>232</v>
      </c>
      <c r="D17" s="108"/>
      <c r="E17" s="51"/>
      <c r="F17" s="51"/>
      <c r="G17" s="108"/>
      <c r="H17" s="110">
        <v>5</v>
      </c>
      <c r="I17" s="109"/>
      <c r="J17" s="108" t="s">
        <v>232</v>
      </c>
      <c r="K17" s="107">
        <v>5</v>
      </c>
      <c r="L17" s="109"/>
      <c r="M17" s="108"/>
      <c r="N17" s="107"/>
      <c r="O17" s="106"/>
    </row>
    <row r="18" spans="1:15" ht="24.95" customHeight="1" x14ac:dyDescent="0.15">
      <c r="A18" s="407"/>
      <c r="B18" s="108"/>
      <c r="C18" s="108"/>
      <c r="D18" s="108"/>
      <c r="E18" s="51"/>
      <c r="F18" s="51"/>
      <c r="G18" s="108" t="s">
        <v>31</v>
      </c>
      <c r="H18" s="110" t="s">
        <v>266</v>
      </c>
      <c r="I18" s="109"/>
      <c r="J18" s="108"/>
      <c r="K18" s="107"/>
      <c r="L18" s="109"/>
      <c r="M18" s="108"/>
      <c r="N18" s="107"/>
      <c r="O18" s="106"/>
    </row>
    <row r="19" spans="1:15" ht="24.95" customHeight="1" x14ac:dyDescent="0.15">
      <c r="A19" s="407"/>
      <c r="B19" s="114"/>
      <c r="C19" s="114"/>
      <c r="D19" s="114"/>
      <c r="E19" s="45"/>
      <c r="F19" s="146"/>
      <c r="G19" s="114"/>
      <c r="H19" s="113"/>
      <c r="I19" s="118"/>
      <c r="J19" s="114"/>
      <c r="K19" s="116"/>
      <c r="L19" s="109"/>
      <c r="M19" s="108"/>
      <c r="N19" s="107"/>
      <c r="O19" s="106"/>
    </row>
    <row r="20" spans="1:15" ht="24.95" customHeight="1" x14ac:dyDescent="0.15">
      <c r="A20" s="407"/>
      <c r="B20" s="108" t="s">
        <v>32</v>
      </c>
      <c r="C20" s="108" t="s">
        <v>117</v>
      </c>
      <c r="D20" s="108"/>
      <c r="E20" s="51"/>
      <c r="F20" s="51"/>
      <c r="G20" s="108"/>
      <c r="H20" s="148">
        <v>0.1</v>
      </c>
      <c r="I20" s="109" t="s">
        <v>32</v>
      </c>
      <c r="J20" s="108" t="s">
        <v>117</v>
      </c>
      <c r="K20" s="142">
        <v>0.1</v>
      </c>
      <c r="L20" s="109"/>
      <c r="M20" s="108"/>
      <c r="N20" s="107"/>
      <c r="O20" s="106"/>
    </row>
    <row r="21" spans="1:15" ht="24.95" customHeight="1" x14ac:dyDescent="0.15">
      <c r="A21" s="407"/>
      <c r="B21" s="108"/>
      <c r="C21" s="108"/>
      <c r="D21" s="108"/>
      <c r="E21" s="51"/>
      <c r="F21" s="51"/>
      <c r="G21" s="108" t="s">
        <v>31</v>
      </c>
      <c r="H21" s="110" t="s">
        <v>266</v>
      </c>
      <c r="I21" s="109"/>
      <c r="J21" s="108"/>
      <c r="K21" s="107"/>
      <c r="L21" s="109"/>
      <c r="M21" s="108"/>
      <c r="N21" s="107"/>
      <c r="O21" s="106"/>
    </row>
    <row r="22" spans="1:15" ht="24.95" customHeight="1" x14ac:dyDescent="0.15">
      <c r="A22" s="407"/>
      <c r="B22" s="108"/>
      <c r="C22" s="108"/>
      <c r="D22" s="108"/>
      <c r="E22" s="51"/>
      <c r="F22" s="51"/>
      <c r="G22" s="108" t="s">
        <v>37</v>
      </c>
      <c r="H22" s="110" t="s">
        <v>268</v>
      </c>
      <c r="I22" s="109"/>
      <c r="J22" s="108"/>
      <c r="K22" s="107"/>
      <c r="L22" s="109"/>
      <c r="M22" s="108"/>
      <c r="N22" s="107"/>
      <c r="O22" s="106"/>
    </row>
    <row r="23" spans="1:15" ht="24.95" customHeight="1" x14ac:dyDescent="0.15">
      <c r="A23" s="407"/>
      <c r="B23" s="114"/>
      <c r="C23" s="114"/>
      <c r="D23" s="114"/>
      <c r="E23" s="45"/>
      <c r="F23" s="45"/>
      <c r="G23" s="114"/>
      <c r="H23" s="113"/>
      <c r="I23" s="118"/>
      <c r="J23" s="114"/>
      <c r="K23" s="116"/>
      <c r="L23" s="109"/>
      <c r="M23" s="108"/>
      <c r="N23" s="107"/>
      <c r="O23" s="106"/>
    </row>
    <row r="24" spans="1:15" ht="24.95" customHeight="1" x14ac:dyDescent="0.15">
      <c r="A24" s="407"/>
      <c r="B24" s="108" t="s">
        <v>99</v>
      </c>
      <c r="C24" s="108" t="s">
        <v>101</v>
      </c>
      <c r="D24" s="108"/>
      <c r="E24" s="51"/>
      <c r="F24" s="51"/>
      <c r="G24" s="108"/>
      <c r="H24" s="149">
        <v>0.17</v>
      </c>
      <c r="I24" s="109" t="s">
        <v>99</v>
      </c>
      <c r="J24" s="108" t="s">
        <v>101</v>
      </c>
      <c r="K24" s="143">
        <v>0.17</v>
      </c>
      <c r="L24" s="109"/>
      <c r="M24" s="108"/>
      <c r="N24" s="107"/>
      <c r="O24" s="106"/>
    </row>
    <row r="25" spans="1:15" ht="24.95" customHeight="1" thickBot="1" x14ac:dyDescent="0.2">
      <c r="A25" s="408"/>
      <c r="B25" s="102"/>
      <c r="C25" s="102"/>
      <c r="D25" s="102"/>
      <c r="E25" s="59"/>
      <c r="F25" s="59"/>
      <c r="G25" s="102"/>
      <c r="H25" s="104"/>
      <c r="I25" s="103"/>
      <c r="J25" s="102"/>
      <c r="K25" s="101"/>
      <c r="L25" s="103"/>
      <c r="M25" s="102"/>
      <c r="N25" s="101"/>
      <c r="O25" s="100"/>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Z37"/>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2.5" customHeight="1" x14ac:dyDescent="0.15">
      <c r="A3" s="5"/>
      <c r="B3" s="390" t="s">
        <v>263</v>
      </c>
      <c r="C3" s="390"/>
      <c r="D3" s="3"/>
      <c r="E3" s="6"/>
      <c r="F3" s="2"/>
      <c r="G3" s="2"/>
      <c r="H3" s="2"/>
      <c r="I3" s="3"/>
      <c r="J3" s="2"/>
      <c r="K3" s="7"/>
      <c r="L3" s="7"/>
      <c r="M3" s="8"/>
      <c r="N3" s="2"/>
      <c r="O3" s="95" t="s">
        <v>264</v>
      </c>
      <c r="P3"/>
      <c r="Q3"/>
      <c r="R3"/>
      <c r="S3"/>
    </row>
    <row r="4" spans="1:19" ht="22.5" customHeight="1" x14ac:dyDescent="0.15">
      <c r="A4" s="5"/>
      <c r="B4" s="390"/>
      <c r="C4" s="390"/>
      <c r="D4" s="10"/>
      <c r="E4" s="6"/>
      <c r="F4" s="2"/>
      <c r="G4" s="2"/>
      <c r="H4" s="2"/>
      <c r="I4" s="10"/>
      <c r="J4" s="2"/>
      <c r="K4" s="7"/>
      <c r="L4" s="7"/>
      <c r="M4" s="8"/>
      <c r="N4" s="2"/>
      <c r="O4"/>
      <c r="P4"/>
      <c r="Q4"/>
      <c r="R4"/>
      <c r="S4"/>
    </row>
    <row r="5" spans="1:19" ht="27.75" customHeight="1" thickBot="1" x14ac:dyDescent="0.3">
      <c r="A5" s="393" t="s">
        <v>241</v>
      </c>
      <c r="B5" s="394"/>
      <c r="C5" s="394"/>
      <c r="D5" s="394"/>
      <c r="E5" s="394"/>
      <c r="F5" s="394"/>
      <c r="G5" s="2"/>
      <c r="H5" s="2"/>
      <c r="I5" s="13"/>
      <c r="J5" s="2"/>
      <c r="K5" s="7"/>
      <c r="L5" s="7"/>
      <c r="M5" s="11"/>
      <c r="N5" s="2"/>
      <c r="O5" s="14"/>
      <c r="P5" s="13"/>
      <c r="Q5" s="15"/>
      <c r="R5" s="15"/>
      <c r="S5" s="12"/>
    </row>
    <row r="6" spans="1:19" customFormat="1" ht="42" customHeight="1" thickBot="1" x14ac:dyDescent="0.2">
      <c r="A6" s="16"/>
      <c r="B6" s="17" t="s">
        <v>1</v>
      </c>
      <c r="C6" s="18" t="s">
        <v>2</v>
      </c>
      <c r="D6" s="19" t="s">
        <v>3</v>
      </c>
      <c r="E6" s="36" t="s">
        <v>7</v>
      </c>
      <c r="F6" s="20" t="s">
        <v>5</v>
      </c>
      <c r="G6" s="18" t="s">
        <v>6</v>
      </c>
      <c r="H6" s="17" t="s">
        <v>2</v>
      </c>
      <c r="I6" s="19" t="s">
        <v>3</v>
      </c>
      <c r="J6" s="37" t="s">
        <v>4</v>
      </c>
      <c r="K6" s="20" t="s">
        <v>5</v>
      </c>
      <c r="L6" s="20" t="s">
        <v>6</v>
      </c>
      <c r="M6" s="22" t="s">
        <v>8</v>
      </c>
      <c r="N6" s="23" t="s">
        <v>9</v>
      </c>
      <c r="O6" s="20" t="s">
        <v>10</v>
      </c>
      <c r="P6" s="24" t="s">
        <v>3</v>
      </c>
      <c r="Q6" s="21" t="s">
        <v>12</v>
      </c>
      <c r="R6" s="26" t="s">
        <v>11</v>
      </c>
      <c r="S6" s="27"/>
    </row>
    <row r="7" spans="1:19" ht="18" customHeight="1" x14ac:dyDescent="0.15">
      <c r="A7" s="395" t="s">
        <v>38</v>
      </c>
      <c r="B7" s="64" t="s">
        <v>242</v>
      </c>
      <c r="C7" s="38" t="s">
        <v>149</v>
      </c>
      <c r="D7" s="39"/>
      <c r="E7" s="86">
        <v>0.25</v>
      </c>
      <c r="F7" s="41" t="s">
        <v>36</v>
      </c>
      <c r="G7" s="68" t="s">
        <v>150</v>
      </c>
      <c r="H7" s="72" t="s">
        <v>149</v>
      </c>
      <c r="I7" s="39"/>
      <c r="J7" s="41">
        <f>ROUNDUP(E7*0.75,2)</f>
        <v>0.19</v>
      </c>
      <c r="K7" s="41" t="s">
        <v>36</v>
      </c>
      <c r="L7" s="41" t="s">
        <v>150</v>
      </c>
      <c r="M7" s="76" t="e">
        <f>#REF!</f>
        <v>#REF!</v>
      </c>
      <c r="N7" s="64" t="s">
        <v>243</v>
      </c>
      <c r="O7" s="42" t="s">
        <v>14</v>
      </c>
      <c r="P7" s="39"/>
      <c r="Q7" s="43">
        <v>110</v>
      </c>
      <c r="R7" s="90">
        <f t="shared" ref="R7:R12" si="0">ROUNDUP(Q7*0.75,2)</f>
        <v>82.5</v>
      </c>
    </row>
    <row r="8" spans="1:19" ht="18" customHeight="1" x14ac:dyDescent="0.15">
      <c r="A8" s="396"/>
      <c r="B8" s="66"/>
      <c r="C8" s="50" t="s">
        <v>97</v>
      </c>
      <c r="D8" s="51"/>
      <c r="E8" s="52">
        <v>10</v>
      </c>
      <c r="F8" s="53" t="s">
        <v>17</v>
      </c>
      <c r="G8" s="70"/>
      <c r="H8" s="74" t="s">
        <v>97</v>
      </c>
      <c r="I8" s="51"/>
      <c r="J8" s="53">
        <f>ROUNDUP(E8*0.75,2)</f>
        <v>7.5</v>
      </c>
      <c r="K8" s="53" t="s">
        <v>17</v>
      </c>
      <c r="L8" s="53"/>
      <c r="M8" s="78" t="e">
        <f>ROUND(#REF!+(#REF!*10/100),2)</f>
        <v>#REF!</v>
      </c>
      <c r="N8" s="66" t="s">
        <v>244</v>
      </c>
      <c r="O8" s="54" t="s">
        <v>23</v>
      </c>
      <c r="P8" s="51" t="s">
        <v>24</v>
      </c>
      <c r="Q8" s="55">
        <v>1</v>
      </c>
      <c r="R8" s="92">
        <f t="shared" si="0"/>
        <v>0.75</v>
      </c>
    </row>
    <row r="9" spans="1:19" ht="18" customHeight="1" x14ac:dyDescent="0.15">
      <c r="A9" s="396"/>
      <c r="B9" s="66"/>
      <c r="C9" s="50" t="s">
        <v>65</v>
      </c>
      <c r="D9" s="51"/>
      <c r="E9" s="52">
        <v>5</v>
      </c>
      <c r="F9" s="53" t="s">
        <v>17</v>
      </c>
      <c r="G9" s="70"/>
      <c r="H9" s="74" t="s">
        <v>65</v>
      </c>
      <c r="I9" s="51"/>
      <c r="J9" s="53">
        <f>ROUNDUP(E9*0.75,2)</f>
        <v>3.75</v>
      </c>
      <c r="K9" s="53" t="s">
        <v>17</v>
      </c>
      <c r="L9" s="53"/>
      <c r="M9" s="78" t="e">
        <f>#REF!</f>
        <v>#REF!</v>
      </c>
      <c r="N9" s="66" t="s">
        <v>245</v>
      </c>
      <c r="O9" s="54" t="s">
        <v>21</v>
      </c>
      <c r="P9" s="51"/>
      <c r="Q9" s="55">
        <v>1</v>
      </c>
      <c r="R9" s="92">
        <f t="shared" si="0"/>
        <v>0.75</v>
      </c>
    </row>
    <row r="10" spans="1:19" ht="18" customHeight="1" x14ac:dyDescent="0.15">
      <c r="A10" s="396"/>
      <c r="B10" s="66"/>
      <c r="C10" s="50" t="s">
        <v>231</v>
      </c>
      <c r="D10" s="51" t="s">
        <v>198</v>
      </c>
      <c r="E10" s="52">
        <v>0.1</v>
      </c>
      <c r="F10" s="53" t="s">
        <v>36</v>
      </c>
      <c r="G10" s="70"/>
      <c r="H10" s="74" t="s">
        <v>231</v>
      </c>
      <c r="I10" s="51" t="s">
        <v>198</v>
      </c>
      <c r="J10" s="53">
        <f>ROUNDUP(E10*0.75,2)</f>
        <v>0.08</v>
      </c>
      <c r="K10" s="53" t="s">
        <v>36</v>
      </c>
      <c r="L10" s="53"/>
      <c r="M10" s="78" t="e">
        <f>#REF!</f>
        <v>#REF!</v>
      </c>
      <c r="N10" s="66" t="s">
        <v>246</v>
      </c>
      <c r="O10" s="54" t="s">
        <v>50</v>
      </c>
      <c r="P10" s="51"/>
      <c r="Q10" s="55">
        <v>10</v>
      </c>
      <c r="R10" s="92">
        <f t="shared" si="0"/>
        <v>7.5</v>
      </c>
    </row>
    <row r="11" spans="1:19" ht="18" customHeight="1" x14ac:dyDescent="0.15">
      <c r="A11" s="396"/>
      <c r="B11" s="66"/>
      <c r="C11" s="50"/>
      <c r="D11" s="51"/>
      <c r="E11" s="52"/>
      <c r="F11" s="53"/>
      <c r="G11" s="70"/>
      <c r="H11" s="74"/>
      <c r="I11" s="51"/>
      <c r="J11" s="53"/>
      <c r="K11" s="53"/>
      <c r="L11" s="53"/>
      <c r="M11" s="78"/>
      <c r="N11" s="66" t="s">
        <v>247</v>
      </c>
      <c r="O11" s="54" t="s">
        <v>22</v>
      </c>
      <c r="P11" s="51"/>
      <c r="Q11" s="55">
        <v>0.5</v>
      </c>
      <c r="R11" s="92">
        <f t="shared" si="0"/>
        <v>0.38</v>
      </c>
    </row>
    <row r="12" spans="1:19" ht="18" customHeight="1" x14ac:dyDescent="0.15">
      <c r="A12" s="396"/>
      <c r="B12" s="66"/>
      <c r="C12" s="50"/>
      <c r="D12" s="51"/>
      <c r="E12" s="52"/>
      <c r="F12" s="53"/>
      <c r="G12" s="70"/>
      <c r="H12" s="74"/>
      <c r="I12" s="51"/>
      <c r="J12" s="53"/>
      <c r="K12" s="53"/>
      <c r="L12" s="53"/>
      <c r="M12" s="78"/>
      <c r="N12" s="66" t="s">
        <v>248</v>
      </c>
      <c r="O12" s="54" t="s">
        <v>51</v>
      </c>
      <c r="P12" s="51"/>
      <c r="Q12" s="55">
        <v>0.05</v>
      </c>
      <c r="R12" s="92">
        <f t="shared" si="0"/>
        <v>0.04</v>
      </c>
    </row>
    <row r="13" spans="1:19" ht="18" customHeight="1" x14ac:dyDescent="0.15">
      <c r="A13" s="396"/>
      <c r="B13" s="66"/>
      <c r="C13" s="50"/>
      <c r="D13" s="51"/>
      <c r="E13" s="52"/>
      <c r="F13" s="53"/>
      <c r="G13" s="70"/>
      <c r="H13" s="74"/>
      <c r="I13" s="51"/>
      <c r="J13" s="53"/>
      <c r="K13" s="53"/>
      <c r="L13" s="53"/>
      <c r="M13" s="78"/>
      <c r="N13" s="66" t="s">
        <v>64</v>
      </c>
      <c r="O13" s="54"/>
      <c r="P13" s="51"/>
      <c r="Q13" s="55"/>
      <c r="R13" s="92"/>
    </row>
    <row r="14" spans="1:19" ht="18" customHeight="1" x14ac:dyDescent="0.15">
      <c r="A14" s="396"/>
      <c r="B14" s="66"/>
      <c r="C14" s="50"/>
      <c r="D14" s="51"/>
      <c r="E14" s="52"/>
      <c r="F14" s="53"/>
      <c r="G14" s="70"/>
      <c r="H14" s="74"/>
      <c r="I14" s="51"/>
      <c r="J14" s="53"/>
      <c r="K14" s="53"/>
      <c r="L14" s="53"/>
      <c r="M14" s="78"/>
      <c r="N14" s="66" t="s">
        <v>33</v>
      </c>
      <c r="O14" s="54"/>
      <c r="P14" s="51"/>
      <c r="Q14" s="55"/>
      <c r="R14" s="92"/>
    </row>
    <row r="15" spans="1:19" ht="18" customHeight="1" x14ac:dyDescent="0.15">
      <c r="A15" s="396"/>
      <c r="B15" s="65"/>
      <c r="C15" s="44"/>
      <c r="D15" s="45"/>
      <c r="E15" s="46"/>
      <c r="F15" s="47"/>
      <c r="G15" s="69"/>
      <c r="H15" s="73"/>
      <c r="I15" s="45"/>
      <c r="J15" s="47"/>
      <c r="K15" s="47"/>
      <c r="L15" s="47"/>
      <c r="M15" s="77"/>
      <c r="N15" s="65"/>
      <c r="O15" s="48"/>
      <c r="P15" s="45"/>
      <c r="Q15" s="49"/>
      <c r="R15" s="91"/>
    </row>
    <row r="16" spans="1:19" ht="18" customHeight="1" x14ac:dyDescent="0.15">
      <c r="A16" s="396"/>
      <c r="B16" s="66" t="s">
        <v>249</v>
      </c>
      <c r="C16" s="50" t="s">
        <v>87</v>
      </c>
      <c r="D16" s="51"/>
      <c r="E16" s="52">
        <v>40</v>
      </c>
      <c r="F16" s="53" t="s">
        <v>17</v>
      </c>
      <c r="G16" s="70"/>
      <c r="H16" s="74" t="s">
        <v>87</v>
      </c>
      <c r="I16" s="51"/>
      <c r="J16" s="53">
        <f>ROUNDUP(E16*0.75,2)</f>
        <v>30</v>
      </c>
      <c r="K16" s="53" t="s">
        <v>17</v>
      </c>
      <c r="L16" s="53"/>
      <c r="M16" s="78" t="e">
        <f>#REF!</f>
        <v>#REF!</v>
      </c>
      <c r="N16" s="66" t="s">
        <v>250</v>
      </c>
      <c r="O16" s="54" t="s">
        <v>20</v>
      </c>
      <c r="P16" s="51"/>
      <c r="Q16" s="55">
        <v>1</v>
      </c>
      <c r="R16" s="92">
        <f t="shared" ref="R16:R25" si="1">ROUNDUP(Q16*0.75,2)</f>
        <v>0.75</v>
      </c>
    </row>
    <row r="17" spans="1:18" ht="18" customHeight="1" x14ac:dyDescent="0.15">
      <c r="A17" s="396"/>
      <c r="B17" s="66"/>
      <c r="C17" s="50" t="s">
        <v>19</v>
      </c>
      <c r="D17" s="51"/>
      <c r="E17" s="52">
        <v>20</v>
      </c>
      <c r="F17" s="53" t="s">
        <v>17</v>
      </c>
      <c r="G17" s="70"/>
      <c r="H17" s="74" t="s">
        <v>19</v>
      </c>
      <c r="I17" s="51"/>
      <c r="J17" s="53">
        <f>ROUNDUP(E17*0.75,2)</f>
        <v>15</v>
      </c>
      <c r="K17" s="53" t="s">
        <v>17</v>
      </c>
      <c r="L17" s="53"/>
      <c r="M17" s="78" t="e">
        <f>ROUND(#REF!+(#REF!*6/100),2)</f>
        <v>#REF!</v>
      </c>
      <c r="N17" s="66" t="s">
        <v>251</v>
      </c>
      <c r="O17" s="54" t="s">
        <v>51</v>
      </c>
      <c r="P17" s="51"/>
      <c r="Q17" s="55">
        <v>0.1</v>
      </c>
      <c r="R17" s="92">
        <f t="shared" si="1"/>
        <v>0.08</v>
      </c>
    </row>
    <row r="18" spans="1:18" ht="18" customHeight="1" x14ac:dyDescent="0.15">
      <c r="A18" s="396"/>
      <c r="B18" s="66"/>
      <c r="C18" s="50" t="s">
        <v>39</v>
      </c>
      <c r="D18" s="51" t="s">
        <v>26</v>
      </c>
      <c r="E18" s="52">
        <v>5</v>
      </c>
      <c r="F18" s="53" t="s">
        <v>40</v>
      </c>
      <c r="G18" s="70"/>
      <c r="H18" s="74" t="s">
        <v>39</v>
      </c>
      <c r="I18" s="51" t="s">
        <v>26</v>
      </c>
      <c r="J18" s="53">
        <f>ROUNDUP(E18*0.75,2)</f>
        <v>3.75</v>
      </c>
      <c r="K18" s="53" t="s">
        <v>40</v>
      </c>
      <c r="L18" s="53"/>
      <c r="M18" s="78" t="e">
        <f>#REF!</f>
        <v>#REF!</v>
      </c>
      <c r="N18" s="66" t="s">
        <v>252</v>
      </c>
      <c r="O18" s="54" t="s">
        <v>59</v>
      </c>
      <c r="P18" s="51"/>
      <c r="Q18" s="55">
        <v>0.01</v>
      </c>
      <c r="R18" s="92">
        <f t="shared" si="1"/>
        <v>0.01</v>
      </c>
    </row>
    <row r="19" spans="1:18" ht="18" customHeight="1" x14ac:dyDescent="0.15">
      <c r="A19" s="396"/>
      <c r="B19" s="66"/>
      <c r="C19" s="50"/>
      <c r="D19" s="51"/>
      <c r="E19" s="52"/>
      <c r="F19" s="53"/>
      <c r="G19" s="70"/>
      <c r="H19" s="74"/>
      <c r="I19" s="51"/>
      <c r="J19" s="53"/>
      <c r="K19" s="53"/>
      <c r="L19" s="53"/>
      <c r="M19" s="78"/>
      <c r="N19" s="85" t="s">
        <v>253</v>
      </c>
      <c r="O19" s="54" t="s">
        <v>209</v>
      </c>
      <c r="P19" s="51" t="s">
        <v>24</v>
      </c>
      <c r="Q19" s="55">
        <v>5</v>
      </c>
      <c r="R19" s="92">
        <f t="shared" si="1"/>
        <v>3.75</v>
      </c>
    </row>
    <row r="20" spans="1:18" ht="18" customHeight="1" x14ac:dyDescent="0.15">
      <c r="A20" s="396"/>
      <c r="B20" s="66"/>
      <c r="C20" s="50"/>
      <c r="D20" s="51"/>
      <c r="E20" s="52"/>
      <c r="F20" s="53"/>
      <c r="G20" s="70"/>
      <c r="H20" s="74"/>
      <c r="I20" s="51"/>
      <c r="J20" s="53"/>
      <c r="K20" s="53"/>
      <c r="L20" s="53"/>
      <c r="M20" s="78"/>
      <c r="N20" s="93" t="s">
        <v>254</v>
      </c>
      <c r="O20" s="54" t="s">
        <v>20</v>
      </c>
      <c r="P20" s="51"/>
      <c r="Q20" s="55">
        <v>2</v>
      </c>
      <c r="R20" s="92">
        <f t="shared" si="1"/>
        <v>1.5</v>
      </c>
    </row>
    <row r="21" spans="1:18" ht="18" customHeight="1" x14ac:dyDescent="0.15">
      <c r="A21" s="396"/>
      <c r="B21" s="66"/>
      <c r="C21" s="50"/>
      <c r="D21" s="51"/>
      <c r="E21" s="52"/>
      <c r="F21" s="53"/>
      <c r="G21" s="70"/>
      <c r="H21" s="74"/>
      <c r="I21" s="51"/>
      <c r="J21" s="53"/>
      <c r="K21" s="53"/>
      <c r="L21" s="53"/>
      <c r="M21" s="78"/>
      <c r="N21" s="66" t="s">
        <v>255</v>
      </c>
      <c r="O21" s="54" t="s">
        <v>50</v>
      </c>
      <c r="P21" s="51"/>
      <c r="Q21" s="55">
        <v>7</v>
      </c>
      <c r="R21" s="92">
        <f t="shared" si="1"/>
        <v>5.25</v>
      </c>
    </row>
    <row r="22" spans="1:18" ht="18" customHeight="1" x14ac:dyDescent="0.15">
      <c r="A22" s="396"/>
      <c r="B22" s="66"/>
      <c r="C22" s="50"/>
      <c r="D22" s="51"/>
      <c r="E22" s="52"/>
      <c r="F22" s="53"/>
      <c r="G22" s="70"/>
      <c r="H22" s="74"/>
      <c r="I22" s="51"/>
      <c r="J22" s="53"/>
      <c r="K22" s="53"/>
      <c r="L22" s="53"/>
      <c r="M22" s="78"/>
      <c r="N22" s="66" t="s">
        <v>33</v>
      </c>
      <c r="O22" s="54" t="s">
        <v>23</v>
      </c>
      <c r="P22" s="51" t="s">
        <v>24</v>
      </c>
      <c r="Q22" s="55">
        <v>1</v>
      </c>
      <c r="R22" s="92">
        <f t="shared" si="1"/>
        <v>0.75</v>
      </c>
    </row>
    <row r="23" spans="1:18" ht="18" customHeight="1" x14ac:dyDescent="0.15">
      <c r="A23" s="396"/>
      <c r="B23" s="66"/>
      <c r="C23" s="50"/>
      <c r="D23" s="51"/>
      <c r="E23" s="52"/>
      <c r="F23" s="53"/>
      <c r="G23" s="70"/>
      <c r="H23" s="74"/>
      <c r="I23" s="51"/>
      <c r="J23" s="53"/>
      <c r="K23" s="53"/>
      <c r="L23" s="53"/>
      <c r="M23" s="78"/>
      <c r="N23" s="66"/>
      <c r="O23" s="54" t="s">
        <v>21</v>
      </c>
      <c r="P23" s="51"/>
      <c r="Q23" s="55">
        <v>1</v>
      </c>
      <c r="R23" s="92">
        <f t="shared" si="1"/>
        <v>0.75</v>
      </c>
    </row>
    <row r="24" spans="1:18" ht="18" customHeight="1" x14ac:dyDescent="0.15">
      <c r="A24" s="396"/>
      <c r="B24" s="66"/>
      <c r="C24" s="50"/>
      <c r="D24" s="51"/>
      <c r="E24" s="52"/>
      <c r="F24" s="53"/>
      <c r="G24" s="70"/>
      <c r="H24" s="74"/>
      <c r="I24" s="51"/>
      <c r="J24" s="53"/>
      <c r="K24" s="53"/>
      <c r="L24" s="53"/>
      <c r="M24" s="78"/>
      <c r="N24" s="66"/>
      <c r="O24" s="54" t="s">
        <v>22</v>
      </c>
      <c r="P24" s="51"/>
      <c r="Q24" s="55">
        <v>1</v>
      </c>
      <c r="R24" s="92">
        <f t="shared" si="1"/>
        <v>0.75</v>
      </c>
    </row>
    <row r="25" spans="1:18" ht="18" customHeight="1" x14ac:dyDescent="0.15">
      <c r="A25" s="396"/>
      <c r="B25" s="66"/>
      <c r="C25" s="50"/>
      <c r="D25" s="51"/>
      <c r="E25" s="52"/>
      <c r="F25" s="53"/>
      <c r="G25" s="70"/>
      <c r="H25" s="74"/>
      <c r="I25" s="51"/>
      <c r="J25" s="53"/>
      <c r="K25" s="53"/>
      <c r="L25" s="53"/>
      <c r="M25" s="78"/>
      <c r="N25" s="66"/>
      <c r="O25" s="54" t="s">
        <v>57</v>
      </c>
      <c r="P25" s="51"/>
      <c r="Q25" s="55">
        <v>0.6</v>
      </c>
      <c r="R25" s="92">
        <f t="shared" si="1"/>
        <v>0.45</v>
      </c>
    </row>
    <row r="26" spans="1:18" ht="18" customHeight="1" x14ac:dyDescent="0.15">
      <c r="A26" s="396"/>
      <c r="B26" s="65"/>
      <c r="C26" s="44"/>
      <c r="D26" s="45"/>
      <c r="E26" s="46"/>
      <c r="F26" s="47"/>
      <c r="G26" s="69"/>
      <c r="H26" s="73"/>
      <c r="I26" s="45"/>
      <c r="J26" s="47"/>
      <c r="K26" s="47"/>
      <c r="L26" s="47"/>
      <c r="M26" s="77"/>
      <c r="N26" s="65"/>
      <c r="O26" s="48"/>
      <c r="P26" s="45"/>
      <c r="Q26" s="49"/>
      <c r="R26" s="91"/>
    </row>
    <row r="27" spans="1:18" ht="18" customHeight="1" x14ac:dyDescent="0.15">
      <c r="A27" s="396"/>
      <c r="B27" s="66" t="s">
        <v>216</v>
      </c>
      <c r="C27" s="50" t="s">
        <v>63</v>
      </c>
      <c r="D27" s="51" t="s">
        <v>24</v>
      </c>
      <c r="E27" s="52">
        <v>10</v>
      </c>
      <c r="F27" s="53" t="s">
        <v>17</v>
      </c>
      <c r="G27" s="70"/>
      <c r="H27" s="74" t="s">
        <v>63</v>
      </c>
      <c r="I27" s="51" t="s">
        <v>24</v>
      </c>
      <c r="J27" s="53">
        <f>ROUNDUP(E27*0.75,2)</f>
        <v>7.5</v>
      </c>
      <c r="K27" s="53" t="s">
        <v>17</v>
      </c>
      <c r="L27" s="53"/>
      <c r="M27" s="78" t="e">
        <f>#REF!</f>
        <v>#REF!</v>
      </c>
      <c r="N27" s="66" t="s">
        <v>256</v>
      </c>
      <c r="O27" s="54" t="s">
        <v>22</v>
      </c>
      <c r="P27" s="51"/>
      <c r="Q27" s="55">
        <v>0.3</v>
      </c>
      <c r="R27" s="92">
        <f>ROUNDUP(Q27*0.75,2)</f>
        <v>0.23</v>
      </c>
    </row>
    <row r="28" spans="1:18" ht="18" customHeight="1" x14ac:dyDescent="0.15">
      <c r="A28" s="396"/>
      <c r="B28" s="66"/>
      <c r="C28" s="50" t="s">
        <v>89</v>
      </c>
      <c r="D28" s="51"/>
      <c r="E28" s="52">
        <v>10</v>
      </c>
      <c r="F28" s="53" t="s">
        <v>17</v>
      </c>
      <c r="G28" s="70" t="s">
        <v>62</v>
      </c>
      <c r="H28" s="74" t="s">
        <v>89</v>
      </c>
      <c r="I28" s="51"/>
      <c r="J28" s="53">
        <f>ROUNDUP(E28*0.75,2)</f>
        <v>7.5</v>
      </c>
      <c r="K28" s="53" t="s">
        <v>17</v>
      </c>
      <c r="L28" s="53" t="s">
        <v>62</v>
      </c>
      <c r="M28" s="78" t="e">
        <f>#REF!</f>
        <v>#REF!</v>
      </c>
      <c r="N28" s="66" t="s">
        <v>88</v>
      </c>
      <c r="O28" s="54" t="s">
        <v>51</v>
      </c>
      <c r="P28" s="51"/>
      <c r="Q28" s="55">
        <v>0.1</v>
      </c>
      <c r="R28" s="92">
        <f>ROUNDUP(Q28*0.75,2)</f>
        <v>0.08</v>
      </c>
    </row>
    <row r="29" spans="1:18" ht="18" customHeight="1" x14ac:dyDescent="0.15">
      <c r="A29" s="396"/>
      <c r="B29" s="66"/>
      <c r="C29" s="50" t="s">
        <v>43</v>
      </c>
      <c r="D29" s="51"/>
      <c r="E29" s="52">
        <v>5</v>
      </c>
      <c r="F29" s="53" t="s">
        <v>17</v>
      </c>
      <c r="G29" s="70"/>
      <c r="H29" s="74" t="s">
        <v>43</v>
      </c>
      <c r="I29" s="51"/>
      <c r="J29" s="53">
        <f>ROUNDUP(E29*0.75,2)</f>
        <v>3.75</v>
      </c>
      <c r="K29" s="53" t="s">
        <v>17</v>
      </c>
      <c r="L29" s="53"/>
      <c r="M29" s="78" t="e">
        <f>#REF!</f>
        <v>#REF!</v>
      </c>
      <c r="N29" s="66" t="s">
        <v>33</v>
      </c>
      <c r="O29" s="54" t="s">
        <v>52</v>
      </c>
      <c r="P29" s="51" t="s">
        <v>53</v>
      </c>
      <c r="Q29" s="55">
        <v>4</v>
      </c>
      <c r="R29" s="92">
        <f>ROUNDUP(Q29*0.75,2)</f>
        <v>3</v>
      </c>
    </row>
    <row r="30" spans="1:18" ht="18" customHeight="1" x14ac:dyDescent="0.15">
      <c r="A30" s="396"/>
      <c r="B30" s="65"/>
      <c r="C30" s="44"/>
      <c r="D30" s="45"/>
      <c r="E30" s="46"/>
      <c r="F30" s="47"/>
      <c r="G30" s="69"/>
      <c r="H30" s="73"/>
      <c r="I30" s="45"/>
      <c r="J30" s="47"/>
      <c r="K30" s="47"/>
      <c r="L30" s="47"/>
      <c r="M30" s="77"/>
      <c r="N30" s="65"/>
      <c r="O30" s="48"/>
      <c r="P30" s="45"/>
      <c r="Q30" s="49"/>
      <c r="R30" s="91"/>
    </row>
    <row r="31" spans="1:18" ht="18" customHeight="1" x14ac:dyDescent="0.15">
      <c r="A31" s="396"/>
      <c r="B31" s="66" t="s">
        <v>83</v>
      </c>
      <c r="C31" s="50" t="s">
        <v>119</v>
      </c>
      <c r="D31" s="51"/>
      <c r="E31" s="52">
        <v>5</v>
      </c>
      <c r="F31" s="53" t="s">
        <v>17</v>
      </c>
      <c r="G31" s="70"/>
      <c r="H31" s="74" t="s">
        <v>119</v>
      </c>
      <c r="I31" s="51"/>
      <c r="J31" s="53">
        <f>ROUNDUP(E31*0.75,2)</f>
        <v>3.75</v>
      </c>
      <c r="K31" s="53" t="s">
        <v>17</v>
      </c>
      <c r="L31" s="53"/>
      <c r="M31" s="78" t="e">
        <f>ROUND(#REF!+(#REF!*15/100),2)</f>
        <v>#REF!</v>
      </c>
      <c r="N31" s="66" t="s">
        <v>33</v>
      </c>
      <c r="O31" s="54" t="s">
        <v>50</v>
      </c>
      <c r="P31" s="51"/>
      <c r="Q31" s="55">
        <v>100</v>
      </c>
      <c r="R31" s="92">
        <f>ROUNDUP(Q31*0.75,2)</f>
        <v>75</v>
      </c>
    </row>
    <row r="32" spans="1:18" ht="18" customHeight="1" x14ac:dyDescent="0.15">
      <c r="A32" s="396"/>
      <c r="B32" s="66"/>
      <c r="C32" s="50" t="s">
        <v>34</v>
      </c>
      <c r="D32" s="51"/>
      <c r="E32" s="52">
        <v>0.5</v>
      </c>
      <c r="F32" s="53" t="s">
        <v>17</v>
      </c>
      <c r="G32" s="70"/>
      <c r="H32" s="74" t="s">
        <v>34</v>
      </c>
      <c r="I32" s="51"/>
      <c r="J32" s="53">
        <f>ROUNDUP(E32*0.75,2)</f>
        <v>0.38</v>
      </c>
      <c r="K32" s="53" t="s">
        <v>17</v>
      </c>
      <c r="L32" s="53"/>
      <c r="M32" s="78" t="e">
        <f>#REF!</f>
        <v>#REF!</v>
      </c>
      <c r="N32" s="66"/>
      <c r="O32" s="54" t="s">
        <v>44</v>
      </c>
      <c r="P32" s="51" t="s">
        <v>45</v>
      </c>
      <c r="Q32" s="55">
        <v>0.5</v>
      </c>
      <c r="R32" s="92">
        <f>ROUNDUP(Q32*0.75,2)</f>
        <v>0.38</v>
      </c>
    </row>
    <row r="33" spans="1:18" ht="18" customHeight="1" x14ac:dyDescent="0.15">
      <c r="A33" s="396"/>
      <c r="B33" s="66"/>
      <c r="C33" s="50"/>
      <c r="D33" s="51"/>
      <c r="E33" s="52"/>
      <c r="F33" s="53"/>
      <c r="G33" s="70"/>
      <c r="H33" s="74"/>
      <c r="I33" s="51"/>
      <c r="J33" s="53"/>
      <c r="K33" s="53"/>
      <c r="L33" s="53"/>
      <c r="M33" s="78"/>
      <c r="N33" s="66"/>
      <c r="O33" s="54" t="s">
        <v>51</v>
      </c>
      <c r="P33" s="51"/>
      <c r="Q33" s="55">
        <v>0.1</v>
      </c>
      <c r="R33" s="92">
        <f>ROUNDUP(Q33*0.75,2)</f>
        <v>0.08</v>
      </c>
    </row>
    <row r="34" spans="1:18" ht="18" customHeight="1" thickBot="1" x14ac:dyDescent="0.2">
      <c r="A34" s="397"/>
      <c r="B34" s="67"/>
      <c r="C34" s="58"/>
      <c r="D34" s="59"/>
      <c r="E34" s="60"/>
      <c r="F34" s="61"/>
      <c r="G34" s="71"/>
      <c r="H34" s="75"/>
      <c r="I34" s="59"/>
      <c r="J34" s="61"/>
      <c r="K34" s="61"/>
      <c r="L34" s="61"/>
      <c r="M34" s="79"/>
      <c r="N34" s="67"/>
      <c r="O34" s="62"/>
      <c r="P34" s="59"/>
      <c r="Q34" s="63"/>
      <c r="R34" s="94"/>
    </row>
    <row r="37" spans="1:18" ht="18.75" customHeight="1" x14ac:dyDescent="0.15">
      <c r="O37" s="3"/>
      <c r="Q37" s="28"/>
      <c r="R37" s="28"/>
    </row>
  </sheetData>
  <mergeCells count="5">
    <mergeCell ref="H1:N1"/>
    <mergeCell ref="A2:R2"/>
    <mergeCell ref="A5:F5"/>
    <mergeCell ref="A7:A34"/>
    <mergeCell ref="B3:C4"/>
  </mergeCells>
  <phoneticPr fontId="18"/>
  <printOptions horizontalCentered="1" verticalCentered="1"/>
  <pageMargins left="0.39370078740157483" right="0.39370078740157483" top="0.39370078740157483" bottom="0.39370078740157483" header="0.39370078740157483" footer="0.39370078740157483"/>
  <pageSetup paperSize="12" scale="4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440" t="s">
        <v>349</v>
      </c>
      <c r="B3" s="441"/>
      <c r="C3" s="441"/>
      <c r="D3" s="151"/>
      <c r="E3" s="442" t="s">
        <v>296</v>
      </c>
      <c r="F3" s="44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39" t="s">
        <v>38</v>
      </c>
      <c r="B7" s="122" t="s">
        <v>276</v>
      </c>
      <c r="C7" s="122" t="s">
        <v>273</v>
      </c>
      <c r="D7" s="122"/>
      <c r="E7" s="39"/>
      <c r="F7" s="39"/>
      <c r="G7" s="122"/>
      <c r="H7" s="121"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348</v>
      </c>
      <c r="C9" s="108" t="s">
        <v>87</v>
      </c>
      <c r="D9" s="108"/>
      <c r="E9" s="51"/>
      <c r="F9" s="51"/>
      <c r="G9" s="108"/>
      <c r="H9" s="107">
        <v>20</v>
      </c>
      <c r="I9" s="111" t="s">
        <v>347</v>
      </c>
      <c r="J9" s="119" t="s">
        <v>84</v>
      </c>
      <c r="K9" s="110">
        <v>10</v>
      </c>
      <c r="L9" s="109" t="s">
        <v>346</v>
      </c>
      <c r="M9" s="108" t="s">
        <v>19</v>
      </c>
      <c r="N9" s="107">
        <v>10</v>
      </c>
      <c r="O9" s="106"/>
    </row>
    <row r="10" spans="1:21" ht="24.95" customHeight="1" x14ac:dyDescent="0.15">
      <c r="A10" s="407"/>
      <c r="B10" s="108"/>
      <c r="C10" s="108" t="s">
        <v>19</v>
      </c>
      <c r="D10" s="108"/>
      <c r="E10" s="51"/>
      <c r="F10" s="51"/>
      <c r="G10" s="108"/>
      <c r="H10" s="107">
        <v>20</v>
      </c>
      <c r="I10" s="111"/>
      <c r="J10" s="108" t="s">
        <v>19</v>
      </c>
      <c r="K10" s="110">
        <v>10</v>
      </c>
      <c r="L10" s="109"/>
      <c r="M10" s="108" t="s">
        <v>97</v>
      </c>
      <c r="N10" s="107">
        <v>5</v>
      </c>
      <c r="O10" s="106"/>
    </row>
    <row r="11" spans="1:21" ht="24.95" customHeight="1" x14ac:dyDescent="0.15">
      <c r="A11" s="407"/>
      <c r="B11" s="108"/>
      <c r="C11" s="108" t="s">
        <v>97</v>
      </c>
      <c r="D11" s="108"/>
      <c r="E11" s="51"/>
      <c r="F11" s="51"/>
      <c r="G11" s="108"/>
      <c r="H11" s="107">
        <v>5</v>
      </c>
      <c r="I11" s="111"/>
      <c r="J11" s="108" t="s">
        <v>97</v>
      </c>
      <c r="K11" s="110">
        <v>5</v>
      </c>
      <c r="L11" s="118"/>
      <c r="M11" s="114"/>
      <c r="N11" s="116"/>
      <c r="O11" s="117"/>
    </row>
    <row r="12" spans="1:21" ht="24.95" customHeight="1" x14ac:dyDescent="0.15">
      <c r="A12" s="407"/>
      <c r="B12" s="108"/>
      <c r="C12" s="108"/>
      <c r="D12" s="108"/>
      <c r="E12" s="51"/>
      <c r="F12" s="51"/>
      <c r="G12" s="108" t="s">
        <v>31</v>
      </c>
      <c r="H12" s="107" t="s">
        <v>266</v>
      </c>
      <c r="I12" s="111"/>
      <c r="J12" s="108"/>
      <c r="K12" s="110"/>
      <c r="L12" s="109" t="s">
        <v>345</v>
      </c>
      <c r="M12" s="108" t="s">
        <v>89</v>
      </c>
      <c r="N12" s="107">
        <v>5</v>
      </c>
      <c r="O12" s="106" t="s">
        <v>62</v>
      </c>
    </row>
    <row r="13" spans="1:21" ht="24.95" customHeight="1" x14ac:dyDescent="0.15">
      <c r="A13" s="407"/>
      <c r="B13" s="108"/>
      <c r="C13" s="108"/>
      <c r="D13" s="108"/>
      <c r="E13" s="51"/>
      <c r="F13" s="51"/>
      <c r="G13" s="108" t="s">
        <v>22</v>
      </c>
      <c r="H13" s="107" t="s">
        <v>268</v>
      </c>
      <c r="I13" s="111"/>
      <c r="J13" s="108"/>
      <c r="K13" s="110"/>
      <c r="L13" s="109"/>
      <c r="M13" s="108" t="s">
        <v>43</v>
      </c>
      <c r="N13" s="107">
        <v>5</v>
      </c>
      <c r="O13" s="106"/>
    </row>
    <row r="14" spans="1:21" ht="24.95" customHeight="1" x14ac:dyDescent="0.15">
      <c r="A14" s="407"/>
      <c r="B14" s="108"/>
      <c r="C14" s="108"/>
      <c r="D14" s="108"/>
      <c r="E14" s="51"/>
      <c r="F14" s="51" t="s">
        <v>24</v>
      </c>
      <c r="G14" s="108" t="s">
        <v>23</v>
      </c>
      <c r="H14" s="107" t="s">
        <v>268</v>
      </c>
      <c r="I14" s="111"/>
      <c r="J14" s="108"/>
      <c r="K14" s="110"/>
      <c r="L14" s="109"/>
      <c r="M14" s="108"/>
      <c r="N14" s="107"/>
      <c r="O14" s="106"/>
    </row>
    <row r="15" spans="1:21" ht="24.95" customHeight="1" x14ac:dyDescent="0.15">
      <c r="A15" s="407"/>
      <c r="B15" s="114"/>
      <c r="C15" s="114"/>
      <c r="D15" s="114"/>
      <c r="E15" s="45"/>
      <c r="F15" s="45"/>
      <c r="G15" s="114"/>
      <c r="H15" s="116"/>
      <c r="I15" s="115"/>
      <c r="J15" s="114"/>
      <c r="K15" s="113"/>
      <c r="L15" s="109"/>
      <c r="M15" s="108"/>
      <c r="N15" s="107"/>
      <c r="O15" s="106"/>
    </row>
    <row r="16" spans="1:21" ht="24.95" customHeight="1" x14ac:dyDescent="0.15">
      <c r="A16" s="407"/>
      <c r="B16" s="108" t="s">
        <v>267</v>
      </c>
      <c r="C16" s="108" t="s">
        <v>89</v>
      </c>
      <c r="D16" s="108" t="s">
        <v>62</v>
      </c>
      <c r="E16" s="51"/>
      <c r="F16" s="51"/>
      <c r="G16" s="108"/>
      <c r="H16" s="107">
        <v>10</v>
      </c>
      <c r="I16" s="111" t="s">
        <v>267</v>
      </c>
      <c r="J16" s="108" t="s">
        <v>89</v>
      </c>
      <c r="K16" s="110">
        <v>10</v>
      </c>
      <c r="L16" s="109"/>
      <c r="M16" s="108"/>
      <c r="N16" s="107"/>
      <c r="O16" s="106"/>
    </row>
    <row r="17" spans="1:15" ht="24.95" customHeight="1" x14ac:dyDescent="0.15">
      <c r="A17" s="407"/>
      <c r="B17" s="108"/>
      <c r="C17" s="108" t="s">
        <v>43</v>
      </c>
      <c r="D17" s="108"/>
      <c r="E17" s="51"/>
      <c r="F17" s="51"/>
      <c r="G17" s="108"/>
      <c r="H17" s="107">
        <v>5</v>
      </c>
      <c r="I17" s="111"/>
      <c r="J17" s="108" t="s">
        <v>43</v>
      </c>
      <c r="K17" s="110">
        <v>5</v>
      </c>
      <c r="L17" s="109"/>
      <c r="M17" s="108"/>
      <c r="N17" s="107"/>
      <c r="O17" s="106"/>
    </row>
    <row r="18" spans="1:15" ht="24.95" customHeight="1" x14ac:dyDescent="0.15">
      <c r="A18" s="407"/>
      <c r="B18" s="114"/>
      <c r="C18" s="114"/>
      <c r="D18" s="114"/>
      <c r="E18" s="45"/>
      <c r="F18" s="45"/>
      <c r="G18" s="114"/>
      <c r="H18" s="116"/>
      <c r="I18" s="115"/>
      <c r="J18" s="114"/>
      <c r="K18" s="113"/>
      <c r="L18" s="109"/>
      <c r="M18" s="108"/>
      <c r="N18" s="107"/>
      <c r="O18" s="106"/>
    </row>
    <row r="19" spans="1:15" ht="24.95" customHeight="1" x14ac:dyDescent="0.15">
      <c r="A19" s="407"/>
      <c r="B19" s="108" t="s">
        <v>83</v>
      </c>
      <c r="C19" s="108" t="s">
        <v>34</v>
      </c>
      <c r="D19" s="108"/>
      <c r="E19" s="51"/>
      <c r="F19" s="112"/>
      <c r="G19" s="108"/>
      <c r="H19" s="107">
        <v>0.5</v>
      </c>
      <c r="I19" s="111" t="s">
        <v>83</v>
      </c>
      <c r="J19" s="108" t="s">
        <v>34</v>
      </c>
      <c r="K19" s="110">
        <v>0.5</v>
      </c>
      <c r="L19" s="109"/>
      <c r="M19" s="108"/>
      <c r="N19" s="107"/>
      <c r="O19" s="106"/>
    </row>
    <row r="20" spans="1:15" ht="24.95" customHeight="1" x14ac:dyDescent="0.15">
      <c r="A20" s="407"/>
      <c r="B20" s="108"/>
      <c r="C20" s="108"/>
      <c r="D20" s="108"/>
      <c r="E20" s="51"/>
      <c r="F20" s="51"/>
      <c r="G20" s="108" t="s">
        <v>50</v>
      </c>
      <c r="H20" s="107" t="s">
        <v>266</v>
      </c>
      <c r="I20" s="111"/>
      <c r="J20" s="108"/>
      <c r="K20" s="110"/>
      <c r="L20" s="109"/>
      <c r="M20" s="108"/>
      <c r="N20" s="107"/>
      <c r="O20" s="106"/>
    </row>
    <row r="21" spans="1:15" ht="24.95" customHeight="1" thickBot="1" x14ac:dyDescent="0.2">
      <c r="A21" s="408"/>
      <c r="B21" s="102"/>
      <c r="C21" s="102"/>
      <c r="D21" s="102"/>
      <c r="E21" s="59"/>
      <c r="F21" s="59"/>
      <c r="G21" s="102"/>
      <c r="H21" s="101"/>
      <c r="I21" s="105"/>
      <c r="J21" s="102"/>
      <c r="K21" s="104"/>
      <c r="L21" s="103"/>
      <c r="M21" s="102"/>
      <c r="N21" s="101"/>
      <c r="O21" s="100"/>
    </row>
    <row r="22" spans="1:15" ht="14.25" x14ac:dyDescent="0.15">
      <c r="B22" s="99"/>
      <c r="C22" s="99"/>
      <c r="D22" s="99"/>
      <c r="G22" s="99"/>
      <c r="H22" s="98"/>
      <c r="I22" s="99"/>
      <c r="J22" s="99"/>
      <c r="K22" s="98"/>
      <c r="L22" s="99"/>
      <c r="M22" s="99"/>
      <c r="N22" s="98"/>
    </row>
    <row r="23" spans="1:15" ht="14.25" x14ac:dyDescent="0.15">
      <c r="B23" s="99"/>
      <c r="C23" s="99"/>
      <c r="D23" s="99"/>
      <c r="G23" s="99"/>
      <c r="H23" s="98"/>
      <c r="I23" s="99"/>
      <c r="J23" s="99"/>
      <c r="K23" s="98"/>
      <c r="L23" s="99"/>
      <c r="M23" s="99"/>
      <c r="N23" s="98"/>
    </row>
    <row r="24" spans="1:15" ht="14.25" x14ac:dyDescent="0.15">
      <c r="B24" s="99"/>
      <c r="C24" s="99"/>
      <c r="D24" s="99"/>
      <c r="G24" s="99"/>
      <c r="H24" s="98"/>
      <c r="I24" s="99"/>
      <c r="J24" s="99"/>
      <c r="K24" s="98"/>
      <c r="L24" s="99"/>
      <c r="M24" s="99"/>
      <c r="N24" s="98"/>
    </row>
    <row r="25" spans="1:15" ht="14.25"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Z25"/>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257</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78</v>
      </c>
      <c r="C5" s="38" t="s">
        <v>92</v>
      </c>
      <c r="D5" s="39" t="s">
        <v>93</v>
      </c>
      <c r="E5" s="83">
        <v>0.5</v>
      </c>
      <c r="F5" s="41" t="s">
        <v>36</v>
      </c>
      <c r="G5" s="68"/>
      <c r="H5" s="72" t="s">
        <v>92</v>
      </c>
      <c r="I5" s="39" t="s">
        <v>93</v>
      </c>
      <c r="J5" s="41">
        <f>ROUNDUP(E5*0.75,2)</f>
        <v>0.38</v>
      </c>
      <c r="K5" s="41" t="s">
        <v>36</v>
      </c>
      <c r="L5" s="41"/>
      <c r="M5" s="76" t="e">
        <f>#REF!</f>
        <v>#REF!</v>
      </c>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220</v>
      </c>
      <c r="C7" s="50" t="s">
        <v>94</v>
      </c>
      <c r="D7" s="51" t="s">
        <v>55</v>
      </c>
      <c r="E7" s="52">
        <v>1</v>
      </c>
      <c r="F7" s="53" t="s">
        <v>56</v>
      </c>
      <c r="G7" s="70" t="s">
        <v>54</v>
      </c>
      <c r="H7" s="74" t="s">
        <v>94</v>
      </c>
      <c r="I7" s="51" t="s">
        <v>55</v>
      </c>
      <c r="J7" s="53">
        <f>ROUNDUP(E7*0.75,2)</f>
        <v>0.75</v>
      </c>
      <c r="K7" s="53" t="s">
        <v>56</v>
      </c>
      <c r="L7" s="53" t="s">
        <v>54</v>
      </c>
      <c r="M7" s="78" t="e">
        <f>#REF!</f>
        <v>#REF!</v>
      </c>
      <c r="N7" s="66" t="s">
        <v>221</v>
      </c>
      <c r="O7" s="54" t="s">
        <v>51</v>
      </c>
      <c r="P7" s="51"/>
      <c r="Q7" s="55">
        <v>0.1</v>
      </c>
      <c r="R7" s="92">
        <f t="shared" ref="R7:R13" si="0">ROUNDUP(Q7*0.75,2)</f>
        <v>0.08</v>
      </c>
    </row>
    <row r="8" spans="1:19" ht="24.95" customHeight="1" x14ac:dyDescent="0.15">
      <c r="A8" s="396"/>
      <c r="B8" s="66"/>
      <c r="C8" s="50" t="s">
        <v>222</v>
      </c>
      <c r="D8" s="51"/>
      <c r="E8" s="52">
        <v>1</v>
      </c>
      <c r="F8" s="53" t="s">
        <v>17</v>
      </c>
      <c r="G8" s="70" t="s">
        <v>54</v>
      </c>
      <c r="H8" s="74" t="s">
        <v>222</v>
      </c>
      <c r="I8" s="51"/>
      <c r="J8" s="53">
        <f>ROUNDUP(E8*0.75,2)</f>
        <v>0.75</v>
      </c>
      <c r="K8" s="53" t="s">
        <v>17</v>
      </c>
      <c r="L8" s="53" t="s">
        <v>54</v>
      </c>
      <c r="M8" s="78" t="e">
        <f>#REF!</f>
        <v>#REF!</v>
      </c>
      <c r="N8" s="66" t="s">
        <v>223</v>
      </c>
      <c r="O8" s="54" t="s">
        <v>59</v>
      </c>
      <c r="P8" s="51"/>
      <c r="Q8" s="55">
        <v>0.01</v>
      </c>
      <c r="R8" s="92">
        <f t="shared" si="0"/>
        <v>0.01</v>
      </c>
    </row>
    <row r="9" spans="1:19" ht="24.95" customHeight="1" x14ac:dyDescent="0.15">
      <c r="A9" s="396"/>
      <c r="B9" s="66"/>
      <c r="C9" s="50" t="s">
        <v>19</v>
      </c>
      <c r="D9" s="51"/>
      <c r="E9" s="52">
        <v>20</v>
      </c>
      <c r="F9" s="53" t="s">
        <v>17</v>
      </c>
      <c r="G9" s="70"/>
      <c r="H9" s="74" t="s">
        <v>19</v>
      </c>
      <c r="I9" s="51"/>
      <c r="J9" s="53">
        <f>ROUNDUP(E9*0.75,2)</f>
        <v>15</v>
      </c>
      <c r="K9" s="53" t="s">
        <v>17</v>
      </c>
      <c r="L9" s="53"/>
      <c r="M9" s="78" t="e">
        <f>ROUND(#REF!+(#REF!*6/100),2)</f>
        <v>#REF!</v>
      </c>
      <c r="N9" s="66" t="s">
        <v>224</v>
      </c>
      <c r="O9" s="54" t="s">
        <v>41</v>
      </c>
      <c r="P9" s="51" t="s">
        <v>24</v>
      </c>
      <c r="Q9" s="55">
        <v>3</v>
      </c>
      <c r="R9" s="92">
        <f t="shared" si="0"/>
        <v>2.25</v>
      </c>
    </row>
    <row r="10" spans="1:19" ht="24.95" customHeight="1" x14ac:dyDescent="0.15">
      <c r="A10" s="396"/>
      <c r="B10" s="66"/>
      <c r="C10" s="50" t="s">
        <v>95</v>
      </c>
      <c r="D10" s="51"/>
      <c r="E10" s="52">
        <v>0.5</v>
      </c>
      <c r="F10" s="53" t="s">
        <v>17</v>
      </c>
      <c r="G10" s="70"/>
      <c r="H10" s="74" t="s">
        <v>95</v>
      </c>
      <c r="I10" s="51"/>
      <c r="J10" s="53">
        <f>ROUNDUP(E10*0.75,2)</f>
        <v>0.38</v>
      </c>
      <c r="K10" s="53" t="s">
        <v>17</v>
      </c>
      <c r="L10" s="53"/>
      <c r="M10" s="78" t="e">
        <f>ROUND(#REF!+(#REF!*10/100),2)</f>
        <v>#REF!</v>
      </c>
      <c r="N10" s="66" t="s">
        <v>225</v>
      </c>
      <c r="O10" s="54" t="s">
        <v>52</v>
      </c>
      <c r="P10" s="51" t="s">
        <v>53</v>
      </c>
      <c r="Q10" s="55">
        <v>5</v>
      </c>
      <c r="R10" s="92">
        <f t="shared" si="0"/>
        <v>3.75</v>
      </c>
    </row>
    <row r="11" spans="1:19" ht="24.95" customHeight="1" x14ac:dyDescent="0.15">
      <c r="A11" s="396"/>
      <c r="B11" s="66"/>
      <c r="C11" s="50"/>
      <c r="D11" s="51"/>
      <c r="E11" s="52"/>
      <c r="F11" s="53"/>
      <c r="G11" s="70"/>
      <c r="H11" s="74"/>
      <c r="I11" s="51"/>
      <c r="J11" s="53"/>
      <c r="K11" s="53"/>
      <c r="L11" s="53"/>
      <c r="M11" s="78"/>
      <c r="N11" s="85" t="s">
        <v>226</v>
      </c>
      <c r="O11" s="54" t="s">
        <v>20</v>
      </c>
      <c r="P11" s="51"/>
      <c r="Q11" s="55">
        <v>2</v>
      </c>
      <c r="R11" s="92">
        <f t="shared" si="0"/>
        <v>1.5</v>
      </c>
    </row>
    <row r="12" spans="1:19" ht="24.95" customHeight="1" x14ac:dyDescent="0.15">
      <c r="A12" s="396"/>
      <c r="B12" s="66"/>
      <c r="C12" s="50"/>
      <c r="D12" s="51"/>
      <c r="E12" s="52"/>
      <c r="F12" s="53"/>
      <c r="G12" s="70"/>
      <c r="H12" s="74"/>
      <c r="I12" s="51"/>
      <c r="J12" s="53"/>
      <c r="K12" s="53"/>
      <c r="L12" s="53"/>
      <c r="M12" s="78"/>
      <c r="N12" s="93" t="s">
        <v>260</v>
      </c>
      <c r="O12" s="54" t="s">
        <v>20</v>
      </c>
      <c r="P12" s="51"/>
      <c r="Q12" s="55">
        <v>1</v>
      </c>
      <c r="R12" s="92">
        <f t="shared" si="0"/>
        <v>0.75</v>
      </c>
    </row>
    <row r="13" spans="1:19" ht="24.95" customHeight="1" x14ac:dyDescent="0.15">
      <c r="A13" s="396"/>
      <c r="B13" s="66"/>
      <c r="C13" s="50"/>
      <c r="D13" s="51"/>
      <c r="E13" s="52"/>
      <c r="F13" s="53"/>
      <c r="G13" s="70"/>
      <c r="H13" s="74"/>
      <c r="I13" s="51"/>
      <c r="J13" s="53"/>
      <c r="K13" s="53"/>
      <c r="L13" s="53"/>
      <c r="M13" s="78"/>
      <c r="N13" s="88" t="s">
        <v>227</v>
      </c>
      <c r="O13" s="54" t="s">
        <v>51</v>
      </c>
      <c r="P13" s="51"/>
      <c r="Q13" s="55">
        <v>0.05</v>
      </c>
      <c r="R13" s="92">
        <f t="shared" si="0"/>
        <v>0.04</v>
      </c>
    </row>
    <row r="14" spans="1:19" ht="24.95" customHeight="1" x14ac:dyDescent="0.15">
      <c r="A14" s="396"/>
      <c r="B14" s="66"/>
      <c r="C14" s="50"/>
      <c r="D14" s="51"/>
      <c r="E14" s="52"/>
      <c r="F14" s="53"/>
      <c r="G14" s="70"/>
      <c r="H14" s="74"/>
      <c r="I14" s="51"/>
      <c r="J14" s="53"/>
      <c r="K14" s="53"/>
      <c r="L14" s="53"/>
      <c r="M14" s="78"/>
      <c r="N14" s="66" t="s">
        <v>33</v>
      </c>
      <c r="O14" s="54"/>
      <c r="P14" s="51"/>
      <c r="Q14" s="55"/>
      <c r="R14" s="92"/>
    </row>
    <row r="15" spans="1:19" ht="24.95" customHeight="1" x14ac:dyDescent="0.15">
      <c r="A15" s="396"/>
      <c r="B15" s="65"/>
      <c r="C15" s="44"/>
      <c r="D15" s="45"/>
      <c r="E15" s="46"/>
      <c r="F15" s="47"/>
      <c r="G15" s="69"/>
      <c r="H15" s="73"/>
      <c r="I15" s="45"/>
      <c r="J15" s="47"/>
      <c r="K15" s="47"/>
      <c r="L15" s="47"/>
      <c r="M15" s="77"/>
      <c r="N15" s="65"/>
      <c r="O15" s="48"/>
      <c r="P15" s="45"/>
      <c r="Q15" s="49"/>
      <c r="R15" s="91"/>
    </row>
    <row r="16" spans="1:19" ht="24.95" customHeight="1" x14ac:dyDescent="0.15">
      <c r="A16" s="396"/>
      <c r="B16" s="66" t="s">
        <v>228</v>
      </c>
      <c r="C16" s="50" t="s">
        <v>47</v>
      </c>
      <c r="D16" s="51"/>
      <c r="E16" s="52">
        <v>20</v>
      </c>
      <c r="F16" s="53" t="s">
        <v>17</v>
      </c>
      <c r="G16" s="70"/>
      <c r="H16" s="74" t="s">
        <v>47</v>
      </c>
      <c r="I16" s="51"/>
      <c r="J16" s="53">
        <f>ROUNDUP(E16*0.75,2)</f>
        <v>15</v>
      </c>
      <c r="K16" s="53" t="s">
        <v>17</v>
      </c>
      <c r="L16" s="53"/>
      <c r="M16" s="78" t="e">
        <f>#REF!</f>
        <v>#REF!</v>
      </c>
      <c r="N16" s="66" t="s">
        <v>229</v>
      </c>
      <c r="O16" s="54" t="s">
        <v>31</v>
      </c>
      <c r="P16" s="51"/>
      <c r="Q16" s="55">
        <v>30</v>
      </c>
      <c r="R16" s="92">
        <f>ROUNDUP(Q16*0.75,2)</f>
        <v>22.5</v>
      </c>
    </row>
    <row r="17" spans="1:18" ht="24.95" customHeight="1" x14ac:dyDescent="0.15">
      <c r="A17" s="396"/>
      <c r="B17" s="66"/>
      <c r="C17" s="50" t="s">
        <v>96</v>
      </c>
      <c r="D17" s="51"/>
      <c r="E17" s="52">
        <v>30</v>
      </c>
      <c r="F17" s="53" t="s">
        <v>17</v>
      </c>
      <c r="G17" s="70"/>
      <c r="H17" s="74" t="s">
        <v>96</v>
      </c>
      <c r="I17" s="51"/>
      <c r="J17" s="53">
        <f>ROUNDUP(E17*0.75,2)</f>
        <v>22.5</v>
      </c>
      <c r="K17" s="53" t="s">
        <v>17</v>
      </c>
      <c r="L17" s="53"/>
      <c r="M17" s="78" t="e">
        <f>ROUND(#REF!+(#REF!*15/100),2)</f>
        <v>#REF!</v>
      </c>
      <c r="N17" s="85" t="s">
        <v>265</v>
      </c>
      <c r="O17" s="54" t="s">
        <v>23</v>
      </c>
      <c r="P17" s="51" t="s">
        <v>24</v>
      </c>
      <c r="Q17" s="55">
        <v>1.5</v>
      </c>
      <c r="R17" s="92">
        <f>ROUNDUP(Q17*0.75,2)</f>
        <v>1.1300000000000001</v>
      </c>
    </row>
    <row r="18" spans="1:18" ht="24.95" customHeight="1" x14ac:dyDescent="0.15">
      <c r="A18" s="396"/>
      <c r="B18" s="66"/>
      <c r="C18" s="50" t="s">
        <v>97</v>
      </c>
      <c r="D18" s="51"/>
      <c r="E18" s="52">
        <v>10</v>
      </c>
      <c r="F18" s="53" t="s">
        <v>17</v>
      </c>
      <c r="G18" s="70"/>
      <c r="H18" s="74" t="s">
        <v>97</v>
      </c>
      <c r="I18" s="51"/>
      <c r="J18" s="53">
        <f>ROUNDUP(E18*0.75,2)</f>
        <v>7.5</v>
      </c>
      <c r="K18" s="53" t="s">
        <v>17</v>
      </c>
      <c r="L18" s="53"/>
      <c r="M18" s="78" t="e">
        <f>ROUND(#REF!+(#REF!*10/100),2)</f>
        <v>#REF!</v>
      </c>
      <c r="N18" s="66" t="s">
        <v>33</v>
      </c>
      <c r="O18" s="54" t="s">
        <v>22</v>
      </c>
      <c r="P18" s="51"/>
      <c r="Q18" s="55">
        <v>1.5</v>
      </c>
      <c r="R18" s="92">
        <f>ROUNDUP(Q18*0.75,2)</f>
        <v>1.1300000000000001</v>
      </c>
    </row>
    <row r="19" spans="1:18" ht="24.95" customHeight="1" x14ac:dyDescent="0.15">
      <c r="A19" s="396"/>
      <c r="B19" s="66"/>
      <c r="C19" s="50" t="s">
        <v>230</v>
      </c>
      <c r="D19" s="51"/>
      <c r="E19" s="52">
        <v>5</v>
      </c>
      <c r="F19" s="53" t="s">
        <v>17</v>
      </c>
      <c r="G19" s="70"/>
      <c r="H19" s="74" t="s">
        <v>230</v>
      </c>
      <c r="I19" s="51"/>
      <c r="J19" s="53">
        <f>ROUNDUP(E19*0.75,2)</f>
        <v>3.75</v>
      </c>
      <c r="K19" s="53" t="s">
        <v>17</v>
      </c>
      <c r="L19" s="53"/>
      <c r="M19" s="78" t="e">
        <f>ROUND(#REF!+(#REF!*23/100),2)</f>
        <v>#REF!</v>
      </c>
      <c r="N19" s="66"/>
      <c r="O19" s="54"/>
      <c r="P19" s="51"/>
      <c r="Q19" s="55"/>
      <c r="R19" s="92"/>
    </row>
    <row r="20" spans="1:18" ht="24.95" customHeight="1" x14ac:dyDescent="0.15">
      <c r="A20" s="396"/>
      <c r="B20" s="65"/>
      <c r="C20" s="44"/>
      <c r="D20" s="45"/>
      <c r="E20" s="46"/>
      <c r="F20" s="47"/>
      <c r="G20" s="69"/>
      <c r="H20" s="73"/>
      <c r="I20" s="45"/>
      <c r="J20" s="47"/>
      <c r="K20" s="47"/>
      <c r="L20" s="47"/>
      <c r="M20" s="77"/>
      <c r="N20" s="65"/>
      <c r="O20" s="48"/>
      <c r="P20" s="45"/>
      <c r="Q20" s="49"/>
      <c r="R20" s="91"/>
    </row>
    <row r="21" spans="1:18" ht="24.95" customHeight="1" x14ac:dyDescent="0.15">
      <c r="A21" s="396"/>
      <c r="B21" s="66" t="s">
        <v>32</v>
      </c>
      <c r="C21" s="50" t="s">
        <v>98</v>
      </c>
      <c r="D21" s="51"/>
      <c r="E21" s="52">
        <v>5</v>
      </c>
      <c r="F21" s="53" t="s">
        <v>17</v>
      </c>
      <c r="G21" s="70"/>
      <c r="H21" s="74" t="s">
        <v>98</v>
      </c>
      <c r="I21" s="51"/>
      <c r="J21" s="53">
        <f>ROUNDUP(E21*0.75,2)</f>
        <v>3.75</v>
      </c>
      <c r="K21" s="53" t="s">
        <v>17</v>
      </c>
      <c r="L21" s="53"/>
      <c r="M21" s="78" t="e">
        <f>ROUND(#REF!+(#REF!*10/100),2)</f>
        <v>#REF!</v>
      </c>
      <c r="N21" s="66" t="s">
        <v>33</v>
      </c>
      <c r="O21" s="54" t="s">
        <v>31</v>
      </c>
      <c r="P21" s="51"/>
      <c r="Q21" s="55">
        <v>100</v>
      </c>
      <c r="R21" s="92">
        <f>ROUNDUP(Q21*0.75,2)</f>
        <v>75</v>
      </c>
    </row>
    <row r="22" spans="1:18" ht="24.95" customHeight="1" x14ac:dyDescent="0.15">
      <c r="A22" s="396"/>
      <c r="B22" s="66"/>
      <c r="C22" s="50" t="s">
        <v>77</v>
      </c>
      <c r="D22" s="51" t="s">
        <v>24</v>
      </c>
      <c r="E22" s="57">
        <v>0.1</v>
      </c>
      <c r="F22" s="53" t="s">
        <v>36</v>
      </c>
      <c r="G22" s="70"/>
      <c r="H22" s="74" t="s">
        <v>77</v>
      </c>
      <c r="I22" s="51" t="s">
        <v>24</v>
      </c>
      <c r="J22" s="53">
        <f>ROUNDUP(E22*0.75,2)</f>
        <v>0.08</v>
      </c>
      <c r="K22" s="53" t="s">
        <v>36</v>
      </c>
      <c r="L22" s="53"/>
      <c r="M22" s="78" t="e">
        <f>#REF!</f>
        <v>#REF!</v>
      </c>
      <c r="N22" s="66"/>
      <c r="O22" s="54" t="s">
        <v>37</v>
      </c>
      <c r="P22" s="51"/>
      <c r="Q22" s="55">
        <v>3</v>
      </c>
      <c r="R22" s="92">
        <f>ROUNDUP(Q22*0.75,2)</f>
        <v>2.25</v>
      </c>
    </row>
    <row r="23" spans="1:18" ht="24.95" customHeight="1" x14ac:dyDescent="0.15">
      <c r="A23" s="396"/>
      <c r="B23" s="65"/>
      <c r="C23" s="44"/>
      <c r="D23" s="45"/>
      <c r="E23" s="46"/>
      <c r="F23" s="47"/>
      <c r="G23" s="69"/>
      <c r="H23" s="73"/>
      <c r="I23" s="45"/>
      <c r="J23" s="47"/>
      <c r="K23" s="47"/>
      <c r="L23" s="47"/>
      <c r="M23" s="77"/>
      <c r="N23" s="65"/>
      <c r="O23" s="48"/>
      <c r="P23" s="45"/>
      <c r="Q23" s="49"/>
      <c r="R23" s="91"/>
    </row>
    <row r="24" spans="1:18" ht="24.95" customHeight="1" x14ac:dyDescent="0.15">
      <c r="A24" s="396"/>
      <c r="B24" s="66" t="s">
        <v>105</v>
      </c>
      <c r="C24" s="50" t="s">
        <v>106</v>
      </c>
      <c r="D24" s="51"/>
      <c r="E24" s="84">
        <v>0.16666666666666666</v>
      </c>
      <c r="F24" s="53" t="s">
        <v>30</v>
      </c>
      <c r="G24" s="70"/>
      <c r="H24" s="74" t="s">
        <v>106</v>
      </c>
      <c r="I24" s="51"/>
      <c r="J24" s="53">
        <f>ROUNDUP(E24*0.75,2)</f>
        <v>0.13</v>
      </c>
      <c r="K24" s="53" t="s">
        <v>30</v>
      </c>
      <c r="L24" s="53"/>
      <c r="M24" s="78" t="e">
        <f>#REF!</f>
        <v>#REF!</v>
      </c>
      <c r="N24" s="66" t="s">
        <v>100</v>
      </c>
      <c r="O24" s="54"/>
      <c r="P24" s="51"/>
      <c r="Q24" s="55"/>
      <c r="R24" s="92"/>
    </row>
    <row r="25" spans="1:18" ht="24.95" customHeight="1" thickBot="1" x14ac:dyDescent="0.2">
      <c r="A25" s="397"/>
      <c r="B25" s="67"/>
      <c r="C25" s="58"/>
      <c r="D25" s="59"/>
      <c r="E25" s="60"/>
      <c r="F25" s="61"/>
      <c r="G25" s="71"/>
      <c r="H25" s="75"/>
      <c r="I25" s="59"/>
      <c r="J25" s="61"/>
      <c r="K25" s="61"/>
      <c r="L25" s="61"/>
      <c r="M25" s="79"/>
      <c r="N25" s="67"/>
      <c r="O25" s="62"/>
      <c r="P25" s="59"/>
      <c r="Q25" s="63"/>
      <c r="R25" s="94"/>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440" t="s">
        <v>350</v>
      </c>
      <c r="B3" s="441"/>
      <c r="C3" s="441"/>
      <c r="D3" s="151"/>
      <c r="E3" s="442" t="s">
        <v>296</v>
      </c>
      <c r="F3" s="44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335</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39" t="s">
        <v>38</v>
      </c>
      <c r="B7" s="122" t="s">
        <v>276</v>
      </c>
      <c r="C7" s="122" t="s">
        <v>273</v>
      </c>
      <c r="D7" s="122"/>
      <c r="E7" s="39"/>
      <c r="F7" s="39"/>
      <c r="G7" s="122"/>
      <c r="H7" s="121"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295</v>
      </c>
      <c r="C9" s="108" t="s">
        <v>94</v>
      </c>
      <c r="D9" s="108" t="s">
        <v>54</v>
      </c>
      <c r="E9" s="51" t="s">
        <v>55</v>
      </c>
      <c r="F9" s="51"/>
      <c r="G9" s="108"/>
      <c r="H9" s="145">
        <v>0.7</v>
      </c>
      <c r="I9" s="111" t="s">
        <v>295</v>
      </c>
      <c r="J9" s="108" t="s">
        <v>94</v>
      </c>
      <c r="K9" s="144">
        <v>0.3</v>
      </c>
      <c r="L9" s="109" t="s">
        <v>294</v>
      </c>
      <c r="M9" s="108" t="s">
        <v>94</v>
      </c>
      <c r="N9" s="143">
        <v>0.2</v>
      </c>
      <c r="O9" s="106" t="s">
        <v>54</v>
      </c>
    </row>
    <row r="10" spans="1:21" ht="24.95" customHeight="1" x14ac:dyDescent="0.15">
      <c r="A10" s="407"/>
      <c r="B10" s="108"/>
      <c r="C10" s="108" t="s">
        <v>19</v>
      </c>
      <c r="D10" s="108"/>
      <c r="E10" s="51"/>
      <c r="F10" s="51"/>
      <c r="G10" s="108"/>
      <c r="H10" s="107">
        <v>20</v>
      </c>
      <c r="I10" s="111"/>
      <c r="J10" s="108" t="s">
        <v>19</v>
      </c>
      <c r="K10" s="110">
        <v>20</v>
      </c>
      <c r="L10" s="109"/>
      <c r="M10" s="108" t="s">
        <v>19</v>
      </c>
      <c r="N10" s="107">
        <v>10</v>
      </c>
      <c r="O10" s="106"/>
    </row>
    <row r="11" spans="1:21" ht="24.95" customHeight="1" x14ac:dyDescent="0.15">
      <c r="A11" s="407"/>
      <c r="B11" s="108"/>
      <c r="C11" s="108"/>
      <c r="D11" s="108"/>
      <c r="E11" s="51"/>
      <c r="F11" s="51"/>
      <c r="G11" s="108" t="s">
        <v>31</v>
      </c>
      <c r="H11" s="107" t="s">
        <v>266</v>
      </c>
      <c r="I11" s="111"/>
      <c r="J11" s="108"/>
      <c r="K11" s="110"/>
      <c r="L11" s="118"/>
      <c r="M11" s="114"/>
      <c r="N11" s="116"/>
      <c r="O11" s="117"/>
    </row>
    <row r="12" spans="1:21" ht="24.95" customHeight="1" x14ac:dyDescent="0.15">
      <c r="A12" s="407"/>
      <c r="B12" s="114"/>
      <c r="C12" s="114"/>
      <c r="D12" s="114"/>
      <c r="E12" s="45"/>
      <c r="F12" s="45"/>
      <c r="G12" s="114"/>
      <c r="H12" s="116"/>
      <c r="I12" s="115"/>
      <c r="J12" s="114"/>
      <c r="K12" s="113"/>
      <c r="L12" s="109" t="s">
        <v>293</v>
      </c>
      <c r="M12" s="108" t="s">
        <v>96</v>
      </c>
      <c r="N12" s="107">
        <v>10</v>
      </c>
      <c r="O12" s="106"/>
    </row>
    <row r="13" spans="1:21" ht="24.95" customHeight="1" x14ac:dyDescent="0.15">
      <c r="A13" s="407"/>
      <c r="B13" s="108" t="s">
        <v>292</v>
      </c>
      <c r="C13" s="108" t="s">
        <v>47</v>
      </c>
      <c r="D13" s="108"/>
      <c r="E13" s="51"/>
      <c r="F13" s="51"/>
      <c r="G13" s="108"/>
      <c r="H13" s="107">
        <v>10</v>
      </c>
      <c r="I13" s="111" t="s">
        <v>292</v>
      </c>
      <c r="J13" s="119" t="s">
        <v>218</v>
      </c>
      <c r="K13" s="110">
        <v>5</v>
      </c>
      <c r="L13" s="109"/>
      <c r="M13" s="108" t="s">
        <v>230</v>
      </c>
      <c r="N13" s="107">
        <v>5</v>
      </c>
      <c r="O13" s="106"/>
    </row>
    <row r="14" spans="1:21" ht="24.95" customHeight="1" x14ac:dyDescent="0.15">
      <c r="A14" s="407"/>
      <c r="B14" s="108"/>
      <c r="C14" s="108" t="s">
        <v>96</v>
      </c>
      <c r="D14" s="108"/>
      <c r="E14" s="51"/>
      <c r="F14" s="51"/>
      <c r="G14" s="108"/>
      <c r="H14" s="107">
        <v>20</v>
      </c>
      <c r="I14" s="111"/>
      <c r="J14" s="108" t="s">
        <v>96</v>
      </c>
      <c r="K14" s="110">
        <v>10</v>
      </c>
      <c r="L14" s="109"/>
      <c r="M14" s="108" t="s">
        <v>97</v>
      </c>
      <c r="N14" s="107">
        <v>5</v>
      </c>
      <c r="O14" s="106"/>
    </row>
    <row r="15" spans="1:21" ht="24.95" customHeight="1" x14ac:dyDescent="0.15">
      <c r="A15" s="407"/>
      <c r="B15" s="108"/>
      <c r="C15" s="108" t="s">
        <v>97</v>
      </c>
      <c r="D15" s="108"/>
      <c r="E15" s="51"/>
      <c r="F15" s="51"/>
      <c r="G15" s="108"/>
      <c r="H15" s="107">
        <v>10</v>
      </c>
      <c r="I15" s="111"/>
      <c r="J15" s="108" t="s">
        <v>97</v>
      </c>
      <c r="K15" s="110">
        <v>5</v>
      </c>
      <c r="L15" s="118"/>
      <c r="M15" s="114"/>
      <c r="N15" s="116"/>
      <c r="O15" s="117"/>
    </row>
    <row r="16" spans="1:21" ht="24.95" customHeight="1" x14ac:dyDescent="0.15">
      <c r="A16" s="407"/>
      <c r="B16" s="108"/>
      <c r="C16" s="108" t="s">
        <v>230</v>
      </c>
      <c r="D16" s="108"/>
      <c r="E16" s="51"/>
      <c r="F16" s="51"/>
      <c r="G16" s="108"/>
      <c r="H16" s="107">
        <v>5</v>
      </c>
      <c r="I16" s="111"/>
      <c r="J16" s="108" t="s">
        <v>230</v>
      </c>
      <c r="K16" s="110">
        <v>5</v>
      </c>
      <c r="L16" s="109" t="s">
        <v>105</v>
      </c>
      <c r="M16" s="108" t="s">
        <v>106</v>
      </c>
      <c r="N16" s="142">
        <v>0.1</v>
      </c>
      <c r="O16" s="106"/>
    </row>
    <row r="17" spans="1:15" ht="24.95" customHeight="1" x14ac:dyDescent="0.15">
      <c r="A17" s="407"/>
      <c r="B17" s="108"/>
      <c r="C17" s="108"/>
      <c r="D17" s="108"/>
      <c r="E17" s="51"/>
      <c r="F17" s="51"/>
      <c r="G17" s="108" t="s">
        <v>31</v>
      </c>
      <c r="H17" s="107" t="s">
        <v>266</v>
      </c>
      <c r="I17" s="111"/>
      <c r="J17" s="108"/>
      <c r="K17" s="110"/>
      <c r="L17" s="109"/>
      <c r="M17" s="108"/>
      <c r="N17" s="107"/>
      <c r="O17" s="106"/>
    </row>
    <row r="18" spans="1:15" ht="24.95" customHeight="1" x14ac:dyDescent="0.15">
      <c r="A18" s="407"/>
      <c r="B18" s="114"/>
      <c r="C18" s="114"/>
      <c r="D18" s="114"/>
      <c r="E18" s="45"/>
      <c r="F18" s="45"/>
      <c r="G18" s="114"/>
      <c r="H18" s="116"/>
      <c r="I18" s="115"/>
      <c r="J18" s="114"/>
      <c r="K18" s="113"/>
      <c r="L18" s="109"/>
      <c r="M18" s="108"/>
      <c r="N18" s="107"/>
      <c r="O18" s="106"/>
    </row>
    <row r="19" spans="1:15" ht="24.95" customHeight="1" x14ac:dyDescent="0.15">
      <c r="A19" s="407"/>
      <c r="B19" s="108" t="s">
        <v>32</v>
      </c>
      <c r="C19" s="108" t="s">
        <v>77</v>
      </c>
      <c r="D19" s="108"/>
      <c r="E19" s="51" t="s">
        <v>24</v>
      </c>
      <c r="F19" s="112"/>
      <c r="G19" s="108"/>
      <c r="H19" s="141">
        <v>0.05</v>
      </c>
      <c r="I19" s="111" t="s">
        <v>32</v>
      </c>
      <c r="J19" s="108" t="s">
        <v>77</v>
      </c>
      <c r="K19" s="140">
        <v>0.05</v>
      </c>
      <c r="L19" s="109"/>
      <c r="M19" s="108"/>
      <c r="N19" s="107"/>
      <c r="O19" s="106"/>
    </row>
    <row r="20" spans="1:15" ht="24.95" customHeight="1" x14ac:dyDescent="0.15">
      <c r="A20" s="407"/>
      <c r="B20" s="108"/>
      <c r="C20" s="108" t="s">
        <v>98</v>
      </c>
      <c r="D20" s="108"/>
      <c r="E20" s="51"/>
      <c r="F20" s="51"/>
      <c r="G20" s="108"/>
      <c r="H20" s="107">
        <v>5</v>
      </c>
      <c r="I20" s="111"/>
      <c r="J20" s="108"/>
      <c r="K20" s="110"/>
      <c r="L20" s="109"/>
      <c r="M20" s="108"/>
      <c r="N20" s="107"/>
      <c r="O20" s="106"/>
    </row>
    <row r="21" spans="1:15" ht="24.95" customHeight="1" x14ac:dyDescent="0.15">
      <c r="A21" s="407"/>
      <c r="B21" s="108"/>
      <c r="C21" s="108"/>
      <c r="D21" s="108"/>
      <c r="E21" s="51"/>
      <c r="F21" s="51"/>
      <c r="G21" s="108" t="s">
        <v>31</v>
      </c>
      <c r="H21" s="107" t="s">
        <v>266</v>
      </c>
      <c r="I21" s="111"/>
      <c r="J21" s="108"/>
      <c r="K21" s="110"/>
      <c r="L21" s="109"/>
      <c r="M21" s="108"/>
      <c r="N21" s="107"/>
      <c r="O21" s="106"/>
    </row>
    <row r="22" spans="1:15" ht="24.95" customHeight="1" x14ac:dyDescent="0.15">
      <c r="A22" s="407"/>
      <c r="B22" s="108"/>
      <c r="C22" s="108"/>
      <c r="D22" s="108"/>
      <c r="E22" s="51"/>
      <c r="F22" s="51"/>
      <c r="G22" s="108" t="s">
        <v>37</v>
      </c>
      <c r="H22" s="107" t="s">
        <v>268</v>
      </c>
      <c r="I22" s="115"/>
      <c r="J22" s="114"/>
      <c r="K22" s="113"/>
      <c r="L22" s="109"/>
      <c r="M22" s="108"/>
      <c r="N22" s="107"/>
      <c r="O22" s="106"/>
    </row>
    <row r="23" spans="1:15" ht="24.95" customHeight="1" x14ac:dyDescent="0.15">
      <c r="A23" s="407"/>
      <c r="B23" s="114"/>
      <c r="C23" s="114"/>
      <c r="D23" s="114"/>
      <c r="E23" s="45"/>
      <c r="F23" s="45"/>
      <c r="G23" s="114"/>
      <c r="H23" s="116"/>
      <c r="I23" s="111" t="s">
        <v>105</v>
      </c>
      <c r="J23" s="108" t="s">
        <v>106</v>
      </c>
      <c r="K23" s="139">
        <v>0.13</v>
      </c>
      <c r="L23" s="109"/>
      <c r="M23" s="108"/>
      <c r="N23" s="107"/>
      <c r="O23" s="106"/>
    </row>
    <row r="24" spans="1:15" ht="24.95" customHeight="1" x14ac:dyDescent="0.15">
      <c r="A24" s="407"/>
      <c r="B24" s="108" t="s">
        <v>105</v>
      </c>
      <c r="C24" s="108" t="s">
        <v>106</v>
      </c>
      <c r="D24" s="108"/>
      <c r="E24" s="51"/>
      <c r="F24" s="51"/>
      <c r="G24" s="108"/>
      <c r="H24" s="138">
        <v>0.13</v>
      </c>
      <c r="I24" s="111"/>
      <c r="J24" s="108"/>
      <c r="K24" s="110"/>
      <c r="L24" s="109"/>
      <c r="M24" s="108"/>
      <c r="N24" s="107"/>
      <c r="O24" s="106"/>
    </row>
    <row r="25" spans="1:15" ht="24.95" customHeight="1" thickBot="1" x14ac:dyDescent="0.2">
      <c r="A25" s="408"/>
      <c r="B25" s="102"/>
      <c r="C25" s="102"/>
      <c r="D25" s="102"/>
      <c r="E25" s="59"/>
      <c r="F25" s="59"/>
      <c r="G25" s="102"/>
      <c r="H25" s="101"/>
      <c r="I25" s="105"/>
      <c r="J25" s="102"/>
      <c r="K25" s="104"/>
      <c r="L25" s="103"/>
      <c r="M25" s="102"/>
      <c r="N25" s="101"/>
      <c r="O25" s="100"/>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Z19"/>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170</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123</v>
      </c>
      <c r="C5" s="38" t="s">
        <v>47</v>
      </c>
      <c r="D5" s="39"/>
      <c r="E5" s="40">
        <v>30</v>
      </c>
      <c r="F5" s="41" t="s">
        <v>17</v>
      </c>
      <c r="G5" s="68"/>
      <c r="H5" s="72" t="s">
        <v>47</v>
      </c>
      <c r="I5" s="39"/>
      <c r="J5" s="41">
        <f t="shared" ref="J5:J10" si="0">ROUNDUP(E5*0.75,2)</f>
        <v>22.5</v>
      </c>
      <c r="K5" s="41" t="s">
        <v>17</v>
      </c>
      <c r="L5" s="41"/>
      <c r="M5" s="76" t="e">
        <f>#REF!</f>
        <v>#REF!</v>
      </c>
      <c r="N5" s="64" t="s">
        <v>124</v>
      </c>
      <c r="O5" s="42" t="s">
        <v>14</v>
      </c>
      <c r="P5" s="39"/>
      <c r="Q5" s="43">
        <v>110</v>
      </c>
      <c r="R5" s="90">
        <f>ROUNDUP(Q5*0.75,2)</f>
        <v>82.5</v>
      </c>
    </row>
    <row r="6" spans="1:19" ht="24.95" customHeight="1" x14ac:dyDescent="0.15">
      <c r="A6" s="396"/>
      <c r="B6" s="66"/>
      <c r="C6" s="50" t="s">
        <v>19</v>
      </c>
      <c r="D6" s="51"/>
      <c r="E6" s="52">
        <v>30</v>
      </c>
      <c r="F6" s="53" t="s">
        <v>17</v>
      </c>
      <c r="G6" s="70"/>
      <c r="H6" s="74" t="s">
        <v>19</v>
      </c>
      <c r="I6" s="51"/>
      <c r="J6" s="53">
        <f t="shared" si="0"/>
        <v>22.5</v>
      </c>
      <c r="K6" s="53" t="s">
        <v>17</v>
      </c>
      <c r="L6" s="53"/>
      <c r="M6" s="78" t="e">
        <f>ROUND(#REF!+(#REF!*6/100),2)</f>
        <v>#REF!</v>
      </c>
      <c r="N6" s="66" t="s">
        <v>125</v>
      </c>
      <c r="O6" s="54" t="s">
        <v>20</v>
      </c>
      <c r="P6" s="51"/>
      <c r="Q6" s="55">
        <v>2</v>
      </c>
      <c r="R6" s="92">
        <f>ROUNDUP(Q6*0.75,2)</f>
        <v>1.5</v>
      </c>
    </row>
    <row r="7" spans="1:19" ht="24.95" customHeight="1" x14ac:dyDescent="0.15">
      <c r="A7" s="396"/>
      <c r="B7" s="66"/>
      <c r="C7" s="50" t="s">
        <v>48</v>
      </c>
      <c r="D7" s="51"/>
      <c r="E7" s="52">
        <v>40</v>
      </c>
      <c r="F7" s="53" t="s">
        <v>17</v>
      </c>
      <c r="G7" s="70"/>
      <c r="H7" s="74" t="s">
        <v>48</v>
      </c>
      <c r="I7" s="51"/>
      <c r="J7" s="53">
        <f t="shared" si="0"/>
        <v>30</v>
      </c>
      <c r="K7" s="53" t="s">
        <v>17</v>
      </c>
      <c r="L7" s="53"/>
      <c r="M7" s="78" t="e">
        <f>ROUND(#REF!+(#REF!*10/100),2)</f>
        <v>#REF!</v>
      </c>
      <c r="N7" s="66" t="s">
        <v>126</v>
      </c>
      <c r="O7" s="54" t="s">
        <v>50</v>
      </c>
      <c r="P7" s="51"/>
      <c r="Q7" s="55">
        <v>40</v>
      </c>
      <c r="R7" s="92">
        <f>ROUNDUP(Q7*0.75,2)</f>
        <v>30</v>
      </c>
    </row>
    <row r="8" spans="1:19" ht="24.95" customHeight="1" x14ac:dyDescent="0.15">
      <c r="A8" s="396"/>
      <c r="B8" s="66"/>
      <c r="C8" s="50" t="s">
        <v>97</v>
      </c>
      <c r="D8" s="51"/>
      <c r="E8" s="52">
        <v>10</v>
      </c>
      <c r="F8" s="53" t="s">
        <v>17</v>
      </c>
      <c r="G8" s="70"/>
      <c r="H8" s="74" t="s">
        <v>97</v>
      </c>
      <c r="I8" s="51"/>
      <c r="J8" s="53">
        <f t="shared" si="0"/>
        <v>7.5</v>
      </c>
      <c r="K8" s="53" t="s">
        <v>17</v>
      </c>
      <c r="L8" s="53"/>
      <c r="M8" s="78" t="e">
        <f>ROUND(#REF!+(#REF!*10/100),2)</f>
        <v>#REF!</v>
      </c>
      <c r="N8" s="66" t="s">
        <v>46</v>
      </c>
      <c r="O8" s="54" t="s">
        <v>22</v>
      </c>
      <c r="P8" s="51"/>
      <c r="Q8" s="55">
        <v>0.5</v>
      </c>
      <c r="R8" s="92">
        <f>ROUNDUP(Q8*0.75,2)</f>
        <v>0.38</v>
      </c>
    </row>
    <row r="9" spans="1:19" ht="24.95" customHeight="1" x14ac:dyDescent="0.15">
      <c r="A9" s="396"/>
      <c r="B9" s="66"/>
      <c r="C9" s="50" t="s">
        <v>127</v>
      </c>
      <c r="D9" s="51" t="s">
        <v>24</v>
      </c>
      <c r="E9" s="52">
        <v>9</v>
      </c>
      <c r="F9" s="53" t="s">
        <v>17</v>
      </c>
      <c r="G9" s="70"/>
      <c r="H9" s="74" t="s">
        <v>127</v>
      </c>
      <c r="I9" s="51" t="s">
        <v>24</v>
      </c>
      <c r="J9" s="53">
        <f t="shared" si="0"/>
        <v>6.75</v>
      </c>
      <c r="K9" s="53" t="s">
        <v>17</v>
      </c>
      <c r="L9" s="53"/>
      <c r="M9" s="78" t="e">
        <f>#REF!</f>
        <v>#REF!</v>
      </c>
      <c r="N9" s="85" t="s">
        <v>178</v>
      </c>
      <c r="O9" s="54" t="s">
        <v>58</v>
      </c>
      <c r="P9" s="51"/>
      <c r="Q9" s="55">
        <v>2</v>
      </c>
      <c r="R9" s="92">
        <f>ROUNDUP(Q9*0.75,2)</f>
        <v>1.5</v>
      </c>
    </row>
    <row r="10" spans="1:19" ht="24.95" customHeight="1" x14ac:dyDescent="0.15">
      <c r="A10" s="396"/>
      <c r="B10" s="66"/>
      <c r="C10" s="50" t="s">
        <v>39</v>
      </c>
      <c r="D10" s="51" t="s">
        <v>26</v>
      </c>
      <c r="E10" s="52">
        <v>30</v>
      </c>
      <c r="F10" s="53" t="s">
        <v>40</v>
      </c>
      <c r="G10" s="70"/>
      <c r="H10" s="74" t="s">
        <v>39</v>
      </c>
      <c r="I10" s="51" t="s">
        <v>26</v>
      </c>
      <c r="J10" s="53">
        <f t="shared" si="0"/>
        <v>22.5</v>
      </c>
      <c r="K10" s="53" t="s">
        <v>40</v>
      </c>
      <c r="L10" s="53"/>
      <c r="M10" s="78" t="e">
        <f>#REF!</f>
        <v>#REF!</v>
      </c>
      <c r="N10" s="66" t="s">
        <v>179</v>
      </c>
      <c r="O10" s="54"/>
      <c r="P10" s="51"/>
      <c r="Q10" s="55"/>
      <c r="R10" s="92"/>
    </row>
    <row r="11" spans="1:19" ht="24.95" customHeight="1" x14ac:dyDescent="0.15">
      <c r="A11" s="396"/>
      <c r="B11" s="66"/>
      <c r="C11" s="50"/>
      <c r="D11" s="51"/>
      <c r="E11" s="52"/>
      <c r="F11" s="53"/>
      <c r="G11" s="70"/>
      <c r="H11" s="74"/>
      <c r="I11" s="51"/>
      <c r="J11" s="53"/>
      <c r="K11" s="53"/>
      <c r="L11" s="53"/>
      <c r="M11" s="78"/>
      <c r="N11" s="66" t="s">
        <v>33</v>
      </c>
      <c r="O11" s="54"/>
      <c r="P11" s="51"/>
      <c r="Q11" s="55"/>
      <c r="R11" s="92"/>
    </row>
    <row r="12" spans="1:19" ht="24.95" customHeight="1" x14ac:dyDescent="0.15">
      <c r="A12" s="396"/>
      <c r="B12" s="65"/>
      <c r="C12" s="44"/>
      <c r="D12" s="45"/>
      <c r="E12" s="46"/>
      <c r="F12" s="47"/>
      <c r="G12" s="69"/>
      <c r="H12" s="73"/>
      <c r="I12" s="45"/>
      <c r="J12" s="47"/>
      <c r="K12" s="47"/>
      <c r="L12" s="47"/>
      <c r="M12" s="77"/>
      <c r="N12" s="65"/>
      <c r="O12" s="48"/>
      <c r="P12" s="45"/>
      <c r="Q12" s="49"/>
      <c r="R12" s="91"/>
    </row>
    <row r="13" spans="1:19" ht="24.95" customHeight="1" x14ac:dyDescent="0.15">
      <c r="A13" s="396"/>
      <c r="B13" s="66" t="s">
        <v>128</v>
      </c>
      <c r="C13" s="50" t="s">
        <v>104</v>
      </c>
      <c r="D13" s="51"/>
      <c r="E13" s="52">
        <v>40</v>
      </c>
      <c r="F13" s="53" t="s">
        <v>17</v>
      </c>
      <c r="G13" s="70"/>
      <c r="H13" s="74" t="s">
        <v>104</v>
      </c>
      <c r="I13" s="51"/>
      <c r="J13" s="53">
        <f>ROUNDUP(E13*0.75,2)</f>
        <v>30</v>
      </c>
      <c r="K13" s="53" t="s">
        <v>17</v>
      </c>
      <c r="L13" s="53"/>
      <c r="M13" s="78" t="e">
        <f>ROUND(#REF!+(#REF!*6/100),2)</f>
        <v>#REF!</v>
      </c>
      <c r="N13" s="85" t="s">
        <v>180</v>
      </c>
      <c r="O13" s="54" t="s">
        <v>22</v>
      </c>
      <c r="P13" s="51"/>
      <c r="Q13" s="55">
        <v>0.3</v>
      </c>
      <c r="R13" s="92">
        <f>ROUNDUP(Q13*0.75,2)</f>
        <v>0.23</v>
      </c>
    </row>
    <row r="14" spans="1:19" ht="24.95" customHeight="1" x14ac:dyDescent="0.15">
      <c r="A14" s="396"/>
      <c r="B14" s="66"/>
      <c r="C14" s="50" t="s">
        <v>95</v>
      </c>
      <c r="D14" s="51"/>
      <c r="E14" s="52">
        <v>0.5</v>
      </c>
      <c r="F14" s="53" t="s">
        <v>17</v>
      </c>
      <c r="G14" s="70"/>
      <c r="H14" s="74" t="s">
        <v>95</v>
      </c>
      <c r="I14" s="51"/>
      <c r="J14" s="53">
        <f>ROUNDUP(E14*0.75,2)</f>
        <v>0.38</v>
      </c>
      <c r="K14" s="53" t="s">
        <v>17</v>
      </c>
      <c r="L14" s="53"/>
      <c r="M14" s="78" t="e">
        <f>ROUND(#REF!+(#REF!*10/100),2)</f>
        <v>#REF!</v>
      </c>
      <c r="N14" s="97" t="s">
        <v>181</v>
      </c>
      <c r="O14" s="54" t="s">
        <v>51</v>
      </c>
      <c r="P14" s="51"/>
      <c r="Q14" s="55">
        <v>0.1</v>
      </c>
      <c r="R14" s="92">
        <f>ROUNDUP(Q14*0.75,2)</f>
        <v>0.08</v>
      </c>
    </row>
    <row r="15" spans="1:19" ht="24.95" customHeight="1" x14ac:dyDescent="0.15">
      <c r="A15" s="396"/>
      <c r="B15" s="66"/>
      <c r="C15" s="50" t="s">
        <v>28</v>
      </c>
      <c r="D15" s="51" t="s">
        <v>29</v>
      </c>
      <c r="E15" s="81">
        <v>0.5</v>
      </c>
      <c r="F15" s="53" t="s">
        <v>30</v>
      </c>
      <c r="G15" s="70"/>
      <c r="H15" s="74" t="s">
        <v>28</v>
      </c>
      <c r="I15" s="51" t="s">
        <v>29</v>
      </c>
      <c r="J15" s="53">
        <f>ROUNDUP(E15*0.75,2)</f>
        <v>0.38</v>
      </c>
      <c r="K15" s="53" t="s">
        <v>30</v>
      </c>
      <c r="L15" s="53"/>
      <c r="M15" s="78" t="e">
        <f>#REF!</f>
        <v>#REF!</v>
      </c>
      <c r="N15" s="66" t="s">
        <v>88</v>
      </c>
      <c r="O15" s="54" t="s">
        <v>52</v>
      </c>
      <c r="P15" s="51" t="s">
        <v>53</v>
      </c>
      <c r="Q15" s="55">
        <v>4</v>
      </c>
      <c r="R15" s="92">
        <f>ROUNDUP(Q15*0.75,2)</f>
        <v>3</v>
      </c>
    </row>
    <row r="16" spans="1:19" ht="24.95" customHeight="1" x14ac:dyDescent="0.15">
      <c r="A16" s="396"/>
      <c r="B16" s="66"/>
      <c r="C16" s="50"/>
      <c r="D16" s="51"/>
      <c r="E16" s="81"/>
      <c r="F16" s="53"/>
      <c r="G16" s="70"/>
      <c r="H16" s="74"/>
      <c r="I16" s="51"/>
      <c r="J16" s="53"/>
      <c r="K16" s="53"/>
      <c r="L16" s="53"/>
      <c r="M16" s="78"/>
      <c r="N16" s="66" t="s">
        <v>33</v>
      </c>
      <c r="O16" s="54"/>
      <c r="P16" s="51"/>
      <c r="Q16" s="55"/>
      <c r="R16" s="92"/>
    </row>
    <row r="17" spans="1:18" ht="24.95" customHeight="1" x14ac:dyDescent="0.15">
      <c r="A17" s="396"/>
      <c r="B17" s="65"/>
      <c r="C17" s="44"/>
      <c r="D17" s="45"/>
      <c r="E17" s="46"/>
      <c r="F17" s="47"/>
      <c r="G17" s="69"/>
      <c r="H17" s="73"/>
      <c r="I17" s="45"/>
      <c r="J17" s="47"/>
      <c r="K17" s="47"/>
      <c r="L17" s="47"/>
      <c r="M17" s="77"/>
      <c r="N17" s="65"/>
      <c r="O17" s="48"/>
      <c r="P17" s="45"/>
      <c r="Q17" s="49"/>
      <c r="R17" s="91"/>
    </row>
    <row r="18" spans="1:18" ht="24.95" customHeight="1" x14ac:dyDescent="0.15">
      <c r="A18" s="396"/>
      <c r="B18" s="66" t="s">
        <v>105</v>
      </c>
      <c r="C18" s="50" t="s">
        <v>106</v>
      </c>
      <c r="D18" s="51"/>
      <c r="E18" s="84">
        <v>0.16666666666666666</v>
      </c>
      <c r="F18" s="53" t="s">
        <v>30</v>
      </c>
      <c r="G18" s="70"/>
      <c r="H18" s="74" t="s">
        <v>106</v>
      </c>
      <c r="I18" s="51"/>
      <c r="J18" s="53">
        <f>ROUNDUP(E18*0.75,2)</f>
        <v>0.13</v>
      </c>
      <c r="K18" s="53" t="s">
        <v>30</v>
      </c>
      <c r="L18" s="53"/>
      <c r="M18" s="78" t="e">
        <f>#REF!</f>
        <v>#REF!</v>
      </c>
      <c r="N18" s="66" t="s">
        <v>100</v>
      </c>
      <c r="O18" s="54"/>
      <c r="P18" s="51"/>
      <c r="Q18" s="55"/>
      <c r="R18" s="92"/>
    </row>
    <row r="19" spans="1:18" ht="24.95" customHeight="1" thickBot="1" x14ac:dyDescent="0.2">
      <c r="A19" s="397"/>
      <c r="B19" s="67"/>
      <c r="C19" s="58"/>
      <c r="D19" s="59"/>
      <c r="E19" s="60"/>
      <c r="F19" s="61"/>
      <c r="G19" s="71"/>
      <c r="H19" s="75"/>
      <c r="I19" s="59"/>
      <c r="J19" s="61"/>
      <c r="K19" s="61"/>
      <c r="L19" s="61"/>
      <c r="M19" s="79"/>
      <c r="N19" s="67"/>
      <c r="O19" s="62"/>
      <c r="P19" s="59"/>
      <c r="Q19" s="63"/>
      <c r="R19" s="94"/>
    </row>
  </sheetData>
  <mergeCells count="4">
    <mergeCell ref="H1:N1"/>
    <mergeCell ref="A2:R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440" t="s">
        <v>351</v>
      </c>
      <c r="B3" s="441"/>
      <c r="C3" s="441"/>
      <c r="D3" s="151"/>
      <c r="E3" s="442" t="s">
        <v>296</v>
      </c>
      <c r="F3" s="44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36" t="s">
        <v>285</v>
      </c>
      <c r="M4" s="437"/>
      <c r="N4" s="438"/>
      <c r="O4" s="398" t="s">
        <v>6</v>
      </c>
    </row>
    <row r="5" spans="1:21" ht="18.75" customHeight="1" x14ac:dyDescent="0.15">
      <c r="A5" s="416"/>
      <c r="B5" s="417"/>
      <c r="C5" s="417"/>
      <c r="D5" s="419"/>
      <c r="E5" s="422"/>
      <c r="F5" s="422"/>
      <c r="G5" s="9" t="s">
        <v>284</v>
      </c>
      <c r="H5" s="133" t="s">
        <v>283</v>
      </c>
      <c r="I5" s="401" t="s">
        <v>282</v>
      </c>
      <c r="J5" s="402"/>
      <c r="K5" s="402"/>
      <c r="L5" s="431" t="s">
        <v>281</v>
      </c>
      <c r="M5" s="432"/>
      <c r="N5" s="433"/>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50" t="s">
        <v>1</v>
      </c>
      <c r="M6" s="129" t="s">
        <v>279</v>
      </c>
      <c r="N6" s="126" t="s">
        <v>278</v>
      </c>
      <c r="O6" s="400"/>
    </row>
    <row r="7" spans="1:21" ht="24.95" customHeight="1" x14ac:dyDescent="0.15">
      <c r="A7" s="439" t="s">
        <v>38</v>
      </c>
      <c r="B7" s="122" t="s">
        <v>276</v>
      </c>
      <c r="C7" s="122" t="s">
        <v>273</v>
      </c>
      <c r="D7" s="122"/>
      <c r="E7" s="39"/>
      <c r="F7" s="39"/>
      <c r="G7" s="122"/>
      <c r="H7" s="121"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302</v>
      </c>
      <c r="C9" s="108" t="s">
        <v>47</v>
      </c>
      <c r="D9" s="108"/>
      <c r="E9" s="51"/>
      <c r="F9" s="51"/>
      <c r="G9" s="108"/>
      <c r="H9" s="107">
        <v>15</v>
      </c>
      <c r="I9" s="111" t="s">
        <v>302</v>
      </c>
      <c r="J9" s="119" t="s">
        <v>218</v>
      </c>
      <c r="K9" s="110">
        <v>10</v>
      </c>
      <c r="L9" s="109" t="s">
        <v>301</v>
      </c>
      <c r="M9" s="108" t="s">
        <v>48</v>
      </c>
      <c r="N9" s="107">
        <v>10</v>
      </c>
      <c r="O9" s="106"/>
    </row>
    <row r="10" spans="1:21" ht="24.95" customHeight="1" x14ac:dyDescent="0.15">
      <c r="A10" s="407"/>
      <c r="B10" s="108"/>
      <c r="C10" s="108" t="s">
        <v>19</v>
      </c>
      <c r="D10" s="108"/>
      <c r="E10" s="51"/>
      <c r="F10" s="51"/>
      <c r="G10" s="108"/>
      <c r="H10" s="107">
        <v>10</v>
      </c>
      <c r="I10" s="111"/>
      <c r="J10" s="108" t="s">
        <v>19</v>
      </c>
      <c r="K10" s="110">
        <v>10</v>
      </c>
      <c r="L10" s="109"/>
      <c r="M10" s="108" t="s">
        <v>97</v>
      </c>
      <c r="N10" s="107">
        <v>5</v>
      </c>
      <c r="O10" s="106"/>
    </row>
    <row r="11" spans="1:21" ht="24.95" customHeight="1" x14ac:dyDescent="0.15">
      <c r="A11" s="407"/>
      <c r="B11" s="108"/>
      <c r="C11" s="108" t="s">
        <v>48</v>
      </c>
      <c r="D11" s="108"/>
      <c r="E11" s="51"/>
      <c r="F11" s="51"/>
      <c r="G11" s="108"/>
      <c r="H11" s="107">
        <v>20</v>
      </c>
      <c r="I11" s="111"/>
      <c r="J11" s="108" t="s">
        <v>48</v>
      </c>
      <c r="K11" s="110">
        <v>15</v>
      </c>
      <c r="L11" s="109"/>
      <c r="M11" s="108" t="s">
        <v>19</v>
      </c>
      <c r="N11" s="107">
        <v>5</v>
      </c>
      <c r="O11" s="106"/>
    </row>
    <row r="12" spans="1:21" ht="24.95" customHeight="1" x14ac:dyDescent="0.15">
      <c r="A12" s="407"/>
      <c r="B12" s="108"/>
      <c r="C12" s="108" t="s">
        <v>97</v>
      </c>
      <c r="D12" s="108"/>
      <c r="E12" s="51"/>
      <c r="F12" s="51"/>
      <c r="G12" s="108"/>
      <c r="H12" s="107">
        <v>5</v>
      </c>
      <c r="I12" s="111"/>
      <c r="J12" s="108" t="s">
        <v>97</v>
      </c>
      <c r="K12" s="110">
        <v>5</v>
      </c>
      <c r="L12" s="118"/>
      <c r="M12" s="114"/>
      <c r="N12" s="116"/>
      <c r="O12" s="117"/>
    </row>
    <row r="13" spans="1:21" ht="24.95" customHeight="1" x14ac:dyDescent="0.15">
      <c r="A13" s="407"/>
      <c r="B13" s="108"/>
      <c r="C13" s="108" t="s">
        <v>39</v>
      </c>
      <c r="D13" s="108"/>
      <c r="E13" s="51" t="s">
        <v>26</v>
      </c>
      <c r="F13" s="51"/>
      <c r="G13" s="108"/>
      <c r="H13" s="107">
        <v>20</v>
      </c>
      <c r="I13" s="111"/>
      <c r="J13" s="108" t="s">
        <v>39</v>
      </c>
      <c r="K13" s="110">
        <v>15</v>
      </c>
      <c r="L13" s="109" t="s">
        <v>300</v>
      </c>
      <c r="M13" s="108" t="s">
        <v>104</v>
      </c>
      <c r="N13" s="107">
        <v>10</v>
      </c>
      <c r="O13" s="106"/>
    </row>
    <row r="14" spans="1:21" ht="24.95" customHeight="1" x14ac:dyDescent="0.15">
      <c r="A14" s="407"/>
      <c r="B14" s="108"/>
      <c r="C14" s="108"/>
      <c r="D14" s="108"/>
      <c r="E14" s="51"/>
      <c r="F14" s="51"/>
      <c r="G14" s="108" t="s">
        <v>50</v>
      </c>
      <c r="H14" s="107" t="s">
        <v>266</v>
      </c>
      <c r="I14" s="111"/>
      <c r="J14" s="108"/>
      <c r="K14" s="110"/>
      <c r="L14" s="118"/>
      <c r="M14" s="114"/>
      <c r="N14" s="116"/>
      <c r="O14" s="117"/>
    </row>
    <row r="15" spans="1:21" ht="24.95" customHeight="1" x14ac:dyDescent="0.15">
      <c r="A15" s="407"/>
      <c r="B15" s="108"/>
      <c r="C15" s="108"/>
      <c r="D15" s="108"/>
      <c r="E15" s="51"/>
      <c r="F15" s="51"/>
      <c r="G15" s="108" t="s">
        <v>51</v>
      </c>
      <c r="H15" s="107" t="s">
        <v>268</v>
      </c>
      <c r="I15" s="111"/>
      <c r="J15" s="108"/>
      <c r="K15" s="110"/>
      <c r="L15" s="109" t="s">
        <v>105</v>
      </c>
      <c r="M15" s="108" t="s">
        <v>106</v>
      </c>
      <c r="N15" s="142">
        <v>0.1</v>
      </c>
      <c r="O15" s="106"/>
    </row>
    <row r="16" spans="1:21" ht="24.95" customHeight="1" x14ac:dyDescent="0.15">
      <c r="A16" s="407"/>
      <c r="B16" s="114"/>
      <c r="C16" s="114"/>
      <c r="D16" s="114"/>
      <c r="E16" s="45"/>
      <c r="F16" s="45"/>
      <c r="G16" s="114"/>
      <c r="H16" s="116"/>
      <c r="I16" s="115"/>
      <c r="J16" s="114"/>
      <c r="K16" s="113"/>
      <c r="L16" s="109"/>
      <c r="M16" s="108"/>
      <c r="N16" s="107"/>
      <c r="O16" s="106"/>
    </row>
    <row r="17" spans="1:15" ht="24.95" customHeight="1" x14ac:dyDescent="0.15">
      <c r="A17" s="407"/>
      <c r="B17" s="108" t="s">
        <v>299</v>
      </c>
      <c r="C17" s="108" t="s">
        <v>104</v>
      </c>
      <c r="D17" s="108"/>
      <c r="E17" s="51"/>
      <c r="F17" s="51"/>
      <c r="G17" s="108"/>
      <c r="H17" s="107">
        <v>20</v>
      </c>
      <c r="I17" s="111" t="s">
        <v>299</v>
      </c>
      <c r="J17" s="108" t="s">
        <v>104</v>
      </c>
      <c r="K17" s="110">
        <v>10</v>
      </c>
      <c r="L17" s="109"/>
      <c r="M17" s="108"/>
      <c r="N17" s="107"/>
      <c r="O17" s="106"/>
    </row>
    <row r="18" spans="1:15" ht="24.95" customHeight="1" x14ac:dyDescent="0.15">
      <c r="A18" s="407"/>
      <c r="B18" s="108"/>
      <c r="C18" s="108" t="s">
        <v>28</v>
      </c>
      <c r="D18" s="108"/>
      <c r="E18" s="51" t="s">
        <v>29</v>
      </c>
      <c r="F18" s="51"/>
      <c r="G18" s="108"/>
      <c r="H18" s="138">
        <v>0.13</v>
      </c>
      <c r="I18" s="111"/>
      <c r="J18" s="108" t="s">
        <v>298</v>
      </c>
      <c r="K18" s="139">
        <v>0.13</v>
      </c>
      <c r="L18" s="109"/>
      <c r="M18" s="108"/>
      <c r="N18" s="107"/>
      <c r="O18" s="106"/>
    </row>
    <row r="19" spans="1:15" ht="24.95" customHeight="1" x14ac:dyDescent="0.15">
      <c r="A19" s="407"/>
      <c r="B19" s="114"/>
      <c r="C19" s="114"/>
      <c r="D19" s="114"/>
      <c r="E19" s="45"/>
      <c r="F19" s="146"/>
      <c r="G19" s="114"/>
      <c r="H19" s="116"/>
      <c r="I19" s="115"/>
      <c r="J19" s="114"/>
      <c r="K19" s="113"/>
      <c r="L19" s="109"/>
      <c r="M19" s="108"/>
      <c r="N19" s="107"/>
      <c r="O19" s="106"/>
    </row>
    <row r="20" spans="1:15" ht="24.95" customHeight="1" x14ac:dyDescent="0.15">
      <c r="A20" s="407"/>
      <c r="B20" s="108" t="s">
        <v>105</v>
      </c>
      <c r="C20" s="108" t="s">
        <v>106</v>
      </c>
      <c r="D20" s="108"/>
      <c r="E20" s="51"/>
      <c r="F20" s="51"/>
      <c r="G20" s="108"/>
      <c r="H20" s="138">
        <v>0.13</v>
      </c>
      <c r="I20" s="111" t="s">
        <v>105</v>
      </c>
      <c r="J20" s="108" t="s">
        <v>106</v>
      </c>
      <c r="K20" s="139">
        <v>0.13</v>
      </c>
      <c r="L20" s="109"/>
      <c r="M20" s="108"/>
      <c r="N20" s="107"/>
      <c r="O20" s="106"/>
    </row>
    <row r="21" spans="1:15" ht="24.95" customHeight="1" thickBot="1" x14ac:dyDescent="0.2">
      <c r="A21" s="408"/>
      <c r="B21" s="102"/>
      <c r="C21" s="102"/>
      <c r="D21" s="102"/>
      <c r="E21" s="59"/>
      <c r="F21" s="59"/>
      <c r="G21" s="102"/>
      <c r="H21" s="101"/>
      <c r="I21" s="105"/>
      <c r="J21" s="102"/>
      <c r="K21" s="104"/>
      <c r="L21" s="103"/>
      <c r="M21" s="102"/>
      <c r="N21" s="101"/>
      <c r="O21" s="100"/>
    </row>
    <row r="22" spans="1:15" ht="14.25" x14ac:dyDescent="0.15">
      <c r="B22" s="99"/>
      <c r="C22" s="99"/>
      <c r="D22" s="99"/>
      <c r="G22" s="99"/>
      <c r="H22" s="98"/>
      <c r="I22" s="99"/>
      <c r="J22" s="99"/>
      <c r="K22" s="98"/>
      <c r="L22" s="99"/>
      <c r="M22" s="99"/>
      <c r="N22" s="98"/>
    </row>
    <row r="23" spans="1:15" ht="14.25" x14ac:dyDescent="0.15">
      <c r="B23" s="99"/>
      <c r="C23" s="99"/>
      <c r="D23" s="99"/>
      <c r="G23" s="99"/>
      <c r="H23" s="98"/>
      <c r="I23" s="99"/>
      <c r="J23" s="99"/>
      <c r="K23" s="98"/>
      <c r="L23" s="99"/>
      <c r="M23" s="99"/>
      <c r="N23" s="98"/>
    </row>
    <row r="24" spans="1:15" ht="14.25" x14ac:dyDescent="0.15">
      <c r="B24" s="99"/>
      <c r="C24" s="99"/>
      <c r="D24" s="99"/>
      <c r="G24" s="99"/>
      <c r="H24" s="98"/>
      <c r="I24" s="99"/>
      <c r="J24" s="99"/>
      <c r="K24" s="98"/>
      <c r="L24" s="99"/>
      <c r="M24" s="99"/>
      <c r="N24" s="98"/>
    </row>
    <row r="25" spans="1:15" ht="14.25"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row r="63" spans="2:14" ht="14.25" x14ac:dyDescent="0.15">
      <c r="B63" s="99"/>
      <c r="C63" s="99"/>
      <c r="D63" s="99"/>
      <c r="G63" s="99"/>
      <c r="H63" s="98"/>
      <c r="I63" s="99"/>
      <c r="J63" s="99"/>
      <c r="K63" s="98"/>
      <c r="L63" s="99"/>
      <c r="M63" s="99"/>
      <c r="N63" s="98"/>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Z24"/>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171</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5" t="s">
        <v>11</v>
      </c>
      <c r="S4" s="27"/>
    </row>
    <row r="5" spans="1:19" ht="24.95" customHeight="1" x14ac:dyDescent="0.15">
      <c r="A5" s="395" t="s">
        <v>38</v>
      </c>
      <c r="B5" s="64" t="s">
        <v>14</v>
      </c>
      <c r="C5" s="38"/>
      <c r="D5" s="39"/>
      <c r="E5" s="40"/>
      <c r="F5" s="41"/>
      <c r="G5" s="68"/>
      <c r="H5" s="72"/>
      <c r="I5" s="39"/>
      <c r="J5" s="41"/>
      <c r="K5" s="41"/>
      <c r="L5" s="41"/>
      <c r="M5" s="76"/>
      <c r="N5" s="64"/>
      <c r="O5" s="42" t="s">
        <v>14</v>
      </c>
      <c r="P5" s="39"/>
      <c r="Q5" s="43">
        <v>110</v>
      </c>
      <c r="R5" s="40">
        <f>ROUNDUP(Q5*0.75,2)</f>
        <v>82.5</v>
      </c>
    </row>
    <row r="6" spans="1:19" ht="24.95" customHeight="1" x14ac:dyDescent="0.15">
      <c r="A6" s="396"/>
      <c r="B6" s="65"/>
      <c r="C6" s="44"/>
      <c r="D6" s="45"/>
      <c r="E6" s="46"/>
      <c r="F6" s="47"/>
      <c r="G6" s="69"/>
      <c r="H6" s="73"/>
      <c r="I6" s="45"/>
      <c r="J6" s="47"/>
      <c r="K6" s="47"/>
      <c r="L6" s="47"/>
      <c r="M6" s="77"/>
      <c r="N6" s="65"/>
      <c r="O6" s="48"/>
      <c r="P6" s="45"/>
      <c r="Q6" s="49"/>
      <c r="R6" s="46"/>
    </row>
    <row r="7" spans="1:19" ht="24.95" customHeight="1" x14ac:dyDescent="0.15">
      <c r="A7" s="396"/>
      <c r="B7" s="66" t="s">
        <v>130</v>
      </c>
      <c r="C7" s="50" t="s">
        <v>94</v>
      </c>
      <c r="D7" s="51" t="s">
        <v>55</v>
      </c>
      <c r="E7" s="52">
        <v>1</v>
      </c>
      <c r="F7" s="53" t="s">
        <v>56</v>
      </c>
      <c r="G7" s="70" t="s">
        <v>54</v>
      </c>
      <c r="H7" s="74" t="s">
        <v>94</v>
      </c>
      <c r="I7" s="51" t="s">
        <v>55</v>
      </c>
      <c r="J7" s="53">
        <f>ROUNDUP(E7*0.75,2)</f>
        <v>0.75</v>
      </c>
      <c r="K7" s="53" t="s">
        <v>56</v>
      </c>
      <c r="L7" s="53" t="s">
        <v>54</v>
      </c>
      <c r="M7" s="78" t="e">
        <f>#REF!</f>
        <v>#REF!</v>
      </c>
      <c r="N7" s="85" t="s">
        <v>182</v>
      </c>
      <c r="O7" s="54" t="s">
        <v>57</v>
      </c>
      <c r="P7" s="51"/>
      <c r="Q7" s="55">
        <v>3</v>
      </c>
      <c r="R7" s="52">
        <f t="shared" ref="R7:R13" si="0">ROUNDUP(Q7*0.75,2)</f>
        <v>2.25</v>
      </c>
    </row>
    <row r="8" spans="1:19" ht="24.95" customHeight="1" x14ac:dyDescent="0.15">
      <c r="A8" s="396"/>
      <c r="B8" s="66"/>
      <c r="C8" s="50" t="s">
        <v>19</v>
      </c>
      <c r="D8" s="51"/>
      <c r="E8" s="52">
        <v>30</v>
      </c>
      <c r="F8" s="53" t="s">
        <v>17</v>
      </c>
      <c r="G8" s="70"/>
      <c r="H8" s="74" t="s">
        <v>19</v>
      </c>
      <c r="I8" s="51"/>
      <c r="J8" s="53">
        <f>ROUNDUP(E8*0.75,2)</f>
        <v>22.5</v>
      </c>
      <c r="K8" s="53" t="s">
        <v>17</v>
      </c>
      <c r="L8" s="53"/>
      <c r="M8" s="78" t="e">
        <f>ROUND(#REF!+(#REF!*6/100),2)</f>
        <v>#REF!</v>
      </c>
      <c r="N8" s="29" t="s">
        <v>183</v>
      </c>
      <c r="O8" s="54" t="s">
        <v>20</v>
      </c>
      <c r="P8" s="51"/>
      <c r="Q8" s="55">
        <v>2</v>
      </c>
      <c r="R8" s="52">
        <f t="shared" si="0"/>
        <v>1.5</v>
      </c>
    </row>
    <row r="9" spans="1:19" ht="24.95" customHeight="1" x14ac:dyDescent="0.15">
      <c r="A9" s="396"/>
      <c r="B9" s="66"/>
      <c r="C9" s="50" t="s">
        <v>114</v>
      </c>
      <c r="D9" s="51"/>
      <c r="E9" s="52">
        <v>5</v>
      </c>
      <c r="F9" s="53" t="s">
        <v>17</v>
      </c>
      <c r="G9" s="70"/>
      <c r="H9" s="74" t="s">
        <v>114</v>
      </c>
      <c r="I9" s="51"/>
      <c r="J9" s="53">
        <f>ROUNDUP(E9*0.75,2)</f>
        <v>3.75</v>
      </c>
      <c r="K9" s="53" t="s">
        <v>17</v>
      </c>
      <c r="L9" s="53"/>
      <c r="M9" s="78" t="e">
        <f>ROUND(#REF!+(#REF!*15/100),2)</f>
        <v>#REF!</v>
      </c>
      <c r="N9" s="66" t="s">
        <v>131</v>
      </c>
      <c r="O9" s="54" t="s">
        <v>20</v>
      </c>
      <c r="P9" s="51"/>
      <c r="Q9" s="55">
        <v>1</v>
      </c>
      <c r="R9" s="52">
        <f t="shared" si="0"/>
        <v>0.75</v>
      </c>
    </row>
    <row r="10" spans="1:19" ht="24.95" customHeight="1" x14ac:dyDescent="0.15">
      <c r="A10" s="396"/>
      <c r="B10" s="66"/>
      <c r="C10" s="50"/>
      <c r="D10" s="51"/>
      <c r="E10" s="52"/>
      <c r="F10" s="53"/>
      <c r="G10" s="70"/>
      <c r="H10" s="74"/>
      <c r="I10" s="51"/>
      <c r="J10" s="53"/>
      <c r="K10" s="53"/>
      <c r="L10" s="53"/>
      <c r="M10" s="78"/>
      <c r="N10" s="66" t="s">
        <v>132</v>
      </c>
      <c r="O10" s="54" t="s">
        <v>50</v>
      </c>
      <c r="P10" s="51"/>
      <c r="Q10" s="55">
        <v>3</v>
      </c>
      <c r="R10" s="52">
        <f t="shared" si="0"/>
        <v>2.25</v>
      </c>
    </row>
    <row r="11" spans="1:19" ht="24.95" customHeight="1" x14ac:dyDescent="0.15">
      <c r="A11" s="396"/>
      <c r="B11" s="66"/>
      <c r="C11" s="50"/>
      <c r="D11" s="51"/>
      <c r="E11" s="52"/>
      <c r="F11" s="53"/>
      <c r="G11" s="70"/>
      <c r="H11" s="74"/>
      <c r="I11" s="51"/>
      <c r="J11" s="53"/>
      <c r="K11" s="53"/>
      <c r="L11" s="53"/>
      <c r="M11" s="78"/>
      <c r="N11" s="66" t="s">
        <v>33</v>
      </c>
      <c r="O11" s="54" t="s">
        <v>23</v>
      </c>
      <c r="P11" s="51" t="s">
        <v>24</v>
      </c>
      <c r="Q11" s="55">
        <v>1.5</v>
      </c>
      <c r="R11" s="52">
        <f t="shared" si="0"/>
        <v>1.1300000000000001</v>
      </c>
    </row>
    <row r="12" spans="1:19" ht="24.95" customHeight="1" x14ac:dyDescent="0.15">
      <c r="A12" s="396"/>
      <c r="B12" s="66"/>
      <c r="C12" s="50"/>
      <c r="D12" s="51"/>
      <c r="E12" s="52"/>
      <c r="F12" s="53"/>
      <c r="G12" s="70"/>
      <c r="H12" s="74"/>
      <c r="I12" s="51"/>
      <c r="J12" s="53"/>
      <c r="K12" s="53"/>
      <c r="L12" s="53"/>
      <c r="M12" s="78"/>
      <c r="N12" s="66"/>
      <c r="O12" s="54" t="s">
        <v>22</v>
      </c>
      <c r="P12" s="51"/>
      <c r="Q12" s="55">
        <v>2</v>
      </c>
      <c r="R12" s="52">
        <f t="shared" si="0"/>
        <v>1.5</v>
      </c>
    </row>
    <row r="13" spans="1:19" ht="24.95" customHeight="1" x14ac:dyDescent="0.15">
      <c r="A13" s="396"/>
      <c r="B13" s="66"/>
      <c r="C13" s="50"/>
      <c r="D13" s="51"/>
      <c r="E13" s="52"/>
      <c r="F13" s="53"/>
      <c r="G13" s="70"/>
      <c r="H13" s="74"/>
      <c r="I13" s="51"/>
      <c r="J13" s="53"/>
      <c r="K13" s="53"/>
      <c r="L13" s="53"/>
      <c r="M13" s="78"/>
      <c r="N13" s="66"/>
      <c r="O13" s="54" t="s">
        <v>21</v>
      </c>
      <c r="P13" s="51"/>
      <c r="Q13" s="55">
        <v>1</v>
      </c>
      <c r="R13" s="52">
        <f t="shared" si="0"/>
        <v>0.75</v>
      </c>
    </row>
    <row r="14" spans="1:19" ht="24.95" customHeight="1" x14ac:dyDescent="0.15">
      <c r="A14" s="396"/>
      <c r="B14" s="65"/>
      <c r="C14" s="44"/>
      <c r="D14" s="45"/>
      <c r="E14" s="46"/>
      <c r="F14" s="47"/>
      <c r="G14" s="69"/>
      <c r="H14" s="73"/>
      <c r="I14" s="45"/>
      <c r="J14" s="47"/>
      <c r="K14" s="47"/>
      <c r="L14" s="47"/>
      <c r="M14" s="77"/>
      <c r="N14" s="65"/>
      <c r="O14" s="48"/>
      <c r="P14" s="45"/>
      <c r="Q14" s="49"/>
      <c r="R14" s="46"/>
    </row>
    <row r="15" spans="1:19" ht="24.95" customHeight="1" x14ac:dyDescent="0.15">
      <c r="A15" s="396"/>
      <c r="B15" s="66" t="s">
        <v>133</v>
      </c>
      <c r="C15" s="50" t="s">
        <v>121</v>
      </c>
      <c r="D15" s="51"/>
      <c r="E15" s="52">
        <v>50</v>
      </c>
      <c r="F15" s="53" t="s">
        <v>17</v>
      </c>
      <c r="G15" s="70"/>
      <c r="H15" s="74" t="s">
        <v>121</v>
      </c>
      <c r="I15" s="51"/>
      <c r="J15" s="53">
        <f>ROUNDUP(E15*0.75,2)</f>
        <v>37.5</v>
      </c>
      <c r="K15" s="53" t="s">
        <v>17</v>
      </c>
      <c r="L15" s="53"/>
      <c r="M15" s="78" t="e">
        <f>ROUND(#REF!+(#REF!*10/100),2)</f>
        <v>#REF!</v>
      </c>
      <c r="N15" s="66" t="s">
        <v>134</v>
      </c>
      <c r="O15" s="54" t="s">
        <v>50</v>
      </c>
      <c r="P15" s="51"/>
      <c r="Q15" s="55">
        <v>30</v>
      </c>
      <c r="R15" s="52">
        <f>ROUNDUP(Q15*0.75,2)</f>
        <v>22.5</v>
      </c>
    </row>
    <row r="16" spans="1:19" ht="24.95" customHeight="1" x14ac:dyDescent="0.15">
      <c r="A16" s="396"/>
      <c r="B16" s="66"/>
      <c r="C16" s="50"/>
      <c r="D16" s="51"/>
      <c r="E16" s="52"/>
      <c r="F16" s="53"/>
      <c r="G16" s="70"/>
      <c r="H16" s="74"/>
      <c r="I16" s="51"/>
      <c r="J16" s="53"/>
      <c r="K16" s="53"/>
      <c r="L16" s="53"/>
      <c r="M16" s="78"/>
      <c r="N16" s="66" t="s">
        <v>135</v>
      </c>
      <c r="O16" s="54" t="s">
        <v>22</v>
      </c>
      <c r="P16" s="51"/>
      <c r="Q16" s="55">
        <v>1</v>
      </c>
      <c r="R16" s="52">
        <f>ROUNDUP(Q16*0.75,2)</f>
        <v>0.75</v>
      </c>
    </row>
    <row r="17" spans="1:18" ht="24.95" customHeight="1" x14ac:dyDescent="0.15">
      <c r="A17" s="396"/>
      <c r="B17" s="66"/>
      <c r="C17" s="50"/>
      <c r="D17" s="51"/>
      <c r="E17" s="52"/>
      <c r="F17" s="53"/>
      <c r="G17" s="70"/>
      <c r="H17" s="74"/>
      <c r="I17" s="51"/>
      <c r="J17" s="53"/>
      <c r="K17" s="53"/>
      <c r="L17" s="53"/>
      <c r="M17" s="78"/>
      <c r="N17" s="66" t="s">
        <v>15</v>
      </c>
      <c r="O17" s="54"/>
      <c r="P17" s="51"/>
      <c r="Q17" s="55"/>
      <c r="R17" s="52"/>
    </row>
    <row r="18" spans="1:18" ht="24.95" customHeight="1" x14ac:dyDescent="0.15">
      <c r="A18" s="396"/>
      <c r="B18" s="66"/>
      <c r="C18" s="50"/>
      <c r="D18" s="51"/>
      <c r="E18" s="52"/>
      <c r="F18" s="53"/>
      <c r="G18" s="70"/>
      <c r="H18" s="74"/>
      <c r="I18" s="51"/>
      <c r="J18" s="53"/>
      <c r="K18" s="53"/>
      <c r="L18" s="53"/>
      <c r="M18" s="78"/>
      <c r="N18" s="66"/>
      <c r="O18" s="54"/>
      <c r="P18" s="51"/>
      <c r="Q18" s="55"/>
      <c r="R18" s="52"/>
    </row>
    <row r="19" spans="1:18" ht="24.95" customHeight="1" x14ac:dyDescent="0.15">
      <c r="A19" s="396"/>
      <c r="B19" s="65"/>
      <c r="C19" s="44"/>
      <c r="D19" s="45"/>
      <c r="E19" s="46"/>
      <c r="F19" s="47"/>
      <c r="G19" s="69"/>
      <c r="H19" s="73"/>
      <c r="I19" s="45"/>
      <c r="J19" s="47"/>
      <c r="K19" s="47"/>
      <c r="L19" s="47"/>
      <c r="M19" s="77"/>
      <c r="N19" s="65"/>
      <c r="O19" s="48"/>
      <c r="P19" s="45"/>
      <c r="Q19" s="49"/>
      <c r="R19" s="46"/>
    </row>
    <row r="20" spans="1:18" ht="24.95" customHeight="1" x14ac:dyDescent="0.15">
      <c r="A20" s="396"/>
      <c r="B20" s="66" t="s">
        <v>32</v>
      </c>
      <c r="C20" s="50" t="s">
        <v>102</v>
      </c>
      <c r="D20" s="51"/>
      <c r="E20" s="52">
        <v>20</v>
      </c>
      <c r="F20" s="53" t="s">
        <v>17</v>
      </c>
      <c r="G20" s="70"/>
      <c r="H20" s="74" t="s">
        <v>102</v>
      </c>
      <c r="I20" s="51"/>
      <c r="J20" s="53">
        <f>ROUNDUP(E20*0.75,2)</f>
        <v>15</v>
      </c>
      <c r="K20" s="53" t="s">
        <v>17</v>
      </c>
      <c r="L20" s="53"/>
      <c r="M20" s="78" t="e">
        <f>ROUND(#REF!+(#REF!*10/100),2)</f>
        <v>#REF!</v>
      </c>
      <c r="N20" s="66" t="s">
        <v>33</v>
      </c>
      <c r="O20" s="54" t="s">
        <v>31</v>
      </c>
      <c r="P20" s="51"/>
      <c r="Q20" s="55">
        <v>100</v>
      </c>
      <c r="R20" s="52">
        <f>ROUNDUP(Q20*0.75,2)</f>
        <v>75</v>
      </c>
    </row>
    <row r="21" spans="1:18" ht="24.95" customHeight="1" x14ac:dyDescent="0.15">
      <c r="A21" s="396"/>
      <c r="B21" s="66"/>
      <c r="C21" s="50" t="s">
        <v>136</v>
      </c>
      <c r="D21" s="51"/>
      <c r="E21" s="52">
        <v>5</v>
      </c>
      <c r="F21" s="53" t="s">
        <v>17</v>
      </c>
      <c r="G21" s="70"/>
      <c r="H21" s="74" t="s">
        <v>136</v>
      </c>
      <c r="I21" s="51"/>
      <c r="J21" s="53">
        <f>ROUNDUP(E21*0.75,2)</f>
        <v>3.75</v>
      </c>
      <c r="K21" s="53" t="s">
        <v>17</v>
      </c>
      <c r="L21" s="53"/>
      <c r="M21" s="78" t="e">
        <f>ROUND(#REF!+(#REF!*15/100),2)</f>
        <v>#REF!</v>
      </c>
      <c r="N21" s="66"/>
      <c r="O21" s="54" t="s">
        <v>37</v>
      </c>
      <c r="P21" s="51"/>
      <c r="Q21" s="55">
        <v>3</v>
      </c>
      <c r="R21" s="52">
        <f>ROUNDUP(Q21*0.75,2)</f>
        <v>2.25</v>
      </c>
    </row>
    <row r="22" spans="1:18" ht="24.95" customHeight="1" x14ac:dyDescent="0.15">
      <c r="A22" s="396"/>
      <c r="B22" s="65"/>
      <c r="C22" s="44"/>
      <c r="D22" s="45"/>
      <c r="E22" s="46"/>
      <c r="F22" s="47"/>
      <c r="G22" s="69"/>
      <c r="H22" s="73"/>
      <c r="I22" s="45"/>
      <c r="J22" s="47"/>
      <c r="K22" s="47"/>
      <c r="L22" s="47"/>
      <c r="M22" s="77"/>
      <c r="N22" s="65"/>
      <c r="O22" s="48"/>
      <c r="P22" s="45"/>
      <c r="Q22" s="49"/>
      <c r="R22" s="46"/>
    </row>
    <row r="23" spans="1:18" ht="24.95" customHeight="1" x14ac:dyDescent="0.15">
      <c r="A23" s="396"/>
      <c r="B23" s="66" t="s">
        <v>60</v>
      </c>
      <c r="C23" s="50" t="s">
        <v>61</v>
      </c>
      <c r="D23" s="51"/>
      <c r="E23" s="52">
        <v>30</v>
      </c>
      <c r="F23" s="53" t="s">
        <v>17</v>
      </c>
      <c r="G23" s="70" t="s">
        <v>62</v>
      </c>
      <c r="H23" s="74" t="s">
        <v>61</v>
      </c>
      <c r="I23" s="51"/>
      <c r="J23" s="53">
        <f>ROUNDUP(E23*0.75,2)</f>
        <v>22.5</v>
      </c>
      <c r="K23" s="53" t="s">
        <v>17</v>
      </c>
      <c r="L23" s="53" t="s">
        <v>62</v>
      </c>
      <c r="M23" s="78" t="e">
        <f>#REF!</f>
        <v>#REF!</v>
      </c>
      <c r="N23" s="66"/>
      <c r="O23" s="54"/>
      <c r="P23" s="51"/>
      <c r="Q23" s="55"/>
      <c r="R23" s="52"/>
    </row>
    <row r="24" spans="1:18" ht="24.95" customHeight="1" thickBot="1" x14ac:dyDescent="0.2">
      <c r="A24" s="397"/>
      <c r="B24" s="67"/>
      <c r="C24" s="58"/>
      <c r="D24" s="59"/>
      <c r="E24" s="60"/>
      <c r="F24" s="61"/>
      <c r="G24" s="71"/>
      <c r="H24" s="75"/>
      <c r="I24" s="59"/>
      <c r="J24" s="61"/>
      <c r="K24" s="61"/>
      <c r="L24" s="61"/>
      <c r="M24" s="79"/>
      <c r="N24" s="67"/>
      <c r="O24" s="62"/>
      <c r="P24" s="59"/>
      <c r="Q24" s="63"/>
      <c r="R24" s="60"/>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Z29"/>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2.5" customHeight="1" x14ac:dyDescent="0.15">
      <c r="A3" s="5"/>
      <c r="B3" s="390" t="s">
        <v>263</v>
      </c>
      <c r="C3" s="390"/>
      <c r="D3" s="3"/>
      <c r="E3" s="6"/>
      <c r="F3" s="2"/>
      <c r="G3" s="2"/>
      <c r="H3" s="2"/>
      <c r="I3" s="3"/>
      <c r="J3" s="2"/>
      <c r="K3" s="7"/>
      <c r="L3" s="7"/>
      <c r="M3" s="8"/>
      <c r="N3" s="2"/>
      <c r="O3"/>
      <c r="P3"/>
      <c r="Q3"/>
      <c r="R3"/>
      <c r="S3"/>
    </row>
    <row r="4" spans="1:19" ht="22.5" customHeight="1" x14ac:dyDescent="0.15">
      <c r="A4" s="5"/>
      <c r="B4" s="390"/>
      <c r="C4" s="390"/>
      <c r="D4" s="10"/>
      <c r="E4" s="6"/>
      <c r="F4" s="2"/>
      <c r="G4" s="2"/>
      <c r="H4" s="2"/>
      <c r="I4" s="10"/>
      <c r="J4" s="2"/>
      <c r="K4" s="7"/>
      <c r="L4" s="7"/>
      <c r="M4" s="8"/>
      <c r="N4" s="2"/>
      <c r="O4" s="95" t="s">
        <v>264</v>
      </c>
      <c r="Q4" s="28"/>
      <c r="R4" s="28"/>
      <c r="S4"/>
    </row>
    <row r="5" spans="1:19" ht="27.75" customHeight="1" thickBot="1" x14ac:dyDescent="0.3">
      <c r="A5" s="393" t="s">
        <v>206</v>
      </c>
      <c r="B5" s="394"/>
      <c r="C5" s="394"/>
      <c r="D5" s="394"/>
      <c r="E5" s="394"/>
      <c r="F5" s="394"/>
      <c r="G5" s="2"/>
      <c r="H5" s="2"/>
      <c r="I5" s="13"/>
      <c r="J5" s="2"/>
      <c r="K5" s="7"/>
      <c r="L5" s="7"/>
      <c r="M5" s="11"/>
      <c r="N5" s="2"/>
      <c r="O5" s="14"/>
      <c r="P5" s="13"/>
      <c r="Q5" s="15"/>
      <c r="R5" s="15"/>
      <c r="S5" s="12"/>
    </row>
    <row r="6" spans="1:19" customFormat="1" ht="42" customHeight="1" thickBot="1" x14ac:dyDescent="0.2">
      <c r="A6" s="16"/>
      <c r="B6" s="17" t="s">
        <v>1</v>
      </c>
      <c r="C6" s="18" t="s">
        <v>2</v>
      </c>
      <c r="D6" s="19" t="s">
        <v>3</v>
      </c>
      <c r="E6" s="36" t="s">
        <v>7</v>
      </c>
      <c r="F6" s="20" t="s">
        <v>5</v>
      </c>
      <c r="G6" s="18" t="s">
        <v>6</v>
      </c>
      <c r="H6" s="17" t="s">
        <v>2</v>
      </c>
      <c r="I6" s="19" t="s">
        <v>3</v>
      </c>
      <c r="J6" s="37" t="s">
        <v>4</v>
      </c>
      <c r="K6" s="20" t="s">
        <v>5</v>
      </c>
      <c r="L6" s="20" t="s">
        <v>6</v>
      </c>
      <c r="M6" s="22" t="s">
        <v>8</v>
      </c>
      <c r="N6" s="23" t="s">
        <v>9</v>
      </c>
      <c r="O6" s="20" t="s">
        <v>10</v>
      </c>
      <c r="P6" s="24" t="s">
        <v>3</v>
      </c>
      <c r="Q6" s="21" t="s">
        <v>12</v>
      </c>
      <c r="R6" s="26" t="s">
        <v>11</v>
      </c>
      <c r="S6" s="27"/>
    </row>
    <row r="7" spans="1:19" ht="24.95" customHeight="1" x14ac:dyDescent="0.15">
      <c r="A7" s="395" t="s">
        <v>38</v>
      </c>
      <c r="B7" s="64" t="s">
        <v>14</v>
      </c>
      <c r="C7" s="38"/>
      <c r="D7" s="39"/>
      <c r="E7" s="40"/>
      <c r="F7" s="41"/>
      <c r="G7" s="68"/>
      <c r="H7" s="72"/>
      <c r="I7" s="39"/>
      <c r="J7" s="41"/>
      <c r="K7" s="41"/>
      <c r="L7" s="41"/>
      <c r="M7" s="76"/>
      <c r="N7" s="64"/>
      <c r="O7" s="42" t="s">
        <v>14</v>
      </c>
      <c r="P7" s="39"/>
      <c r="Q7" s="43">
        <v>110</v>
      </c>
      <c r="R7" s="90">
        <f>ROUNDUP(Q7*0.75,2)</f>
        <v>82.5</v>
      </c>
    </row>
    <row r="8" spans="1:19" ht="24.95" customHeight="1" x14ac:dyDescent="0.15">
      <c r="A8" s="396"/>
      <c r="B8" s="65"/>
      <c r="C8" s="44"/>
      <c r="D8" s="45"/>
      <c r="E8" s="46"/>
      <c r="F8" s="47"/>
      <c r="G8" s="69"/>
      <c r="H8" s="73"/>
      <c r="I8" s="45"/>
      <c r="J8" s="47"/>
      <c r="K8" s="47"/>
      <c r="L8" s="47"/>
      <c r="M8" s="77"/>
      <c r="N8" s="65"/>
      <c r="O8" s="48"/>
      <c r="P8" s="45"/>
      <c r="Q8" s="49"/>
      <c r="R8" s="91"/>
    </row>
    <row r="9" spans="1:19" ht="24.95" customHeight="1" x14ac:dyDescent="0.15">
      <c r="A9" s="396"/>
      <c r="B9" s="66" t="s">
        <v>207</v>
      </c>
      <c r="C9" s="50" t="s">
        <v>87</v>
      </c>
      <c r="D9" s="51"/>
      <c r="E9" s="52">
        <v>40</v>
      </c>
      <c r="F9" s="53" t="s">
        <v>17</v>
      </c>
      <c r="G9" s="70"/>
      <c r="H9" s="74" t="s">
        <v>87</v>
      </c>
      <c r="I9" s="51"/>
      <c r="J9" s="53">
        <f>ROUNDUP(E9*0.75,2)</f>
        <v>30</v>
      </c>
      <c r="K9" s="53" t="s">
        <v>17</v>
      </c>
      <c r="L9" s="53"/>
      <c r="M9" s="78" t="e">
        <f>#REF!</f>
        <v>#REF!</v>
      </c>
      <c r="N9" s="85" t="s">
        <v>208</v>
      </c>
      <c r="O9" s="54" t="s">
        <v>209</v>
      </c>
      <c r="P9" s="51" t="s">
        <v>24</v>
      </c>
      <c r="Q9" s="55">
        <v>5</v>
      </c>
      <c r="R9" s="92">
        <f>ROUNDUP(Q9*0.75,2)</f>
        <v>3.75</v>
      </c>
    </row>
    <row r="10" spans="1:19" ht="24.95" customHeight="1" x14ac:dyDescent="0.15">
      <c r="A10" s="396"/>
      <c r="B10" s="66"/>
      <c r="C10" s="50" t="s">
        <v>43</v>
      </c>
      <c r="D10" s="51"/>
      <c r="E10" s="52">
        <v>10</v>
      </c>
      <c r="F10" s="53" t="s">
        <v>17</v>
      </c>
      <c r="G10" s="70"/>
      <c r="H10" s="74" t="s">
        <v>43</v>
      </c>
      <c r="I10" s="51"/>
      <c r="J10" s="53">
        <f>ROUNDUP(E10*0.75,2)</f>
        <v>7.5</v>
      </c>
      <c r="K10" s="53" t="s">
        <v>17</v>
      </c>
      <c r="L10" s="53"/>
      <c r="M10" s="78" t="e">
        <f>#REF!</f>
        <v>#REF!</v>
      </c>
      <c r="N10" s="93" t="s">
        <v>210</v>
      </c>
      <c r="O10" s="54" t="s">
        <v>51</v>
      </c>
      <c r="P10" s="51"/>
      <c r="Q10" s="55">
        <v>0.1</v>
      </c>
      <c r="R10" s="92">
        <f>ROUNDUP(Q10*0.75,2)</f>
        <v>0.08</v>
      </c>
    </row>
    <row r="11" spans="1:19" ht="24.95" customHeight="1" x14ac:dyDescent="0.15">
      <c r="A11" s="396"/>
      <c r="B11" s="66"/>
      <c r="C11" s="50" t="s">
        <v>42</v>
      </c>
      <c r="D11" s="51"/>
      <c r="E11" s="52">
        <v>5</v>
      </c>
      <c r="F11" s="53" t="s">
        <v>40</v>
      </c>
      <c r="G11" s="70"/>
      <c r="H11" s="74" t="s">
        <v>42</v>
      </c>
      <c r="I11" s="51"/>
      <c r="J11" s="53">
        <f>ROUNDUP(E11*0.75,2)</f>
        <v>3.75</v>
      </c>
      <c r="K11" s="53" t="s">
        <v>40</v>
      </c>
      <c r="L11" s="53"/>
      <c r="M11" s="78" t="e">
        <f>#REF!</f>
        <v>#REF!</v>
      </c>
      <c r="N11" s="85" t="s">
        <v>211</v>
      </c>
      <c r="O11" s="54" t="s">
        <v>59</v>
      </c>
      <c r="P11" s="51"/>
      <c r="Q11" s="55">
        <v>0.01</v>
      </c>
      <c r="R11" s="92">
        <f>ROUNDUP(Q11*0.75,2)</f>
        <v>0.01</v>
      </c>
    </row>
    <row r="12" spans="1:19" ht="24.95" customHeight="1" x14ac:dyDescent="0.15">
      <c r="A12" s="396"/>
      <c r="B12" s="66"/>
      <c r="C12" s="50" t="s">
        <v>65</v>
      </c>
      <c r="D12" s="51"/>
      <c r="E12" s="52">
        <v>5</v>
      </c>
      <c r="F12" s="53" t="s">
        <v>17</v>
      </c>
      <c r="G12" s="70"/>
      <c r="H12" s="74" t="s">
        <v>65</v>
      </c>
      <c r="I12" s="51"/>
      <c r="J12" s="53">
        <f>ROUNDUP(E12*0.75,2)</f>
        <v>3.75</v>
      </c>
      <c r="K12" s="53" t="s">
        <v>17</v>
      </c>
      <c r="L12" s="53"/>
      <c r="M12" s="78" t="e">
        <f>#REF!</f>
        <v>#REF!</v>
      </c>
      <c r="N12" s="93" t="s">
        <v>212</v>
      </c>
      <c r="O12" s="54" t="s">
        <v>20</v>
      </c>
      <c r="P12" s="51"/>
      <c r="Q12" s="55">
        <v>2</v>
      </c>
      <c r="R12" s="92">
        <f>ROUNDUP(Q12*0.75,2)</f>
        <v>1.5</v>
      </c>
    </row>
    <row r="13" spans="1:19" ht="24.95" customHeight="1" x14ac:dyDescent="0.15">
      <c r="A13" s="396"/>
      <c r="B13" s="66"/>
      <c r="C13" s="50" t="s">
        <v>82</v>
      </c>
      <c r="D13" s="51"/>
      <c r="E13" s="52">
        <v>10</v>
      </c>
      <c r="F13" s="53" t="s">
        <v>17</v>
      </c>
      <c r="G13" s="70"/>
      <c r="H13" s="74" t="s">
        <v>82</v>
      </c>
      <c r="I13" s="51"/>
      <c r="J13" s="53">
        <f>ROUNDUP(E13*0.75,2)</f>
        <v>7.5</v>
      </c>
      <c r="K13" s="53" t="s">
        <v>17</v>
      </c>
      <c r="L13" s="53"/>
      <c r="M13" s="78" t="e">
        <f>#REF!</f>
        <v>#REF!</v>
      </c>
      <c r="N13" s="66" t="s">
        <v>213</v>
      </c>
      <c r="O13" s="54" t="s">
        <v>58</v>
      </c>
      <c r="P13" s="51"/>
      <c r="Q13" s="55">
        <v>5</v>
      </c>
      <c r="R13" s="92">
        <f>ROUNDUP(Q13*0.75,2)</f>
        <v>3.75</v>
      </c>
    </row>
    <row r="14" spans="1:19" ht="24.95" customHeight="1" x14ac:dyDescent="0.15">
      <c r="A14" s="396"/>
      <c r="B14" s="66"/>
      <c r="C14" s="50"/>
      <c r="D14" s="51"/>
      <c r="E14" s="52"/>
      <c r="F14" s="53"/>
      <c r="G14" s="70"/>
      <c r="H14" s="74"/>
      <c r="I14" s="51"/>
      <c r="J14" s="53"/>
      <c r="K14" s="53"/>
      <c r="L14" s="53"/>
      <c r="M14" s="78"/>
      <c r="N14" s="66" t="s">
        <v>214</v>
      </c>
      <c r="O14" s="54"/>
      <c r="P14" s="51"/>
      <c r="Q14" s="55"/>
      <c r="R14" s="92"/>
    </row>
    <row r="15" spans="1:19" ht="24.95" customHeight="1" x14ac:dyDescent="0.15">
      <c r="A15" s="396"/>
      <c r="B15" s="66"/>
      <c r="C15" s="50"/>
      <c r="D15" s="51"/>
      <c r="E15" s="52"/>
      <c r="F15" s="53"/>
      <c r="G15" s="70"/>
      <c r="H15" s="74"/>
      <c r="I15" s="51"/>
      <c r="J15" s="53"/>
      <c r="K15" s="53"/>
      <c r="L15" s="53"/>
      <c r="M15" s="78"/>
      <c r="N15" s="66" t="s">
        <v>215</v>
      </c>
      <c r="O15" s="54"/>
      <c r="P15" s="51"/>
      <c r="Q15" s="55"/>
      <c r="R15" s="92"/>
    </row>
    <row r="16" spans="1:19" ht="24.95" customHeight="1" x14ac:dyDescent="0.15">
      <c r="A16" s="396"/>
      <c r="B16" s="66"/>
      <c r="C16" s="50"/>
      <c r="D16" s="51"/>
      <c r="E16" s="52"/>
      <c r="F16" s="53"/>
      <c r="G16" s="70"/>
      <c r="H16" s="74"/>
      <c r="I16" s="51"/>
      <c r="J16" s="53"/>
      <c r="K16" s="53"/>
      <c r="L16" s="53"/>
      <c r="M16" s="78"/>
      <c r="N16" s="66" t="s">
        <v>64</v>
      </c>
      <c r="O16" s="54"/>
      <c r="P16" s="51"/>
      <c r="Q16" s="55"/>
      <c r="R16" s="92"/>
    </row>
    <row r="17" spans="1:18" ht="24.95" customHeight="1" x14ac:dyDescent="0.15">
      <c r="A17" s="396"/>
      <c r="B17" s="66"/>
      <c r="C17" s="50"/>
      <c r="D17" s="51"/>
      <c r="E17" s="52"/>
      <c r="F17" s="53"/>
      <c r="G17" s="70"/>
      <c r="H17" s="74"/>
      <c r="I17" s="51"/>
      <c r="J17" s="53"/>
      <c r="K17" s="53"/>
      <c r="L17" s="53"/>
      <c r="M17" s="78"/>
      <c r="N17" s="66" t="s">
        <v>33</v>
      </c>
      <c r="O17" s="54"/>
      <c r="P17" s="51"/>
      <c r="Q17" s="55"/>
      <c r="R17" s="92"/>
    </row>
    <row r="18" spans="1:18" ht="24.95" customHeight="1" x14ac:dyDescent="0.15">
      <c r="A18" s="396"/>
      <c r="B18" s="65"/>
      <c r="C18" s="44"/>
      <c r="D18" s="45"/>
      <c r="E18" s="46"/>
      <c r="F18" s="47"/>
      <c r="G18" s="69"/>
      <c r="H18" s="73"/>
      <c r="I18" s="45"/>
      <c r="J18" s="47"/>
      <c r="K18" s="47"/>
      <c r="L18" s="47"/>
      <c r="M18" s="77"/>
      <c r="N18" s="65"/>
      <c r="O18" s="48"/>
      <c r="P18" s="45"/>
      <c r="Q18" s="49"/>
      <c r="R18" s="91"/>
    </row>
    <row r="19" spans="1:18" ht="24.95" customHeight="1" x14ac:dyDescent="0.15">
      <c r="A19" s="396"/>
      <c r="B19" s="66" t="s">
        <v>216</v>
      </c>
      <c r="C19" s="50" t="s">
        <v>63</v>
      </c>
      <c r="D19" s="51" t="s">
        <v>24</v>
      </c>
      <c r="E19" s="52">
        <v>10</v>
      </c>
      <c r="F19" s="53" t="s">
        <v>17</v>
      </c>
      <c r="G19" s="70"/>
      <c r="H19" s="74" t="s">
        <v>63</v>
      </c>
      <c r="I19" s="51" t="s">
        <v>24</v>
      </c>
      <c r="J19" s="53">
        <f>ROUNDUP(E19*0.75,2)</f>
        <v>7.5</v>
      </c>
      <c r="K19" s="53" t="s">
        <v>17</v>
      </c>
      <c r="L19" s="53"/>
      <c r="M19" s="78" t="e">
        <f>#REF!</f>
        <v>#REF!</v>
      </c>
      <c r="N19" s="66" t="s">
        <v>217</v>
      </c>
      <c r="O19" s="54" t="s">
        <v>22</v>
      </c>
      <c r="P19" s="51"/>
      <c r="Q19" s="55">
        <v>0.3</v>
      </c>
      <c r="R19" s="92">
        <f>ROUNDUP(Q19*0.75,2)</f>
        <v>0.23</v>
      </c>
    </row>
    <row r="20" spans="1:18" ht="24.95" customHeight="1" x14ac:dyDescent="0.15">
      <c r="A20" s="396"/>
      <c r="B20" s="66"/>
      <c r="C20" s="50" t="s">
        <v>89</v>
      </c>
      <c r="D20" s="51"/>
      <c r="E20" s="52">
        <v>10</v>
      </c>
      <c r="F20" s="53" t="s">
        <v>17</v>
      </c>
      <c r="G20" s="70" t="s">
        <v>62</v>
      </c>
      <c r="H20" s="74" t="s">
        <v>89</v>
      </c>
      <c r="I20" s="51"/>
      <c r="J20" s="53">
        <f>ROUNDUP(E20*0.75,2)</f>
        <v>7.5</v>
      </c>
      <c r="K20" s="53" t="s">
        <v>17</v>
      </c>
      <c r="L20" s="53" t="s">
        <v>62</v>
      </c>
      <c r="M20" s="78" t="e">
        <f>#REF!</f>
        <v>#REF!</v>
      </c>
      <c r="N20" s="66" t="s">
        <v>88</v>
      </c>
      <c r="O20" s="54" t="s">
        <v>51</v>
      </c>
      <c r="P20" s="51"/>
      <c r="Q20" s="55">
        <v>0.1</v>
      </c>
      <c r="R20" s="92">
        <f>ROUNDUP(Q20*0.75,2)</f>
        <v>0.08</v>
      </c>
    </row>
    <row r="21" spans="1:18" ht="24.95" customHeight="1" x14ac:dyDescent="0.15">
      <c r="A21" s="396"/>
      <c r="B21" s="66"/>
      <c r="C21" s="50" t="s">
        <v>27</v>
      </c>
      <c r="D21" s="51"/>
      <c r="E21" s="52">
        <v>5</v>
      </c>
      <c r="F21" s="53" t="s">
        <v>17</v>
      </c>
      <c r="G21" s="70"/>
      <c r="H21" s="74" t="s">
        <v>27</v>
      </c>
      <c r="I21" s="51"/>
      <c r="J21" s="53">
        <f>ROUNDUP(E21*0.75,2)</f>
        <v>3.75</v>
      </c>
      <c r="K21" s="53" t="s">
        <v>17</v>
      </c>
      <c r="L21" s="53"/>
      <c r="M21" s="78" t="e">
        <f>#REF!</f>
        <v>#REF!</v>
      </c>
      <c r="N21" s="66" t="s">
        <v>33</v>
      </c>
      <c r="O21" s="54" t="s">
        <v>52</v>
      </c>
      <c r="P21" s="51" t="s">
        <v>53</v>
      </c>
      <c r="Q21" s="55">
        <v>4</v>
      </c>
      <c r="R21" s="92">
        <f>ROUNDUP(Q21*0.75,2)</f>
        <v>3</v>
      </c>
    </row>
    <row r="22" spans="1:18" ht="24.95" customHeight="1" x14ac:dyDescent="0.15">
      <c r="A22" s="396"/>
      <c r="B22" s="65"/>
      <c r="C22" s="44"/>
      <c r="D22" s="45"/>
      <c r="E22" s="46"/>
      <c r="F22" s="47"/>
      <c r="G22" s="69"/>
      <c r="H22" s="73"/>
      <c r="I22" s="45"/>
      <c r="J22" s="47"/>
      <c r="K22" s="47"/>
      <c r="L22" s="47"/>
      <c r="M22" s="77"/>
      <c r="N22" s="65"/>
      <c r="O22" s="48"/>
      <c r="P22" s="45"/>
      <c r="Q22" s="49"/>
      <c r="R22" s="91"/>
    </row>
    <row r="23" spans="1:18" ht="24.95" customHeight="1" x14ac:dyDescent="0.15">
      <c r="A23" s="396"/>
      <c r="B23" s="66" t="s">
        <v>83</v>
      </c>
      <c r="C23" s="50" t="s">
        <v>19</v>
      </c>
      <c r="D23" s="51"/>
      <c r="E23" s="52">
        <v>20</v>
      </c>
      <c r="F23" s="53" t="s">
        <v>17</v>
      </c>
      <c r="G23" s="70"/>
      <c r="H23" s="74" t="s">
        <v>19</v>
      </c>
      <c r="I23" s="51"/>
      <c r="J23" s="53">
        <f>ROUNDUP(E23*0.75,2)</f>
        <v>15</v>
      </c>
      <c r="K23" s="53" t="s">
        <v>17</v>
      </c>
      <c r="L23" s="53"/>
      <c r="M23" s="78" t="e">
        <f>ROUND(#REF!+(#REF!*6/100),2)</f>
        <v>#REF!</v>
      </c>
      <c r="N23" s="66" t="s">
        <v>33</v>
      </c>
      <c r="O23" s="54" t="s">
        <v>50</v>
      </c>
      <c r="P23" s="51"/>
      <c r="Q23" s="55">
        <v>100</v>
      </c>
      <c r="R23" s="92">
        <f>ROUNDUP(Q23*0.75,2)</f>
        <v>75</v>
      </c>
    </row>
    <row r="24" spans="1:18" ht="24.95" customHeight="1" x14ac:dyDescent="0.15">
      <c r="A24" s="396"/>
      <c r="B24" s="66"/>
      <c r="C24" s="50" t="s">
        <v>34</v>
      </c>
      <c r="D24" s="51"/>
      <c r="E24" s="52">
        <v>0.5</v>
      </c>
      <c r="F24" s="53" t="s">
        <v>17</v>
      </c>
      <c r="G24" s="70"/>
      <c r="H24" s="74" t="s">
        <v>34</v>
      </c>
      <c r="I24" s="51"/>
      <c r="J24" s="53">
        <f>ROUNDUP(E24*0.75,2)</f>
        <v>0.38</v>
      </c>
      <c r="K24" s="53" t="s">
        <v>17</v>
      </c>
      <c r="L24" s="53"/>
      <c r="M24" s="78" t="e">
        <f>#REF!</f>
        <v>#REF!</v>
      </c>
      <c r="N24" s="66"/>
      <c r="O24" s="54" t="s">
        <v>44</v>
      </c>
      <c r="P24" s="51" t="s">
        <v>45</v>
      </c>
      <c r="Q24" s="55">
        <v>0.5</v>
      </c>
      <c r="R24" s="92">
        <f>ROUNDUP(Q24*0.75,2)</f>
        <v>0.38</v>
      </c>
    </row>
    <row r="25" spans="1:18" ht="24.95" customHeight="1" x14ac:dyDescent="0.15">
      <c r="A25" s="396"/>
      <c r="B25" s="66"/>
      <c r="C25" s="50"/>
      <c r="D25" s="51"/>
      <c r="E25" s="52"/>
      <c r="F25" s="53"/>
      <c r="G25" s="70"/>
      <c r="H25" s="74"/>
      <c r="I25" s="51"/>
      <c r="J25" s="53"/>
      <c r="K25" s="53"/>
      <c r="L25" s="53"/>
      <c r="M25" s="78"/>
      <c r="N25" s="66"/>
      <c r="O25" s="54" t="s">
        <v>51</v>
      </c>
      <c r="P25" s="51"/>
      <c r="Q25" s="55">
        <v>0.1</v>
      </c>
      <c r="R25" s="92">
        <f>ROUNDUP(Q25*0.75,2)</f>
        <v>0.08</v>
      </c>
    </row>
    <row r="26" spans="1:18" ht="24.95" customHeight="1" thickBot="1" x14ac:dyDescent="0.2">
      <c r="A26" s="397"/>
      <c r="B26" s="67"/>
      <c r="C26" s="58"/>
      <c r="D26" s="59"/>
      <c r="E26" s="60"/>
      <c r="F26" s="61"/>
      <c r="G26" s="71"/>
      <c r="H26" s="75"/>
      <c r="I26" s="59"/>
      <c r="J26" s="61"/>
      <c r="K26" s="61"/>
      <c r="L26" s="61"/>
      <c r="M26" s="79"/>
      <c r="N26" s="67"/>
      <c r="O26" s="62"/>
      <c r="P26" s="59"/>
      <c r="Q26" s="63"/>
      <c r="R26" s="94"/>
    </row>
    <row r="29" spans="1:18" ht="18.75" customHeight="1" x14ac:dyDescent="0.15">
      <c r="O29" s="3"/>
      <c r="P29" s="3"/>
      <c r="Q29" s="3"/>
      <c r="R29" s="3"/>
    </row>
  </sheetData>
  <mergeCells count="5">
    <mergeCell ref="B3:C4"/>
    <mergeCell ref="H1:N1"/>
    <mergeCell ref="A2:R2"/>
    <mergeCell ref="A5:F5"/>
    <mergeCell ref="A7:A26"/>
  </mergeCells>
  <phoneticPr fontId="18"/>
  <printOptions horizontalCentered="1" verticalCentered="1"/>
  <pageMargins left="0.39370078740157483" right="0.39370078740157483" top="0.39370078740157483" bottom="0.39370078740157483" header="0.39370078740157483" footer="0.39370078740157483"/>
  <pageSetup paperSize="12" scale="5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352</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44" t="s">
        <v>335</v>
      </c>
      <c r="M5" s="445"/>
      <c r="N5" s="446"/>
      <c r="O5" s="399"/>
    </row>
    <row r="6" spans="1:21" ht="24.95" customHeight="1" thickBot="1" x14ac:dyDescent="0.2">
      <c r="A6" s="160"/>
      <c r="B6" s="159" t="s">
        <v>1</v>
      </c>
      <c r="C6" s="159" t="s">
        <v>279</v>
      </c>
      <c r="D6" s="451"/>
      <c r="E6" s="452"/>
      <c r="F6" s="452"/>
      <c r="G6" s="159" t="s">
        <v>280</v>
      </c>
      <c r="H6" s="158" t="s">
        <v>278</v>
      </c>
      <c r="I6" s="131" t="s">
        <v>1</v>
      </c>
      <c r="J6" s="130" t="s">
        <v>279</v>
      </c>
      <c r="K6" s="129" t="s">
        <v>278</v>
      </c>
      <c r="L6" s="157" t="s">
        <v>1</v>
      </c>
      <c r="M6" s="127" t="s">
        <v>279</v>
      </c>
      <c r="N6" s="126" t="s">
        <v>278</v>
      </c>
      <c r="O6" s="400"/>
    </row>
    <row r="7" spans="1:21" ht="24.95" customHeight="1" x14ac:dyDescent="0.15">
      <c r="A7" s="447" t="s">
        <v>38</v>
      </c>
      <c r="B7" s="122" t="s">
        <v>276</v>
      </c>
      <c r="C7" s="122" t="s">
        <v>273</v>
      </c>
      <c r="D7" s="122"/>
      <c r="E7" s="39"/>
      <c r="F7" s="39"/>
      <c r="G7" s="122"/>
      <c r="H7" s="121" t="s">
        <v>277</v>
      </c>
      <c r="I7" s="125" t="s">
        <v>276</v>
      </c>
      <c r="J7" s="122" t="s">
        <v>273</v>
      </c>
      <c r="K7" s="124" t="s">
        <v>275</v>
      </c>
      <c r="L7" s="123" t="s">
        <v>274</v>
      </c>
      <c r="M7" s="122" t="s">
        <v>273</v>
      </c>
      <c r="N7" s="121">
        <v>30</v>
      </c>
      <c r="O7" s="120"/>
    </row>
    <row r="8" spans="1:21" ht="24.95" customHeight="1" x14ac:dyDescent="0.15">
      <c r="A8" s="448"/>
      <c r="B8" s="114"/>
      <c r="C8" s="114"/>
      <c r="D8" s="114"/>
      <c r="E8" s="45"/>
      <c r="F8" s="45"/>
      <c r="G8" s="114"/>
      <c r="H8" s="116"/>
      <c r="I8" s="115"/>
      <c r="J8" s="114"/>
      <c r="K8" s="113"/>
      <c r="L8" s="118"/>
      <c r="M8" s="114"/>
      <c r="N8" s="116"/>
      <c r="O8" s="117"/>
    </row>
    <row r="9" spans="1:21" ht="24.95" customHeight="1" x14ac:dyDescent="0.15">
      <c r="A9" s="449"/>
      <c r="B9" s="108" t="s">
        <v>307</v>
      </c>
      <c r="C9" s="108" t="s">
        <v>94</v>
      </c>
      <c r="D9" s="108" t="s">
        <v>54</v>
      </c>
      <c r="E9" s="51" t="s">
        <v>55</v>
      </c>
      <c r="F9" s="51"/>
      <c r="G9" s="108"/>
      <c r="H9" s="145">
        <v>0.7</v>
      </c>
      <c r="I9" s="111" t="s">
        <v>307</v>
      </c>
      <c r="J9" s="108" t="s">
        <v>94</v>
      </c>
      <c r="K9" s="144">
        <v>0.3</v>
      </c>
      <c r="L9" s="155" t="s">
        <v>294</v>
      </c>
      <c r="M9" s="153" t="s">
        <v>94</v>
      </c>
      <c r="N9" s="156">
        <v>0.2</v>
      </c>
      <c r="O9" s="106" t="s">
        <v>54</v>
      </c>
    </row>
    <row r="10" spans="1:21" ht="24.95" customHeight="1" x14ac:dyDescent="0.15">
      <c r="A10" s="449"/>
      <c r="B10" s="108"/>
      <c r="C10" s="108" t="s">
        <v>19</v>
      </c>
      <c r="D10" s="108"/>
      <c r="E10" s="51"/>
      <c r="F10" s="51"/>
      <c r="G10" s="108"/>
      <c r="H10" s="107">
        <v>10</v>
      </c>
      <c r="I10" s="111"/>
      <c r="J10" s="108" t="s">
        <v>19</v>
      </c>
      <c r="K10" s="110">
        <v>10</v>
      </c>
      <c r="L10" s="109"/>
      <c r="M10" s="108" t="s">
        <v>19</v>
      </c>
      <c r="N10" s="107">
        <v>10</v>
      </c>
      <c r="O10" s="106"/>
    </row>
    <row r="11" spans="1:21" ht="24.95" customHeight="1" x14ac:dyDescent="0.15">
      <c r="A11" s="449"/>
      <c r="B11" s="108"/>
      <c r="C11" s="108" t="s">
        <v>114</v>
      </c>
      <c r="D11" s="108"/>
      <c r="E11" s="51"/>
      <c r="F11" s="51"/>
      <c r="G11" s="108"/>
      <c r="H11" s="107">
        <v>5</v>
      </c>
      <c r="I11" s="111"/>
      <c r="J11" s="108" t="s">
        <v>114</v>
      </c>
      <c r="K11" s="110">
        <v>5</v>
      </c>
      <c r="L11" s="118"/>
      <c r="M11" s="114"/>
      <c r="N11" s="116"/>
      <c r="O11" s="117"/>
    </row>
    <row r="12" spans="1:21" ht="24.95" customHeight="1" x14ac:dyDescent="0.15">
      <c r="A12" s="449"/>
      <c r="B12" s="108"/>
      <c r="C12" s="108"/>
      <c r="D12" s="108"/>
      <c r="E12" s="51"/>
      <c r="F12" s="51"/>
      <c r="G12" s="108" t="s">
        <v>31</v>
      </c>
      <c r="H12" s="107" t="s">
        <v>266</v>
      </c>
      <c r="I12" s="111"/>
      <c r="J12" s="108"/>
      <c r="K12" s="110"/>
      <c r="L12" s="155" t="s">
        <v>306</v>
      </c>
      <c r="M12" s="153" t="s">
        <v>121</v>
      </c>
      <c r="N12" s="152">
        <v>10</v>
      </c>
      <c r="O12" s="106"/>
    </row>
    <row r="13" spans="1:21" ht="24.95" customHeight="1" x14ac:dyDescent="0.15">
      <c r="A13" s="449"/>
      <c r="B13" s="108"/>
      <c r="C13" s="108"/>
      <c r="D13" s="108"/>
      <c r="E13" s="51"/>
      <c r="F13" s="51"/>
      <c r="G13" s="108"/>
      <c r="H13" s="107"/>
      <c r="I13" s="115"/>
      <c r="J13" s="114"/>
      <c r="K13" s="113"/>
      <c r="L13" s="118"/>
      <c r="M13" s="114"/>
      <c r="N13" s="116"/>
      <c r="O13" s="117"/>
    </row>
    <row r="14" spans="1:21" ht="24.95" customHeight="1" x14ac:dyDescent="0.15">
      <c r="A14" s="449"/>
      <c r="B14" s="153" t="s">
        <v>305</v>
      </c>
      <c r="C14" s="153" t="s">
        <v>121</v>
      </c>
      <c r="D14" s="153"/>
      <c r="E14" s="154"/>
      <c r="F14" s="154"/>
      <c r="G14" s="153"/>
      <c r="H14" s="152">
        <v>20</v>
      </c>
      <c r="I14" s="111" t="s">
        <v>305</v>
      </c>
      <c r="J14" s="108" t="s">
        <v>121</v>
      </c>
      <c r="K14" s="110">
        <v>15</v>
      </c>
      <c r="L14" s="155" t="s">
        <v>304</v>
      </c>
      <c r="M14" s="153" t="s">
        <v>102</v>
      </c>
      <c r="N14" s="152">
        <v>10</v>
      </c>
      <c r="O14" s="106"/>
    </row>
    <row r="15" spans="1:21" ht="24.95" customHeight="1" x14ac:dyDescent="0.15">
      <c r="A15" s="449"/>
      <c r="B15" s="108"/>
      <c r="C15" s="108"/>
      <c r="D15" s="108"/>
      <c r="E15" s="51"/>
      <c r="F15" s="51"/>
      <c r="G15" s="108" t="s">
        <v>31</v>
      </c>
      <c r="H15" s="107" t="s">
        <v>266</v>
      </c>
      <c r="I15" s="111"/>
      <c r="J15" s="108"/>
      <c r="K15" s="110"/>
      <c r="L15" s="109"/>
      <c r="M15" s="108"/>
      <c r="N15" s="107"/>
      <c r="O15" s="106"/>
    </row>
    <row r="16" spans="1:21" ht="24.95" customHeight="1" x14ac:dyDescent="0.15">
      <c r="A16" s="449"/>
      <c r="B16" s="114"/>
      <c r="C16" s="114"/>
      <c r="D16" s="114"/>
      <c r="E16" s="45"/>
      <c r="F16" s="45"/>
      <c r="G16" s="114"/>
      <c r="H16" s="116"/>
      <c r="I16" s="115"/>
      <c r="J16" s="114"/>
      <c r="K16" s="113"/>
      <c r="L16" s="109"/>
      <c r="M16" s="108"/>
      <c r="N16" s="107"/>
      <c r="O16" s="106"/>
    </row>
    <row r="17" spans="1:15" ht="24.95" customHeight="1" x14ac:dyDescent="0.15">
      <c r="A17" s="449"/>
      <c r="B17" s="153" t="s">
        <v>32</v>
      </c>
      <c r="C17" s="153" t="s">
        <v>102</v>
      </c>
      <c r="D17" s="153"/>
      <c r="E17" s="154"/>
      <c r="F17" s="154"/>
      <c r="G17" s="153"/>
      <c r="H17" s="152">
        <v>10</v>
      </c>
      <c r="I17" s="111" t="s">
        <v>32</v>
      </c>
      <c r="J17" s="108" t="s">
        <v>102</v>
      </c>
      <c r="K17" s="110">
        <v>10</v>
      </c>
      <c r="L17" s="109"/>
      <c r="M17" s="108"/>
      <c r="N17" s="107"/>
      <c r="O17" s="106"/>
    </row>
    <row r="18" spans="1:15" ht="24.95" customHeight="1" x14ac:dyDescent="0.15">
      <c r="A18" s="449"/>
      <c r="B18" s="108"/>
      <c r="C18" s="108" t="s">
        <v>136</v>
      </c>
      <c r="D18" s="108"/>
      <c r="E18" s="51"/>
      <c r="F18" s="51"/>
      <c r="G18" s="108"/>
      <c r="H18" s="107">
        <v>5</v>
      </c>
      <c r="I18" s="111"/>
      <c r="J18" s="108"/>
      <c r="K18" s="110"/>
      <c r="L18" s="109"/>
      <c r="M18" s="108"/>
      <c r="N18" s="107"/>
      <c r="O18" s="106"/>
    </row>
    <row r="19" spans="1:15" ht="24.95" customHeight="1" x14ac:dyDescent="0.15">
      <c r="A19" s="449"/>
      <c r="B19" s="108"/>
      <c r="C19" s="108"/>
      <c r="D19" s="108"/>
      <c r="E19" s="51"/>
      <c r="F19" s="112"/>
      <c r="G19" s="108" t="s">
        <v>31</v>
      </c>
      <c r="H19" s="107" t="s">
        <v>266</v>
      </c>
      <c r="I19" s="111"/>
      <c r="J19" s="108"/>
      <c r="K19" s="110"/>
      <c r="L19" s="109"/>
      <c r="M19" s="108"/>
      <c r="N19" s="107"/>
      <c r="O19" s="106"/>
    </row>
    <row r="20" spans="1:15" ht="24.95" customHeight="1" x14ac:dyDescent="0.15">
      <c r="A20" s="449"/>
      <c r="B20" s="108"/>
      <c r="C20" s="108"/>
      <c r="D20" s="108"/>
      <c r="E20" s="51"/>
      <c r="F20" s="51"/>
      <c r="G20" s="108" t="s">
        <v>37</v>
      </c>
      <c r="H20" s="107" t="s">
        <v>268</v>
      </c>
      <c r="I20" s="111"/>
      <c r="J20" s="108"/>
      <c r="K20" s="110"/>
      <c r="L20" s="109"/>
      <c r="M20" s="108"/>
      <c r="N20" s="107"/>
      <c r="O20" s="106"/>
    </row>
    <row r="21" spans="1:15" ht="24.95" customHeight="1" thickBot="1" x14ac:dyDescent="0.2">
      <c r="A21" s="450"/>
      <c r="B21" s="102"/>
      <c r="C21" s="102"/>
      <c r="D21" s="102"/>
      <c r="E21" s="59"/>
      <c r="F21" s="59"/>
      <c r="G21" s="102"/>
      <c r="H21" s="101"/>
      <c r="I21" s="105"/>
      <c r="J21" s="102"/>
      <c r="K21" s="104"/>
      <c r="L21" s="103"/>
      <c r="M21" s="102"/>
      <c r="N21" s="101"/>
      <c r="O21" s="100"/>
    </row>
    <row r="22" spans="1:15" ht="14.25" x14ac:dyDescent="0.15">
      <c r="B22" s="99"/>
      <c r="C22" s="99"/>
      <c r="D22" s="99"/>
      <c r="G22" s="99"/>
      <c r="H22" s="98"/>
      <c r="I22" s="99"/>
      <c r="J22" s="99"/>
      <c r="K22" s="98"/>
      <c r="L22" s="99"/>
      <c r="M22" s="99"/>
      <c r="N22" s="98"/>
    </row>
    <row r="23" spans="1:15" ht="14.25" x14ac:dyDescent="0.15">
      <c r="B23" s="99"/>
      <c r="C23" s="99"/>
      <c r="D23" s="99"/>
      <c r="G23" s="99"/>
      <c r="H23" s="98"/>
      <c r="I23" s="99"/>
      <c r="J23" s="99"/>
      <c r="K23" s="98"/>
      <c r="L23" s="99"/>
      <c r="M23" s="99"/>
      <c r="N23" s="98"/>
    </row>
    <row r="24" spans="1:15" ht="14.25" x14ac:dyDescent="0.15">
      <c r="B24" s="99"/>
      <c r="C24" s="99"/>
      <c r="D24" s="99"/>
      <c r="G24" s="99"/>
      <c r="H24" s="98"/>
      <c r="I24" s="99"/>
      <c r="J24" s="99"/>
      <c r="K24" s="98"/>
      <c r="L24" s="99"/>
      <c r="M24" s="99"/>
      <c r="N24" s="98"/>
    </row>
    <row r="25" spans="1:15" ht="14.25"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pageSetUpPr fitToPage="1"/>
  </sheetPr>
  <dimension ref="A1:Z21"/>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172</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14</v>
      </c>
      <c r="C5" s="38"/>
      <c r="D5" s="39"/>
      <c r="E5" s="40"/>
      <c r="F5" s="41"/>
      <c r="G5" s="68"/>
      <c r="H5" s="72"/>
      <c r="I5" s="39"/>
      <c r="J5" s="41"/>
      <c r="K5" s="41"/>
      <c r="L5" s="41"/>
      <c r="M5" s="76"/>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140</v>
      </c>
      <c r="C7" s="50" t="s">
        <v>47</v>
      </c>
      <c r="D7" s="51"/>
      <c r="E7" s="52">
        <v>30</v>
      </c>
      <c r="F7" s="53" t="s">
        <v>17</v>
      </c>
      <c r="G7" s="70"/>
      <c r="H7" s="74" t="s">
        <v>47</v>
      </c>
      <c r="I7" s="51"/>
      <c r="J7" s="53">
        <f t="shared" ref="J7:J12" si="0">ROUNDUP(E7*0.75,2)</f>
        <v>22.5</v>
      </c>
      <c r="K7" s="53" t="s">
        <v>17</v>
      </c>
      <c r="L7" s="53"/>
      <c r="M7" s="78" t="e">
        <f>#REF!</f>
        <v>#REF!</v>
      </c>
      <c r="N7" s="66" t="s">
        <v>141</v>
      </c>
      <c r="O7" s="54" t="s">
        <v>25</v>
      </c>
      <c r="P7" s="51" t="s">
        <v>26</v>
      </c>
      <c r="Q7" s="55">
        <v>2</v>
      </c>
      <c r="R7" s="92">
        <f>ROUNDUP(Q7*0.75,2)</f>
        <v>1.5</v>
      </c>
    </row>
    <row r="8" spans="1:19" ht="24.95" customHeight="1" x14ac:dyDescent="0.15">
      <c r="A8" s="396"/>
      <c r="B8" s="66"/>
      <c r="C8" s="50" t="s">
        <v>144</v>
      </c>
      <c r="D8" s="51"/>
      <c r="E8" s="52">
        <v>20</v>
      </c>
      <c r="F8" s="53" t="s">
        <v>17</v>
      </c>
      <c r="G8" s="70"/>
      <c r="H8" s="74" t="s">
        <v>144</v>
      </c>
      <c r="I8" s="51"/>
      <c r="J8" s="53">
        <f t="shared" si="0"/>
        <v>15</v>
      </c>
      <c r="K8" s="53" t="s">
        <v>17</v>
      </c>
      <c r="L8" s="53"/>
      <c r="M8" s="78" t="e">
        <f>#REF!</f>
        <v>#REF!</v>
      </c>
      <c r="N8" s="66" t="s">
        <v>142</v>
      </c>
      <c r="O8" s="54" t="s">
        <v>50</v>
      </c>
      <c r="P8" s="51"/>
      <c r="Q8" s="55">
        <v>30</v>
      </c>
      <c r="R8" s="92">
        <f>ROUNDUP(Q8*0.75,2)</f>
        <v>22.5</v>
      </c>
    </row>
    <row r="9" spans="1:19" ht="24.95" customHeight="1" x14ac:dyDescent="0.15">
      <c r="A9" s="396"/>
      <c r="B9" s="66"/>
      <c r="C9" s="50" t="s">
        <v>107</v>
      </c>
      <c r="D9" s="51"/>
      <c r="E9" s="52">
        <v>30</v>
      </c>
      <c r="F9" s="53" t="s">
        <v>17</v>
      </c>
      <c r="G9" s="70"/>
      <c r="H9" s="74" t="s">
        <v>107</v>
      </c>
      <c r="I9" s="51"/>
      <c r="J9" s="53">
        <f t="shared" si="0"/>
        <v>22.5</v>
      </c>
      <c r="K9" s="53" t="s">
        <v>17</v>
      </c>
      <c r="L9" s="53"/>
      <c r="M9" s="78" t="e">
        <f>ROUND(#REF!+(#REF!*10/100),2)</f>
        <v>#REF!</v>
      </c>
      <c r="N9" s="66" t="s">
        <v>143</v>
      </c>
      <c r="O9" s="54" t="s">
        <v>58</v>
      </c>
      <c r="P9" s="51"/>
      <c r="Q9" s="55">
        <v>6</v>
      </c>
      <c r="R9" s="92">
        <f>ROUNDUP(Q9*0.75,2)</f>
        <v>4.5</v>
      </c>
    </row>
    <row r="10" spans="1:19" ht="24.95" customHeight="1" x14ac:dyDescent="0.15">
      <c r="A10" s="396"/>
      <c r="B10" s="66"/>
      <c r="C10" s="50" t="s">
        <v>19</v>
      </c>
      <c r="D10" s="51"/>
      <c r="E10" s="52">
        <v>10</v>
      </c>
      <c r="F10" s="53" t="s">
        <v>17</v>
      </c>
      <c r="G10" s="70"/>
      <c r="H10" s="74" t="s">
        <v>19</v>
      </c>
      <c r="I10" s="51"/>
      <c r="J10" s="53">
        <f t="shared" si="0"/>
        <v>7.5</v>
      </c>
      <c r="K10" s="53" t="s">
        <v>17</v>
      </c>
      <c r="L10" s="53"/>
      <c r="M10" s="78" t="e">
        <f>ROUND(#REF!+(#REF!*6/100),2)</f>
        <v>#REF!</v>
      </c>
      <c r="N10" s="66" t="s">
        <v>64</v>
      </c>
      <c r="O10" s="54" t="s">
        <v>51</v>
      </c>
      <c r="P10" s="51"/>
      <c r="Q10" s="55">
        <v>0.1</v>
      </c>
      <c r="R10" s="92">
        <f>ROUNDUP(Q10*0.75,2)</f>
        <v>0.08</v>
      </c>
    </row>
    <row r="11" spans="1:19" ht="24.95" customHeight="1" x14ac:dyDescent="0.15">
      <c r="A11" s="396"/>
      <c r="B11" s="66"/>
      <c r="C11" s="50" t="s">
        <v>145</v>
      </c>
      <c r="D11" s="51"/>
      <c r="E11" s="52">
        <v>20</v>
      </c>
      <c r="F11" s="53" t="s">
        <v>17</v>
      </c>
      <c r="G11" s="70"/>
      <c r="H11" s="74" t="s">
        <v>145</v>
      </c>
      <c r="I11" s="51"/>
      <c r="J11" s="53">
        <f t="shared" si="0"/>
        <v>15</v>
      </c>
      <c r="K11" s="53" t="s">
        <v>17</v>
      </c>
      <c r="L11" s="53"/>
      <c r="M11" s="78" t="e">
        <f>#REF!</f>
        <v>#REF!</v>
      </c>
      <c r="N11" s="66" t="s">
        <v>33</v>
      </c>
      <c r="O11" s="54" t="s">
        <v>23</v>
      </c>
      <c r="P11" s="51" t="s">
        <v>24</v>
      </c>
      <c r="Q11" s="55">
        <v>1</v>
      </c>
      <c r="R11" s="92">
        <f>ROUNDUP(Q11*0.75,2)</f>
        <v>0.75</v>
      </c>
    </row>
    <row r="12" spans="1:19" ht="24.95" customHeight="1" x14ac:dyDescent="0.15">
      <c r="A12" s="396"/>
      <c r="B12" s="66"/>
      <c r="C12" s="50" t="s">
        <v>95</v>
      </c>
      <c r="D12" s="51"/>
      <c r="E12" s="52">
        <v>0.5</v>
      </c>
      <c r="F12" s="53" t="s">
        <v>17</v>
      </c>
      <c r="G12" s="70"/>
      <c r="H12" s="74" t="s">
        <v>95</v>
      </c>
      <c r="I12" s="51"/>
      <c r="J12" s="53">
        <f t="shared" si="0"/>
        <v>0.38</v>
      </c>
      <c r="K12" s="53" t="s">
        <v>17</v>
      </c>
      <c r="L12" s="53"/>
      <c r="M12" s="78" t="e">
        <f>ROUND(#REF!+(#REF!*10/100),2)</f>
        <v>#REF!</v>
      </c>
      <c r="N12" s="66"/>
      <c r="O12" s="54"/>
      <c r="P12" s="51"/>
      <c r="Q12" s="55"/>
      <c r="R12" s="92"/>
    </row>
    <row r="13" spans="1:19" ht="24.95" customHeight="1" x14ac:dyDescent="0.15">
      <c r="A13" s="396"/>
      <c r="B13" s="65"/>
      <c r="C13" s="44"/>
      <c r="D13" s="45"/>
      <c r="E13" s="46"/>
      <c r="F13" s="47"/>
      <c r="G13" s="69"/>
      <c r="H13" s="73"/>
      <c r="I13" s="45"/>
      <c r="J13" s="47"/>
      <c r="K13" s="47"/>
      <c r="L13" s="47"/>
      <c r="M13" s="77"/>
      <c r="N13" s="65"/>
      <c r="O13" s="48"/>
      <c r="P13" s="45"/>
      <c r="Q13" s="49"/>
      <c r="R13" s="91"/>
    </row>
    <row r="14" spans="1:19" ht="24.95" customHeight="1" x14ac:dyDescent="0.15">
      <c r="A14" s="396"/>
      <c r="B14" s="66" t="s">
        <v>146</v>
      </c>
      <c r="C14" s="50" t="s">
        <v>103</v>
      </c>
      <c r="D14" s="51"/>
      <c r="E14" s="52">
        <v>30</v>
      </c>
      <c r="F14" s="53" t="s">
        <v>17</v>
      </c>
      <c r="G14" s="70"/>
      <c r="H14" s="74" t="s">
        <v>103</v>
      </c>
      <c r="I14" s="51"/>
      <c r="J14" s="53">
        <f>ROUNDUP(E14*0.75,2)</f>
        <v>22.5</v>
      </c>
      <c r="K14" s="53" t="s">
        <v>17</v>
      </c>
      <c r="L14" s="53"/>
      <c r="M14" s="78" t="e">
        <f>ROUND(#REF!+(#REF!*3/100),2)</f>
        <v>#REF!</v>
      </c>
      <c r="N14" s="66" t="s">
        <v>147</v>
      </c>
      <c r="O14" s="54" t="s">
        <v>31</v>
      </c>
      <c r="P14" s="51"/>
      <c r="Q14" s="55">
        <v>2</v>
      </c>
      <c r="R14" s="92">
        <f>ROUNDUP(Q14*0.75,2)</f>
        <v>1.5</v>
      </c>
    </row>
    <row r="15" spans="1:19" ht="24.95" customHeight="1" x14ac:dyDescent="0.15">
      <c r="A15" s="396"/>
      <c r="B15" s="66"/>
      <c r="C15" s="50" t="s">
        <v>120</v>
      </c>
      <c r="D15" s="51"/>
      <c r="E15" s="52">
        <v>10</v>
      </c>
      <c r="F15" s="53" t="s">
        <v>17</v>
      </c>
      <c r="G15" s="70"/>
      <c r="H15" s="74" t="s">
        <v>120</v>
      </c>
      <c r="I15" s="51"/>
      <c r="J15" s="53">
        <f>ROUNDUP(E15*0.75,2)</f>
        <v>7.5</v>
      </c>
      <c r="K15" s="53" t="s">
        <v>17</v>
      </c>
      <c r="L15" s="53"/>
      <c r="M15" s="78" t="e">
        <f>ROUND(#REF!+(#REF!*2/100),2)</f>
        <v>#REF!</v>
      </c>
      <c r="N15" s="66" t="s">
        <v>148</v>
      </c>
      <c r="O15" s="54" t="s">
        <v>23</v>
      </c>
      <c r="P15" s="51" t="s">
        <v>24</v>
      </c>
      <c r="Q15" s="55">
        <v>1</v>
      </c>
      <c r="R15" s="92">
        <f>ROUNDUP(Q15*0.75,2)</f>
        <v>0.75</v>
      </c>
    </row>
    <row r="16" spans="1:19" ht="24.95" customHeight="1" x14ac:dyDescent="0.15">
      <c r="A16" s="396"/>
      <c r="B16" s="66"/>
      <c r="C16" s="50" t="s">
        <v>149</v>
      </c>
      <c r="D16" s="51"/>
      <c r="E16" s="80">
        <v>0.125</v>
      </c>
      <c r="F16" s="53" t="s">
        <v>36</v>
      </c>
      <c r="G16" s="70" t="s">
        <v>150</v>
      </c>
      <c r="H16" s="74" t="s">
        <v>149</v>
      </c>
      <c r="I16" s="51"/>
      <c r="J16" s="53">
        <f>ROUNDUP(E16*0.75,2)</f>
        <v>9.9999999999999992E-2</v>
      </c>
      <c r="K16" s="53" t="s">
        <v>36</v>
      </c>
      <c r="L16" s="53" t="s">
        <v>150</v>
      </c>
      <c r="M16" s="78" t="e">
        <f>#REF!</f>
        <v>#REF!</v>
      </c>
      <c r="N16" s="66" t="s">
        <v>33</v>
      </c>
      <c r="O16" s="54"/>
      <c r="P16" s="51"/>
      <c r="Q16" s="55"/>
      <c r="R16" s="92"/>
    </row>
    <row r="17" spans="1:18" ht="24.95" customHeight="1" x14ac:dyDescent="0.15">
      <c r="A17" s="396"/>
      <c r="B17" s="65"/>
      <c r="C17" s="44"/>
      <c r="D17" s="45"/>
      <c r="E17" s="46"/>
      <c r="F17" s="47"/>
      <c r="G17" s="69"/>
      <c r="H17" s="73"/>
      <c r="I17" s="45"/>
      <c r="J17" s="47"/>
      <c r="K17" s="47"/>
      <c r="L17" s="47"/>
      <c r="M17" s="77"/>
      <c r="N17" s="65"/>
      <c r="O17" s="48"/>
      <c r="P17" s="45"/>
      <c r="Q17" s="49"/>
      <c r="R17" s="91"/>
    </row>
    <row r="18" spans="1:18" ht="24.95" customHeight="1" x14ac:dyDescent="0.15">
      <c r="A18" s="396"/>
      <c r="B18" s="66" t="s">
        <v>68</v>
      </c>
      <c r="C18" s="50" t="s">
        <v>111</v>
      </c>
      <c r="D18" s="51" t="s">
        <v>112</v>
      </c>
      <c r="E18" s="52">
        <v>5</v>
      </c>
      <c r="F18" s="53" t="s">
        <v>17</v>
      </c>
      <c r="G18" s="70"/>
      <c r="H18" s="74" t="s">
        <v>111</v>
      </c>
      <c r="I18" s="51" t="s">
        <v>112</v>
      </c>
      <c r="J18" s="53">
        <f>ROUNDUP(E18*0.75,2)</f>
        <v>3.75</v>
      </c>
      <c r="K18" s="53" t="s">
        <v>17</v>
      </c>
      <c r="L18" s="53"/>
      <c r="M18" s="78" t="e">
        <f>#REF!</f>
        <v>#REF!</v>
      </c>
      <c r="N18" s="66" t="s">
        <v>33</v>
      </c>
      <c r="O18" s="54" t="s">
        <v>31</v>
      </c>
      <c r="P18" s="51"/>
      <c r="Q18" s="55">
        <v>100</v>
      </c>
      <c r="R18" s="92">
        <f>ROUNDUP(Q18*0.75,2)</f>
        <v>75</v>
      </c>
    </row>
    <row r="19" spans="1:18" ht="24.95" customHeight="1" x14ac:dyDescent="0.15">
      <c r="A19" s="396"/>
      <c r="B19" s="66"/>
      <c r="C19" s="50" t="s">
        <v>35</v>
      </c>
      <c r="D19" s="51" t="s">
        <v>24</v>
      </c>
      <c r="E19" s="57">
        <v>0.1</v>
      </c>
      <c r="F19" s="53" t="s">
        <v>36</v>
      </c>
      <c r="G19" s="70"/>
      <c r="H19" s="74" t="s">
        <v>35</v>
      </c>
      <c r="I19" s="51" t="s">
        <v>24</v>
      </c>
      <c r="J19" s="53">
        <f>ROUNDUP(E19*0.75,2)</f>
        <v>0.08</v>
      </c>
      <c r="K19" s="53" t="s">
        <v>36</v>
      </c>
      <c r="L19" s="53"/>
      <c r="M19" s="78" t="e">
        <f>#REF!</f>
        <v>#REF!</v>
      </c>
      <c r="N19" s="66"/>
      <c r="O19" s="54" t="s">
        <v>51</v>
      </c>
      <c r="P19" s="51"/>
      <c r="Q19" s="55">
        <v>0.1</v>
      </c>
      <c r="R19" s="92">
        <f>ROUNDUP(Q19*0.75,2)</f>
        <v>0.08</v>
      </c>
    </row>
    <row r="20" spans="1:18" ht="24.95" customHeight="1" x14ac:dyDescent="0.15">
      <c r="A20" s="396"/>
      <c r="B20" s="66"/>
      <c r="C20" s="50"/>
      <c r="D20" s="51"/>
      <c r="E20" s="52"/>
      <c r="F20" s="53"/>
      <c r="G20" s="70"/>
      <c r="H20" s="74"/>
      <c r="I20" s="51"/>
      <c r="J20" s="53"/>
      <c r="K20" s="53"/>
      <c r="L20" s="53"/>
      <c r="M20" s="78"/>
      <c r="N20" s="66"/>
      <c r="O20" s="54" t="s">
        <v>23</v>
      </c>
      <c r="P20" s="51" t="s">
        <v>24</v>
      </c>
      <c r="Q20" s="55">
        <v>0.5</v>
      </c>
      <c r="R20" s="92">
        <f>ROUNDUP(Q20*0.75,2)</f>
        <v>0.38</v>
      </c>
    </row>
    <row r="21" spans="1:18" ht="24.95" customHeight="1" thickBot="1" x14ac:dyDescent="0.2">
      <c r="A21" s="397"/>
      <c r="B21" s="67"/>
      <c r="C21" s="58"/>
      <c r="D21" s="59"/>
      <c r="E21" s="60"/>
      <c r="F21" s="61"/>
      <c r="G21" s="71"/>
      <c r="H21" s="75"/>
      <c r="I21" s="59"/>
      <c r="J21" s="61"/>
      <c r="K21" s="61"/>
      <c r="L21" s="61"/>
      <c r="M21" s="79"/>
      <c r="N21" s="67"/>
      <c r="O21" s="62"/>
      <c r="P21" s="59"/>
      <c r="Q21" s="63"/>
      <c r="R21" s="94"/>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U6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355</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44" t="s">
        <v>354</v>
      </c>
      <c r="M5" s="445"/>
      <c r="N5" s="446"/>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57" t="s">
        <v>1</v>
      </c>
      <c r="M6" s="127" t="s">
        <v>279</v>
      </c>
      <c r="N6" s="126" t="s">
        <v>278</v>
      </c>
      <c r="O6" s="400"/>
    </row>
    <row r="7" spans="1:21" ht="24.95" customHeight="1" x14ac:dyDescent="0.15">
      <c r="A7" s="453" t="s">
        <v>38</v>
      </c>
      <c r="B7" s="122" t="s">
        <v>276</v>
      </c>
      <c r="C7" s="122" t="s">
        <v>273</v>
      </c>
      <c r="D7" s="122"/>
      <c r="E7" s="39"/>
      <c r="F7" s="39"/>
      <c r="G7" s="122"/>
      <c r="H7" s="121" t="s">
        <v>277</v>
      </c>
      <c r="I7" s="125" t="s">
        <v>276</v>
      </c>
      <c r="J7" s="122" t="s">
        <v>273</v>
      </c>
      <c r="K7" s="124" t="s">
        <v>275</v>
      </c>
      <c r="L7" s="123" t="s">
        <v>274</v>
      </c>
      <c r="M7" s="122" t="s">
        <v>273</v>
      </c>
      <c r="N7" s="121">
        <v>30</v>
      </c>
      <c r="O7" s="120"/>
    </row>
    <row r="8" spans="1:21" ht="24.95" customHeight="1" x14ac:dyDescent="0.15">
      <c r="A8" s="449"/>
      <c r="B8" s="114"/>
      <c r="C8" s="114"/>
      <c r="D8" s="114"/>
      <c r="E8" s="45"/>
      <c r="F8" s="45"/>
      <c r="G8" s="114"/>
      <c r="H8" s="116"/>
      <c r="I8" s="115"/>
      <c r="J8" s="114"/>
      <c r="K8" s="113"/>
      <c r="L8" s="118"/>
      <c r="M8" s="114"/>
      <c r="N8" s="116"/>
      <c r="O8" s="117"/>
    </row>
    <row r="9" spans="1:21" ht="24.95" customHeight="1" x14ac:dyDescent="0.15">
      <c r="A9" s="449"/>
      <c r="B9" s="153" t="s">
        <v>140</v>
      </c>
      <c r="C9" s="153" t="s">
        <v>47</v>
      </c>
      <c r="D9" s="153"/>
      <c r="E9" s="154"/>
      <c r="F9" s="154"/>
      <c r="G9" s="153"/>
      <c r="H9" s="152">
        <v>15</v>
      </c>
      <c r="I9" s="111" t="s">
        <v>312</v>
      </c>
      <c r="J9" s="119" t="s">
        <v>218</v>
      </c>
      <c r="K9" s="110">
        <v>10</v>
      </c>
      <c r="L9" s="155" t="s">
        <v>311</v>
      </c>
      <c r="M9" s="153" t="s">
        <v>107</v>
      </c>
      <c r="N9" s="152">
        <v>10</v>
      </c>
      <c r="O9" s="106"/>
    </row>
    <row r="10" spans="1:21" ht="24.95" customHeight="1" x14ac:dyDescent="0.15">
      <c r="A10" s="449"/>
      <c r="B10" s="108"/>
      <c r="C10" s="108" t="s">
        <v>144</v>
      </c>
      <c r="D10" s="108"/>
      <c r="E10" s="51"/>
      <c r="F10" s="51"/>
      <c r="G10" s="108"/>
      <c r="H10" s="107">
        <v>5</v>
      </c>
      <c r="I10" s="111"/>
      <c r="J10" s="108" t="s">
        <v>107</v>
      </c>
      <c r="K10" s="110">
        <v>20</v>
      </c>
      <c r="L10" s="109"/>
      <c r="M10" s="108" t="s">
        <v>19</v>
      </c>
      <c r="N10" s="107">
        <v>10</v>
      </c>
      <c r="O10" s="106"/>
    </row>
    <row r="11" spans="1:21" ht="24.95" customHeight="1" x14ac:dyDescent="0.15">
      <c r="A11" s="449"/>
      <c r="B11" s="108"/>
      <c r="C11" s="108" t="s">
        <v>107</v>
      </c>
      <c r="D11" s="108"/>
      <c r="E11" s="51"/>
      <c r="F11" s="51"/>
      <c r="G11" s="108"/>
      <c r="H11" s="107">
        <v>20</v>
      </c>
      <c r="I11" s="111"/>
      <c r="J11" s="108" t="s">
        <v>19</v>
      </c>
      <c r="K11" s="110">
        <v>10</v>
      </c>
      <c r="L11" s="109"/>
      <c r="M11" s="108" t="s">
        <v>145</v>
      </c>
      <c r="N11" s="107">
        <v>10</v>
      </c>
      <c r="O11" s="106"/>
    </row>
    <row r="12" spans="1:21" ht="24.95" customHeight="1" x14ac:dyDescent="0.15">
      <c r="A12" s="449"/>
      <c r="B12" s="108"/>
      <c r="C12" s="108" t="s">
        <v>19</v>
      </c>
      <c r="D12" s="108"/>
      <c r="E12" s="51"/>
      <c r="F12" s="51"/>
      <c r="G12" s="108"/>
      <c r="H12" s="107">
        <v>10</v>
      </c>
      <c r="I12" s="111"/>
      <c r="J12" s="108" t="s">
        <v>145</v>
      </c>
      <c r="K12" s="110">
        <v>15</v>
      </c>
      <c r="L12" s="109"/>
      <c r="M12" s="108"/>
      <c r="N12" s="107"/>
      <c r="O12" s="106"/>
    </row>
    <row r="13" spans="1:21" ht="24.95" customHeight="1" x14ac:dyDescent="0.15">
      <c r="A13" s="449"/>
      <c r="B13" s="108"/>
      <c r="C13" s="108" t="s">
        <v>145</v>
      </c>
      <c r="D13" s="108"/>
      <c r="E13" s="51"/>
      <c r="F13" s="51"/>
      <c r="G13" s="108"/>
      <c r="H13" s="107">
        <v>20</v>
      </c>
      <c r="I13" s="111"/>
      <c r="J13" s="108"/>
      <c r="K13" s="110"/>
      <c r="L13" s="109"/>
      <c r="M13" s="108"/>
      <c r="N13" s="107"/>
      <c r="O13" s="106"/>
    </row>
    <row r="14" spans="1:21" ht="24.95" customHeight="1" x14ac:dyDescent="0.15">
      <c r="A14" s="449"/>
      <c r="B14" s="108"/>
      <c r="C14" s="108"/>
      <c r="D14" s="108"/>
      <c r="E14" s="51"/>
      <c r="F14" s="51"/>
      <c r="G14" s="108" t="s">
        <v>50</v>
      </c>
      <c r="H14" s="107" t="s">
        <v>266</v>
      </c>
      <c r="I14" s="111"/>
      <c r="J14" s="108"/>
      <c r="K14" s="110"/>
      <c r="L14" s="109"/>
      <c r="M14" s="108"/>
      <c r="N14" s="107"/>
      <c r="O14" s="106"/>
    </row>
    <row r="15" spans="1:21" ht="24.95" customHeight="1" x14ac:dyDescent="0.15">
      <c r="A15" s="449"/>
      <c r="B15" s="108"/>
      <c r="C15" s="108"/>
      <c r="D15" s="108"/>
      <c r="E15" s="51"/>
      <c r="F15" s="51"/>
      <c r="G15" s="108" t="s">
        <v>51</v>
      </c>
      <c r="H15" s="107" t="s">
        <v>268</v>
      </c>
      <c r="I15" s="115"/>
      <c r="J15" s="114"/>
      <c r="K15" s="113"/>
      <c r="L15" s="109"/>
      <c r="M15" s="108"/>
      <c r="N15" s="107"/>
      <c r="O15" s="106"/>
    </row>
    <row r="16" spans="1:21" ht="24.95" customHeight="1" x14ac:dyDescent="0.15">
      <c r="A16" s="449"/>
      <c r="B16" s="114"/>
      <c r="C16" s="114"/>
      <c r="D16" s="114"/>
      <c r="E16" s="45"/>
      <c r="F16" s="45"/>
      <c r="G16" s="114"/>
      <c r="H16" s="116"/>
      <c r="I16" s="111" t="s">
        <v>310</v>
      </c>
      <c r="J16" s="108" t="s">
        <v>120</v>
      </c>
      <c r="K16" s="110">
        <v>10</v>
      </c>
      <c r="L16" s="109"/>
      <c r="M16" s="108"/>
      <c r="N16" s="107"/>
      <c r="O16" s="106"/>
    </row>
    <row r="17" spans="1:15" ht="24.95" customHeight="1" x14ac:dyDescent="0.15">
      <c r="A17" s="449"/>
      <c r="B17" s="153" t="s">
        <v>309</v>
      </c>
      <c r="C17" s="153" t="s">
        <v>103</v>
      </c>
      <c r="D17" s="153"/>
      <c r="E17" s="154"/>
      <c r="F17" s="154"/>
      <c r="G17" s="153"/>
      <c r="H17" s="152">
        <v>10</v>
      </c>
      <c r="I17" s="115"/>
      <c r="J17" s="114"/>
      <c r="K17" s="113"/>
      <c r="L17" s="109"/>
      <c r="M17" s="108"/>
      <c r="N17" s="107"/>
      <c r="O17" s="106"/>
    </row>
    <row r="18" spans="1:15" ht="24.95" customHeight="1" x14ac:dyDescent="0.15">
      <c r="A18" s="449"/>
      <c r="B18" s="108"/>
      <c r="C18" s="108" t="s">
        <v>120</v>
      </c>
      <c r="D18" s="108"/>
      <c r="E18" s="51"/>
      <c r="F18" s="51"/>
      <c r="G18" s="108"/>
      <c r="H18" s="107">
        <v>10</v>
      </c>
      <c r="I18" s="111" t="s">
        <v>68</v>
      </c>
      <c r="J18" s="108" t="s">
        <v>35</v>
      </c>
      <c r="K18" s="140">
        <v>0.05</v>
      </c>
      <c r="L18" s="109"/>
      <c r="M18" s="108"/>
      <c r="N18" s="107"/>
      <c r="O18" s="106"/>
    </row>
    <row r="19" spans="1:15" ht="24.95" customHeight="1" x14ac:dyDescent="0.15">
      <c r="A19" s="449"/>
      <c r="B19" s="114"/>
      <c r="C19" s="114"/>
      <c r="D19" s="114"/>
      <c r="E19" s="45"/>
      <c r="F19" s="146"/>
      <c r="G19" s="114"/>
      <c r="H19" s="116"/>
      <c r="I19" s="111"/>
      <c r="J19" s="108" t="s">
        <v>111</v>
      </c>
      <c r="K19" s="110">
        <v>3</v>
      </c>
      <c r="L19" s="109"/>
      <c r="M19" s="108"/>
      <c r="N19" s="107"/>
      <c r="O19" s="106"/>
    </row>
    <row r="20" spans="1:15" ht="24.95" customHeight="1" x14ac:dyDescent="0.15">
      <c r="A20" s="449"/>
      <c r="B20" s="153" t="s">
        <v>68</v>
      </c>
      <c r="C20" s="153" t="s">
        <v>35</v>
      </c>
      <c r="D20" s="153"/>
      <c r="E20" s="154" t="s">
        <v>24</v>
      </c>
      <c r="F20" s="154"/>
      <c r="G20" s="153"/>
      <c r="H20" s="161">
        <v>0.05</v>
      </c>
      <c r="I20" s="111"/>
      <c r="J20" s="108"/>
      <c r="K20" s="110"/>
      <c r="L20" s="109"/>
      <c r="M20" s="108"/>
      <c r="N20" s="107"/>
      <c r="O20" s="106"/>
    </row>
    <row r="21" spans="1:15" ht="24.95" customHeight="1" x14ac:dyDescent="0.15">
      <c r="A21" s="449"/>
      <c r="B21" s="108"/>
      <c r="C21" s="108" t="s">
        <v>111</v>
      </c>
      <c r="D21" s="108"/>
      <c r="E21" s="51" t="s">
        <v>353</v>
      </c>
      <c r="F21" s="51"/>
      <c r="G21" s="108"/>
      <c r="H21" s="107">
        <v>5</v>
      </c>
      <c r="I21" s="111"/>
      <c r="J21" s="108"/>
      <c r="K21" s="110"/>
      <c r="L21" s="109"/>
      <c r="M21" s="108"/>
      <c r="N21" s="107"/>
      <c r="O21" s="106"/>
    </row>
    <row r="22" spans="1:15" ht="24.95" customHeight="1" x14ac:dyDescent="0.15">
      <c r="A22" s="449"/>
      <c r="B22" s="108"/>
      <c r="C22" s="108"/>
      <c r="D22" s="108"/>
      <c r="E22" s="51"/>
      <c r="F22" s="51"/>
      <c r="G22" s="108" t="s">
        <v>31</v>
      </c>
      <c r="H22" s="107" t="s">
        <v>266</v>
      </c>
      <c r="I22" s="111"/>
      <c r="J22" s="108"/>
      <c r="K22" s="110"/>
      <c r="L22" s="109"/>
      <c r="M22" s="108"/>
      <c r="N22" s="107"/>
      <c r="O22" s="106"/>
    </row>
    <row r="23" spans="1:15" ht="24.95" customHeight="1" x14ac:dyDescent="0.15">
      <c r="A23" s="449"/>
      <c r="B23" s="108"/>
      <c r="C23" s="108"/>
      <c r="D23" s="108"/>
      <c r="E23" s="51"/>
      <c r="F23" s="51" t="s">
        <v>24</v>
      </c>
      <c r="G23" s="108" t="s">
        <v>23</v>
      </c>
      <c r="H23" s="107" t="s">
        <v>268</v>
      </c>
      <c r="I23" s="111"/>
      <c r="J23" s="108"/>
      <c r="K23" s="110"/>
      <c r="L23" s="109"/>
      <c r="M23" s="108"/>
      <c r="N23" s="107"/>
      <c r="O23" s="106"/>
    </row>
    <row r="24" spans="1:15" ht="24.95" customHeight="1" thickBot="1" x14ac:dyDescent="0.2">
      <c r="A24" s="450"/>
      <c r="B24" s="102"/>
      <c r="C24" s="102"/>
      <c r="D24" s="102"/>
      <c r="E24" s="59"/>
      <c r="F24" s="59"/>
      <c r="G24" s="102"/>
      <c r="H24" s="101"/>
      <c r="I24" s="105"/>
      <c r="J24" s="102"/>
      <c r="K24" s="104"/>
      <c r="L24" s="103"/>
      <c r="M24" s="102"/>
      <c r="N24" s="101"/>
      <c r="O24" s="100"/>
    </row>
    <row r="25" spans="1:15" ht="14.25"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row r="63" spans="2:14" ht="14.25" x14ac:dyDescent="0.15">
      <c r="B63" s="99"/>
      <c r="C63" s="99"/>
      <c r="D63" s="99"/>
      <c r="G63" s="99"/>
      <c r="H63" s="98"/>
      <c r="I63" s="99"/>
      <c r="J63" s="99"/>
      <c r="K63" s="98"/>
      <c r="L63" s="99"/>
      <c r="M63" s="99"/>
      <c r="N63" s="98"/>
    </row>
    <row r="64" spans="2:14" ht="14.25" x14ac:dyDescent="0.15">
      <c r="B64" s="99"/>
      <c r="C64" s="99"/>
      <c r="D64" s="99"/>
      <c r="G64" s="99"/>
      <c r="H64" s="98"/>
      <c r="I64" s="99"/>
      <c r="J64" s="99"/>
      <c r="K64" s="98"/>
      <c r="L64" s="99"/>
      <c r="M64" s="99"/>
      <c r="N64" s="98"/>
    </row>
    <row r="65" spans="2:14" ht="14.25" x14ac:dyDescent="0.15">
      <c r="B65" s="99"/>
      <c r="C65" s="99"/>
      <c r="D65" s="99"/>
      <c r="G65" s="99"/>
      <c r="H65" s="98"/>
      <c r="I65" s="99"/>
      <c r="J65" s="99"/>
      <c r="K65" s="98"/>
      <c r="L65" s="99"/>
      <c r="M65" s="99"/>
      <c r="N65" s="98"/>
    </row>
    <row r="66" spans="2:14" ht="14.25" x14ac:dyDescent="0.15">
      <c r="B66" s="99"/>
      <c r="C66" s="99"/>
      <c r="D66" s="99"/>
      <c r="G66" s="99"/>
      <c r="H66" s="98"/>
      <c r="I66" s="99"/>
      <c r="J66" s="99"/>
      <c r="K66" s="98"/>
      <c r="L66" s="99"/>
      <c r="M66" s="99"/>
      <c r="N66" s="98"/>
    </row>
    <row r="67" spans="2:14" ht="14.25" x14ac:dyDescent="0.15">
      <c r="B67" s="99"/>
      <c r="C67" s="99"/>
      <c r="D67" s="99"/>
      <c r="G67" s="99"/>
      <c r="H67" s="98"/>
      <c r="I67" s="99"/>
      <c r="J67" s="99"/>
      <c r="K67" s="98"/>
      <c r="L67" s="99"/>
      <c r="M67" s="99"/>
      <c r="N67" s="98"/>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Z27"/>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173</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78</v>
      </c>
      <c r="C5" s="38" t="s">
        <v>79</v>
      </c>
      <c r="D5" s="39" t="s">
        <v>80</v>
      </c>
      <c r="E5" s="83">
        <v>0.5</v>
      </c>
      <c r="F5" s="41" t="s">
        <v>36</v>
      </c>
      <c r="G5" s="68"/>
      <c r="H5" s="72" t="s">
        <v>79</v>
      </c>
      <c r="I5" s="39" t="s">
        <v>80</v>
      </c>
      <c r="J5" s="41">
        <f>ROUNDUP(E5*0.75,2)</f>
        <v>0.38</v>
      </c>
      <c r="K5" s="41" t="s">
        <v>36</v>
      </c>
      <c r="L5" s="41"/>
      <c r="M5" s="76" t="e">
        <f>#REF!</f>
        <v>#REF!</v>
      </c>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186</v>
      </c>
      <c r="C7" s="50" t="s">
        <v>91</v>
      </c>
      <c r="D7" s="51"/>
      <c r="E7" s="52">
        <v>1</v>
      </c>
      <c r="F7" s="53" t="s">
        <v>56</v>
      </c>
      <c r="G7" s="70" t="s">
        <v>54</v>
      </c>
      <c r="H7" s="74" t="s">
        <v>91</v>
      </c>
      <c r="I7" s="51"/>
      <c r="J7" s="53">
        <f>ROUNDUP(E7*0.75,2)</f>
        <v>0.75</v>
      </c>
      <c r="K7" s="53" t="s">
        <v>56</v>
      </c>
      <c r="L7" s="53" t="s">
        <v>54</v>
      </c>
      <c r="M7" s="78" t="e">
        <f>#REF!</f>
        <v>#REF!</v>
      </c>
      <c r="N7" s="66" t="s">
        <v>153</v>
      </c>
      <c r="O7" s="54" t="s">
        <v>41</v>
      </c>
      <c r="P7" s="51" t="s">
        <v>24</v>
      </c>
      <c r="Q7" s="55">
        <v>3</v>
      </c>
      <c r="R7" s="92">
        <f t="shared" ref="R7:R14" si="0">ROUNDUP(Q7*0.75,2)</f>
        <v>2.25</v>
      </c>
    </row>
    <row r="8" spans="1:19" ht="24.95" customHeight="1" x14ac:dyDescent="0.15">
      <c r="A8" s="396"/>
      <c r="B8" s="66" t="s">
        <v>187</v>
      </c>
      <c r="C8" s="50" t="s">
        <v>97</v>
      </c>
      <c r="D8" s="51"/>
      <c r="E8" s="52">
        <v>10</v>
      </c>
      <c r="F8" s="53" t="s">
        <v>17</v>
      </c>
      <c r="G8" s="70"/>
      <c r="H8" s="74" t="s">
        <v>97</v>
      </c>
      <c r="I8" s="51"/>
      <c r="J8" s="53">
        <f>ROUNDUP(E8*0.75,2)</f>
        <v>7.5</v>
      </c>
      <c r="K8" s="53" t="s">
        <v>17</v>
      </c>
      <c r="L8" s="53"/>
      <c r="M8" s="78" t="e">
        <f>ROUND(#REF!+(#REF!*10/100),2)</f>
        <v>#REF!</v>
      </c>
      <c r="N8" s="66" t="s">
        <v>154</v>
      </c>
      <c r="O8" s="54" t="s">
        <v>25</v>
      </c>
      <c r="P8" s="51" t="s">
        <v>26</v>
      </c>
      <c r="Q8" s="55">
        <v>2</v>
      </c>
      <c r="R8" s="92">
        <f t="shared" si="0"/>
        <v>1.5</v>
      </c>
    </row>
    <row r="9" spans="1:19" ht="24.95" customHeight="1" x14ac:dyDescent="0.15">
      <c r="A9" s="396"/>
      <c r="B9" s="66"/>
      <c r="C9" s="50"/>
      <c r="D9" s="51"/>
      <c r="E9" s="52"/>
      <c r="F9" s="53"/>
      <c r="G9" s="70"/>
      <c r="H9" s="74"/>
      <c r="I9" s="51"/>
      <c r="J9" s="53"/>
      <c r="K9" s="53"/>
      <c r="L9" s="53"/>
      <c r="M9" s="78"/>
      <c r="N9" s="66" t="s">
        <v>155</v>
      </c>
      <c r="O9" s="54" t="s">
        <v>50</v>
      </c>
      <c r="P9" s="51"/>
      <c r="Q9" s="55">
        <v>5</v>
      </c>
      <c r="R9" s="92">
        <f t="shared" si="0"/>
        <v>3.75</v>
      </c>
    </row>
    <row r="10" spans="1:19" ht="24.95" customHeight="1" x14ac:dyDescent="0.15">
      <c r="A10" s="396"/>
      <c r="B10" s="66"/>
      <c r="C10" s="50"/>
      <c r="D10" s="51"/>
      <c r="E10" s="52"/>
      <c r="F10" s="53"/>
      <c r="G10" s="70"/>
      <c r="H10" s="74"/>
      <c r="I10" s="51"/>
      <c r="J10" s="53"/>
      <c r="K10" s="53"/>
      <c r="L10" s="53"/>
      <c r="M10" s="78"/>
      <c r="N10" s="66" t="s">
        <v>15</v>
      </c>
      <c r="O10" s="54" t="s">
        <v>22</v>
      </c>
      <c r="P10" s="51"/>
      <c r="Q10" s="55">
        <v>1</v>
      </c>
      <c r="R10" s="92">
        <f t="shared" si="0"/>
        <v>0.75</v>
      </c>
    </row>
    <row r="11" spans="1:19" ht="24.95" customHeight="1" x14ac:dyDescent="0.15">
      <c r="A11" s="396"/>
      <c r="B11" s="66"/>
      <c r="C11" s="50"/>
      <c r="D11" s="51"/>
      <c r="E11" s="52"/>
      <c r="F11" s="53"/>
      <c r="G11" s="70"/>
      <c r="H11" s="74"/>
      <c r="I11" s="51"/>
      <c r="J11" s="53"/>
      <c r="K11" s="53"/>
      <c r="L11" s="53"/>
      <c r="M11" s="78"/>
      <c r="N11" s="66"/>
      <c r="O11" s="54" t="s">
        <v>23</v>
      </c>
      <c r="P11" s="51" t="s">
        <v>24</v>
      </c>
      <c r="Q11" s="55">
        <v>1</v>
      </c>
      <c r="R11" s="92">
        <f t="shared" si="0"/>
        <v>0.75</v>
      </c>
    </row>
    <row r="12" spans="1:19" ht="24.95" customHeight="1" x14ac:dyDescent="0.15">
      <c r="A12" s="396"/>
      <c r="B12" s="66"/>
      <c r="C12" s="50"/>
      <c r="D12" s="51"/>
      <c r="E12" s="52"/>
      <c r="F12" s="53"/>
      <c r="G12" s="70"/>
      <c r="H12" s="74"/>
      <c r="I12" s="51"/>
      <c r="J12" s="53"/>
      <c r="K12" s="53"/>
      <c r="L12" s="53"/>
      <c r="M12" s="78"/>
      <c r="N12" s="66"/>
      <c r="O12" s="54" t="s">
        <v>21</v>
      </c>
      <c r="P12" s="51"/>
      <c r="Q12" s="55">
        <v>1</v>
      </c>
      <c r="R12" s="92">
        <f t="shared" si="0"/>
        <v>0.75</v>
      </c>
    </row>
    <row r="13" spans="1:19" ht="24.95" customHeight="1" x14ac:dyDescent="0.15">
      <c r="A13" s="396"/>
      <c r="B13" s="66"/>
      <c r="C13" s="50"/>
      <c r="D13" s="51"/>
      <c r="E13" s="52"/>
      <c r="F13" s="53"/>
      <c r="G13" s="70"/>
      <c r="H13" s="74"/>
      <c r="I13" s="51"/>
      <c r="J13" s="53"/>
      <c r="K13" s="53"/>
      <c r="L13" s="53"/>
      <c r="M13" s="78"/>
      <c r="N13" s="66"/>
      <c r="O13" s="54" t="s">
        <v>50</v>
      </c>
      <c r="P13" s="51"/>
      <c r="Q13" s="55">
        <v>10</v>
      </c>
      <c r="R13" s="92">
        <f t="shared" si="0"/>
        <v>7.5</v>
      </c>
    </row>
    <row r="14" spans="1:19" ht="24.95" customHeight="1" x14ac:dyDescent="0.15">
      <c r="A14" s="396"/>
      <c r="B14" s="66"/>
      <c r="C14" s="50"/>
      <c r="D14" s="51"/>
      <c r="E14" s="52"/>
      <c r="F14" s="53"/>
      <c r="G14" s="70"/>
      <c r="H14" s="74"/>
      <c r="I14" s="51"/>
      <c r="J14" s="53"/>
      <c r="K14" s="53"/>
      <c r="L14" s="53"/>
      <c r="M14" s="78"/>
      <c r="N14" s="66"/>
      <c r="O14" s="54" t="s">
        <v>22</v>
      </c>
      <c r="P14" s="51"/>
      <c r="Q14" s="55">
        <v>0.5</v>
      </c>
      <c r="R14" s="92">
        <f t="shared" si="0"/>
        <v>0.38</v>
      </c>
    </row>
    <row r="15" spans="1:19" ht="24.95" customHeight="1" x14ac:dyDescent="0.15">
      <c r="A15" s="396"/>
      <c r="B15" s="65"/>
      <c r="C15" s="44"/>
      <c r="D15" s="45"/>
      <c r="E15" s="46"/>
      <c r="F15" s="47"/>
      <c r="G15" s="69"/>
      <c r="H15" s="73"/>
      <c r="I15" s="45"/>
      <c r="J15" s="47"/>
      <c r="K15" s="47"/>
      <c r="L15" s="47"/>
      <c r="M15" s="77"/>
      <c r="N15" s="65"/>
      <c r="O15" s="48"/>
      <c r="P15" s="45"/>
      <c r="Q15" s="49"/>
      <c r="R15" s="91"/>
    </row>
    <row r="16" spans="1:19" ht="24.95" customHeight="1" x14ac:dyDescent="0.15">
      <c r="A16" s="396"/>
      <c r="B16" s="66" t="s">
        <v>156</v>
      </c>
      <c r="C16" s="50" t="s">
        <v>16</v>
      </c>
      <c r="D16" s="51"/>
      <c r="E16" s="52">
        <v>10</v>
      </c>
      <c r="F16" s="53" t="s">
        <v>17</v>
      </c>
      <c r="G16" s="70"/>
      <c r="H16" s="74" t="s">
        <v>16</v>
      </c>
      <c r="I16" s="51"/>
      <c r="J16" s="53">
        <f>ROUNDUP(E16*0.75,2)</f>
        <v>7.5</v>
      </c>
      <c r="K16" s="53" t="s">
        <v>17</v>
      </c>
      <c r="L16" s="53"/>
      <c r="M16" s="78" t="e">
        <f>#REF!</f>
        <v>#REF!</v>
      </c>
      <c r="N16" s="66" t="s">
        <v>157</v>
      </c>
      <c r="O16" s="54" t="s">
        <v>18</v>
      </c>
      <c r="P16" s="51"/>
      <c r="Q16" s="55">
        <v>0.5</v>
      </c>
      <c r="R16" s="92">
        <f t="shared" ref="R16:R21" si="1">ROUNDUP(Q16*0.75,2)</f>
        <v>0.38</v>
      </c>
    </row>
    <row r="17" spans="1:18" ht="24.95" customHeight="1" x14ac:dyDescent="0.15">
      <c r="A17" s="396"/>
      <c r="B17" s="66"/>
      <c r="C17" s="50" t="s">
        <v>116</v>
      </c>
      <c r="D17" s="51"/>
      <c r="E17" s="52">
        <v>20</v>
      </c>
      <c r="F17" s="53" t="s">
        <v>17</v>
      </c>
      <c r="G17" s="70"/>
      <c r="H17" s="74" t="s">
        <v>116</v>
      </c>
      <c r="I17" s="51"/>
      <c r="J17" s="53">
        <f>ROUNDUP(E17*0.75,2)</f>
        <v>15</v>
      </c>
      <c r="K17" s="53" t="s">
        <v>17</v>
      </c>
      <c r="L17" s="53"/>
      <c r="M17" s="78" t="e">
        <f>ROUND(#REF!+(#REF!*15/100),2)</f>
        <v>#REF!</v>
      </c>
      <c r="N17" s="66" t="s">
        <v>109</v>
      </c>
      <c r="O17" s="54" t="s">
        <v>57</v>
      </c>
      <c r="P17" s="51"/>
      <c r="Q17" s="55">
        <v>1.5</v>
      </c>
      <c r="R17" s="92">
        <f t="shared" si="1"/>
        <v>1.1300000000000001</v>
      </c>
    </row>
    <row r="18" spans="1:18" ht="24.95" customHeight="1" x14ac:dyDescent="0.15">
      <c r="A18" s="396"/>
      <c r="B18" s="66"/>
      <c r="C18" s="50" t="s">
        <v>158</v>
      </c>
      <c r="D18" s="51"/>
      <c r="E18" s="52">
        <v>5</v>
      </c>
      <c r="F18" s="53" t="s">
        <v>17</v>
      </c>
      <c r="G18" s="70"/>
      <c r="H18" s="74" t="s">
        <v>158</v>
      </c>
      <c r="I18" s="51"/>
      <c r="J18" s="53">
        <f>ROUNDUP(E18*0.75,2)</f>
        <v>3.75</v>
      </c>
      <c r="K18" s="53" t="s">
        <v>17</v>
      </c>
      <c r="L18" s="53"/>
      <c r="M18" s="78" t="e">
        <f>ROUND(#REF!+(#REF!*10/100),2)</f>
        <v>#REF!</v>
      </c>
      <c r="N18" s="66" t="s">
        <v>15</v>
      </c>
      <c r="O18" s="54" t="s">
        <v>22</v>
      </c>
      <c r="P18" s="51"/>
      <c r="Q18" s="55">
        <v>1</v>
      </c>
      <c r="R18" s="92">
        <f t="shared" si="1"/>
        <v>0.75</v>
      </c>
    </row>
    <row r="19" spans="1:18" ht="24.95" customHeight="1" x14ac:dyDescent="0.15">
      <c r="A19" s="396"/>
      <c r="B19" s="66"/>
      <c r="C19" s="50"/>
      <c r="D19" s="51"/>
      <c r="E19" s="52"/>
      <c r="F19" s="53"/>
      <c r="G19" s="70"/>
      <c r="H19" s="74"/>
      <c r="I19" s="51"/>
      <c r="J19" s="53"/>
      <c r="K19" s="53"/>
      <c r="L19" s="53"/>
      <c r="M19" s="78"/>
      <c r="N19" s="66"/>
      <c r="O19" s="54" t="s">
        <v>23</v>
      </c>
      <c r="P19" s="51" t="s">
        <v>24</v>
      </c>
      <c r="Q19" s="55">
        <v>1</v>
      </c>
      <c r="R19" s="92">
        <f t="shared" si="1"/>
        <v>0.75</v>
      </c>
    </row>
    <row r="20" spans="1:18" ht="24.95" customHeight="1" x14ac:dyDescent="0.15">
      <c r="A20" s="396"/>
      <c r="B20" s="66"/>
      <c r="C20" s="50"/>
      <c r="D20" s="51"/>
      <c r="E20" s="52"/>
      <c r="F20" s="53"/>
      <c r="G20" s="70"/>
      <c r="H20" s="74"/>
      <c r="I20" s="51"/>
      <c r="J20" s="53"/>
      <c r="K20" s="53"/>
      <c r="L20" s="53"/>
      <c r="M20" s="78"/>
      <c r="N20" s="66"/>
      <c r="O20" s="54" t="s">
        <v>66</v>
      </c>
      <c r="P20" s="51"/>
      <c r="Q20" s="55">
        <v>2</v>
      </c>
      <c r="R20" s="92">
        <f t="shared" si="1"/>
        <v>1.5</v>
      </c>
    </row>
    <row r="21" spans="1:18" ht="24.95" customHeight="1" x14ac:dyDescent="0.15">
      <c r="A21" s="396"/>
      <c r="B21" s="66"/>
      <c r="C21" s="50"/>
      <c r="D21" s="51"/>
      <c r="E21" s="52"/>
      <c r="F21" s="53"/>
      <c r="G21" s="70"/>
      <c r="H21" s="74"/>
      <c r="I21" s="51"/>
      <c r="J21" s="53"/>
      <c r="K21" s="53"/>
      <c r="L21" s="53"/>
      <c r="M21" s="78"/>
      <c r="N21" s="66"/>
      <c r="O21" s="54" t="s">
        <v>67</v>
      </c>
      <c r="P21" s="51"/>
      <c r="Q21" s="55">
        <v>2</v>
      </c>
      <c r="R21" s="92">
        <f t="shared" si="1"/>
        <v>1.5</v>
      </c>
    </row>
    <row r="22" spans="1:18" ht="24.95" customHeight="1" x14ac:dyDescent="0.15">
      <c r="A22" s="396"/>
      <c r="B22" s="65"/>
      <c r="C22" s="44"/>
      <c r="D22" s="45"/>
      <c r="E22" s="46"/>
      <c r="F22" s="47"/>
      <c r="G22" s="69"/>
      <c r="H22" s="73"/>
      <c r="I22" s="45"/>
      <c r="J22" s="47"/>
      <c r="K22" s="47"/>
      <c r="L22" s="47"/>
      <c r="M22" s="77"/>
      <c r="N22" s="65"/>
      <c r="O22" s="48"/>
      <c r="P22" s="45"/>
      <c r="Q22" s="49"/>
      <c r="R22" s="91"/>
    </row>
    <row r="23" spans="1:18" ht="24.95" customHeight="1" x14ac:dyDescent="0.15">
      <c r="A23" s="396"/>
      <c r="B23" s="66" t="s">
        <v>32</v>
      </c>
      <c r="C23" s="50" t="s">
        <v>69</v>
      </c>
      <c r="D23" s="51"/>
      <c r="E23" s="52">
        <v>5</v>
      </c>
      <c r="F23" s="53" t="s">
        <v>17</v>
      </c>
      <c r="G23" s="70"/>
      <c r="H23" s="74" t="s">
        <v>69</v>
      </c>
      <c r="I23" s="51"/>
      <c r="J23" s="53">
        <f>ROUNDUP(E23*0.75,2)</f>
        <v>3.75</v>
      </c>
      <c r="K23" s="53" t="s">
        <v>17</v>
      </c>
      <c r="L23" s="53"/>
      <c r="M23" s="78" t="e">
        <f>#REF!</f>
        <v>#REF!</v>
      </c>
      <c r="N23" s="66" t="s">
        <v>33</v>
      </c>
      <c r="O23" s="54" t="s">
        <v>31</v>
      </c>
      <c r="P23" s="51"/>
      <c r="Q23" s="55">
        <v>100</v>
      </c>
      <c r="R23" s="92">
        <f>ROUNDUP(Q23*0.75,2)</f>
        <v>75</v>
      </c>
    </row>
    <row r="24" spans="1:18" ht="24.95" customHeight="1" x14ac:dyDescent="0.15">
      <c r="A24" s="396"/>
      <c r="B24" s="66"/>
      <c r="C24" s="50" t="s">
        <v>115</v>
      </c>
      <c r="D24" s="51"/>
      <c r="E24" s="52">
        <v>5</v>
      </c>
      <c r="F24" s="53" t="s">
        <v>17</v>
      </c>
      <c r="G24" s="70"/>
      <c r="H24" s="74" t="s">
        <v>115</v>
      </c>
      <c r="I24" s="51"/>
      <c r="J24" s="53">
        <f>ROUNDUP(E24*0.75,2)</f>
        <v>3.75</v>
      </c>
      <c r="K24" s="53" t="s">
        <v>17</v>
      </c>
      <c r="L24" s="53"/>
      <c r="M24" s="78" t="e">
        <f>ROUND(#REF!+(#REF!*10/100),2)</f>
        <v>#REF!</v>
      </c>
      <c r="N24" s="66"/>
      <c r="O24" s="54" t="s">
        <v>37</v>
      </c>
      <c r="P24" s="51"/>
      <c r="Q24" s="55">
        <v>3</v>
      </c>
      <c r="R24" s="92">
        <f>ROUNDUP(Q24*0.75,2)</f>
        <v>2.25</v>
      </c>
    </row>
    <row r="25" spans="1:18" ht="24.95" customHeight="1" x14ac:dyDescent="0.15">
      <c r="A25" s="396"/>
      <c r="B25" s="65"/>
      <c r="C25" s="44"/>
      <c r="D25" s="45"/>
      <c r="E25" s="46"/>
      <c r="F25" s="47"/>
      <c r="G25" s="69"/>
      <c r="H25" s="73"/>
      <c r="I25" s="45"/>
      <c r="J25" s="47"/>
      <c r="K25" s="47"/>
      <c r="L25" s="47"/>
      <c r="M25" s="77"/>
      <c r="N25" s="65"/>
      <c r="O25" s="48"/>
      <c r="P25" s="45"/>
      <c r="Q25" s="49"/>
      <c r="R25" s="91"/>
    </row>
    <row r="26" spans="1:18" ht="24.95" customHeight="1" x14ac:dyDescent="0.15">
      <c r="A26" s="396"/>
      <c r="B26" s="66" t="s">
        <v>105</v>
      </c>
      <c r="C26" s="50" t="s">
        <v>106</v>
      </c>
      <c r="D26" s="51"/>
      <c r="E26" s="84">
        <v>0.16666666666666666</v>
      </c>
      <c r="F26" s="53" t="s">
        <v>30</v>
      </c>
      <c r="G26" s="70"/>
      <c r="H26" s="74" t="s">
        <v>106</v>
      </c>
      <c r="I26" s="51"/>
      <c r="J26" s="53">
        <f>ROUNDUP(E26*0.75,2)</f>
        <v>0.13</v>
      </c>
      <c r="K26" s="53" t="s">
        <v>30</v>
      </c>
      <c r="L26" s="53"/>
      <c r="M26" s="78" t="e">
        <f>#REF!</f>
        <v>#REF!</v>
      </c>
      <c r="N26" s="66" t="s">
        <v>100</v>
      </c>
      <c r="O26" s="54"/>
      <c r="P26" s="51"/>
      <c r="Q26" s="55"/>
      <c r="R26" s="92"/>
    </row>
    <row r="27" spans="1:18" ht="24.95" customHeight="1" thickBot="1" x14ac:dyDescent="0.2">
      <c r="A27" s="397"/>
      <c r="B27" s="67"/>
      <c r="C27" s="58"/>
      <c r="D27" s="59"/>
      <c r="E27" s="60"/>
      <c r="F27" s="61"/>
      <c r="G27" s="71"/>
      <c r="H27" s="75"/>
      <c r="I27" s="59"/>
      <c r="J27" s="61"/>
      <c r="K27" s="61"/>
      <c r="L27" s="61"/>
      <c r="M27" s="79"/>
      <c r="N27" s="67"/>
      <c r="O27" s="62"/>
      <c r="P27" s="59"/>
      <c r="Q27" s="63"/>
      <c r="R27" s="94"/>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173</v>
      </c>
      <c r="B3" s="411"/>
      <c r="C3" s="411"/>
      <c r="D3" s="137"/>
      <c r="E3" s="412" t="s">
        <v>356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44" t="s">
        <v>281</v>
      </c>
      <c r="M5" s="445"/>
      <c r="N5" s="446"/>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57" t="s">
        <v>1</v>
      </c>
      <c r="M6" s="127" t="s">
        <v>279</v>
      </c>
      <c r="N6" s="126" t="s">
        <v>278</v>
      </c>
      <c r="O6" s="400"/>
    </row>
    <row r="7" spans="1:21" ht="24.95" customHeight="1" x14ac:dyDescent="0.15">
      <c r="A7" s="453" t="s">
        <v>38</v>
      </c>
      <c r="B7" s="122" t="s">
        <v>276</v>
      </c>
      <c r="C7" s="122" t="s">
        <v>273</v>
      </c>
      <c r="D7" s="122"/>
      <c r="E7" s="39"/>
      <c r="F7" s="39"/>
      <c r="G7" s="122"/>
      <c r="H7" s="121" t="s">
        <v>277</v>
      </c>
      <c r="I7" s="125" t="s">
        <v>276</v>
      </c>
      <c r="J7" s="122" t="s">
        <v>273</v>
      </c>
      <c r="K7" s="124" t="s">
        <v>275</v>
      </c>
      <c r="L7" s="123" t="s">
        <v>274</v>
      </c>
      <c r="M7" s="122" t="s">
        <v>273</v>
      </c>
      <c r="N7" s="121">
        <v>30</v>
      </c>
      <c r="O7" s="120"/>
    </row>
    <row r="8" spans="1:21" ht="24.95" customHeight="1" x14ac:dyDescent="0.15">
      <c r="A8" s="449"/>
      <c r="B8" s="114"/>
      <c r="C8" s="114"/>
      <c r="D8" s="114"/>
      <c r="E8" s="45"/>
      <c r="F8" s="45"/>
      <c r="G8" s="114"/>
      <c r="H8" s="116"/>
      <c r="I8" s="115"/>
      <c r="J8" s="114"/>
      <c r="K8" s="113"/>
      <c r="L8" s="118"/>
      <c r="M8" s="114"/>
      <c r="N8" s="116"/>
      <c r="O8" s="117"/>
    </row>
    <row r="9" spans="1:21" ht="24.95" customHeight="1" x14ac:dyDescent="0.15">
      <c r="A9" s="449"/>
      <c r="B9" s="153" t="s">
        <v>318</v>
      </c>
      <c r="C9" s="153" t="s">
        <v>91</v>
      </c>
      <c r="D9" s="153" t="s">
        <v>54</v>
      </c>
      <c r="E9" s="154"/>
      <c r="F9" s="154"/>
      <c r="G9" s="153"/>
      <c r="H9" s="164">
        <v>0.7</v>
      </c>
      <c r="I9" s="111" t="s">
        <v>318</v>
      </c>
      <c r="J9" s="108" t="s">
        <v>91</v>
      </c>
      <c r="K9" s="144">
        <v>0.3</v>
      </c>
      <c r="L9" s="155" t="s">
        <v>317</v>
      </c>
      <c r="M9" s="153" t="s">
        <v>91</v>
      </c>
      <c r="N9" s="156">
        <v>0.2</v>
      </c>
      <c r="O9" s="106" t="s">
        <v>54</v>
      </c>
    </row>
    <row r="10" spans="1:21" ht="24.95" customHeight="1" x14ac:dyDescent="0.15">
      <c r="A10" s="449"/>
      <c r="B10" s="108"/>
      <c r="C10" s="108" t="s">
        <v>97</v>
      </c>
      <c r="D10" s="108"/>
      <c r="E10" s="51"/>
      <c r="F10" s="51"/>
      <c r="G10" s="108"/>
      <c r="H10" s="107">
        <v>10</v>
      </c>
      <c r="I10" s="111"/>
      <c r="J10" s="108" t="s">
        <v>97</v>
      </c>
      <c r="K10" s="110">
        <v>10</v>
      </c>
      <c r="L10" s="109"/>
      <c r="M10" s="108" t="s">
        <v>97</v>
      </c>
      <c r="N10" s="107">
        <v>10</v>
      </c>
      <c r="O10" s="106"/>
    </row>
    <row r="11" spans="1:21" ht="24.95" customHeight="1" x14ac:dyDescent="0.15">
      <c r="A11" s="449"/>
      <c r="B11" s="108"/>
      <c r="C11" s="108"/>
      <c r="D11" s="108"/>
      <c r="E11" s="51"/>
      <c r="F11" s="51"/>
      <c r="G11" s="108" t="s">
        <v>31</v>
      </c>
      <c r="H11" s="107" t="s">
        <v>266</v>
      </c>
      <c r="I11" s="111"/>
      <c r="J11" s="108"/>
      <c r="K11" s="110"/>
      <c r="L11" s="118"/>
      <c r="M11" s="114"/>
      <c r="N11" s="116"/>
      <c r="O11" s="117"/>
    </row>
    <row r="12" spans="1:21" ht="24.95" customHeight="1" x14ac:dyDescent="0.15">
      <c r="A12" s="449"/>
      <c r="B12" s="114"/>
      <c r="C12" s="114"/>
      <c r="D12" s="114"/>
      <c r="E12" s="45"/>
      <c r="F12" s="45"/>
      <c r="G12" s="114"/>
      <c r="H12" s="116"/>
      <c r="I12" s="115"/>
      <c r="J12" s="114"/>
      <c r="K12" s="113"/>
      <c r="L12" s="155" t="s">
        <v>316</v>
      </c>
      <c r="M12" s="153" t="s">
        <v>116</v>
      </c>
      <c r="N12" s="152">
        <v>10</v>
      </c>
      <c r="O12" s="106"/>
    </row>
    <row r="13" spans="1:21" ht="24.95" customHeight="1" x14ac:dyDescent="0.15">
      <c r="A13" s="449"/>
      <c r="B13" s="153" t="s">
        <v>315</v>
      </c>
      <c r="C13" s="153" t="s">
        <v>16</v>
      </c>
      <c r="D13" s="153"/>
      <c r="E13" s="154"/>
      <c r="F13" s="154"/>
      <c r="G13" s="153"/>
      <c r="H13" s="152">
        <v>10</v>
      </c>
      <c r="I13" s="111" t="s">
        <v>314</v>
      </c>
      <c r="J13" s="119" t="s">
        <v>218</v>
      </c>
      <c r="K13" s="110">
        <v>5</v>
      </c>
      <c r="L13" s="118"/>
      <c r="M13" s="114"/>
      <c r="N13" s="116"/>
      <c r="O13" s="117"/>
    </row>
    <row r="14" spans="1:21" ht="24.95" customHeight="1" x14ac:dyDescent="0.15">
      <c r="A14" s="449"/>
      <c r="B14" s="108"/>
      <c r="C14" s="108" t="s">
        <v>116</v>
      </c>
      <c r="D14" s="108"/>
      <c r="E14" s="51"/>
      <c r="F14" s="51"/>
      <c r="G14" s="108"/>
      <c r="H14" s="107">
        <v>20</v>
      </c>
      <c r="I14" s="111"/>
      <c r="J14" s="108" t="s">
        <v>116</v>
      </c>
      <c r="K14" s="110">
        <v>20</v>
      </c>
      <c r="L14" s="155" t="s">
        <v>105</v>
      </c>
      <c r="M14" s="153" t="s">
        <v>106</v>
      </c>
      <c r="N14" s="163">
        <v>0.1</v>
      </c>
      <c r="O14" s="106"/>
    </row>
    <row r="15" spans="1:21" ht="24.95" customHeight="1" x14ac:dyDescent="0.15">
      <c r="A15" s="449"/>
      <c r="B15" s="108"/>
      <c r="C15" s="108" t="s">
        <v>158</v>
      </c>
      <c r="D15" s="108"/>
      <c r="E15" s="51"/>
      <c r="F15" s="51"/>
      <c r="G15" s="108"/>
      <c r="H15" s="107">
        <v>5</v>
      </c>
      <c r="I15" s="111"/>
      <c r="J15" s="108" t="s">
        <v>158</v>
      </c>
      <c r="K15" s="110">
        <v>5</v>
      </c>
      <c r="L15" s="109"/>
      <c r="M15" s="108"/>
      <c r="N15" s="107"/>
      <c r="O15" s="106"/>
    </row>
    <row r="16" spans="1:21" ht="24.95" customHeight="1" x14ac:dyDescent="0.15">
      <c r="A16" s="449"/>
      <c r="B16" s="108"/>
      <c r="C16" s="108"/>
      <c r="D16" s="108"/>
      <c r="E16" s="51"/>
      <c r="F16" s="51"/>
      <c r="G16" s="108" t="s">
        <v>31</v>
      </c>
      <c r="H16" s="107" t="s">
        <v>266</v>
      </c>
      <c r="I16" s="111"/>
      <c r="J16" s="108"/>
      <c r="K16" s="110"/>
      <c r="L16" s="109"/>
      <c r="M16" s="108"/>
      <c r="N16" s="107"/>
      <c r="O16" s="106"/>
    </row>
    <row r="17" spans="1:15" ht="24.95" customHeight="1" x14ac:dyDescent="0.15">
      <c r="A17" s="449"/>
      <c r="B17" s="114"/>
      <c r="C17" s="114"/>
      <c r="D17" s="114"/>
      <c r="E17" s="45"/>
      <c r="F17" s="45"/>
      <c r="G17" s="114"/>
      <c r="H17" s="116"/>
      <c r="I17" s="115"/>
      <c r="J17" s="114"/>
      <c r="K17" s="113"/>
      <c r="L17" s="109"/>
      <c r="M17" s="108"/>
      <c r="N17" s="107"/>
      <c r="O17" s="106"/>
    </row>
    <row r="18" spans="1:15" ht="24.95" customHeight="1" x14ac:dyDescent="0.15">
      <c r="A18" s="449"/>
      <c r="B18" s="153" t="s">
        <v>105</v>
      </c>
      <c r="C18" s="153" t="s">
        <v>106</v>
      </c>
      <c r="D18" s="153"/>
      <c r="E18" s="154"/>
      <c r="F18" s="154"/>
      <c r="G18" s="153"/>
      <c r="H18" s="162">
        <v>0.13</v>
      </c>
      <c r="I18" s="111" t="s">
        <v>105</v>
      </c>
      <c r="J18" s="108" t="s">
        <v>106</v>
      </c>
      <c r="K18" s="139">
        <v>0.13</v>
      </c>
      <c r="L18" s="109"/>
      <c r="M18" s="108"/>
      <c r="N18" s="107"/>
      <c r="O18" s="106"/>
    </row>
    <row r="19" spans="1:15" ht="24.95" customHeight="1" thickBot="1" x14ac:dyDescent="0.2">
      <c r="A19" s="450"/>
      <c r="B19" s="102"/>
      <c r="C19" s="102"/>
      <c r="D19" s="102"/>
      <c r="E19" s="59"/>
      <c r="F19" s="147"/>
      <c r="G19" s="102"/>
      <c r="H19" s="101"/>
      <c r="I19" s="105"/>
      <c r="J19" s="102"/>
      <c r="K19" s="104"/>
      <c r="L19" s="103"/>
      <c r="M19" s="102"/>
      <c r="N19" s="101"/>
      <c r="O19" s="100"/>
    </row>
    <row r="20" spans="1:15" ht="14.25" x14ac:dyDescent="0.15">
      <c r="B20" s="99"/>
      <c r="C20" s="99"/>
      <c r="D20" s="99"/>
      <c r="G20" s="99"/>
      <c r="H20" s="98"/>
      <c r="I20" s="99"/>
      <c r="J20" s="99"/>
      <c r="K20" s="98"/>
      <c r="L20" s="99"/>
      <c r="M20" s="99"/>
      <c r="N20" s="98"/>
    </row>
    <row r="21" spans="1:15" ht="14.25" x14ac:dyDescent="0.15">
      <c r="B21" s="99"/>
      <c r="C21" s="99"/>
      <c r="D21" s="99"/>
      <c r="G21" s="99"/>
      <c r="H21" s="98"/>
      <c r="I21" s="99"/>
      <c r="J21" s="99"/>
      <c r="K21" s="98"/>
      <c r="L21" s="99"/>
      <c r="M21" s="99"/>
      <c r="N21" s="98"/>
    </row>
    <row r="22" spans="1:15" ht="14.25" x14ac:dyDescent="0.15">
      <c r="B22" s="99"/>
      <c r="C22" s="99"/>
      <c r="D22" s="99"/>
      <c r="G22" s="99"/>
      <c r="H22" s="98"/>
      <c r="I22" s="99"/>
      <c r="J22" s="99"/>
      <c r="K22" s="98"/>
      <c r="L22" s="99"/>
      <c r="M22" s="99"/>
      <c r="N22" s="98"/>
    </row>
    <row r="23" spans="1:15" ht="14.25" x14ac:dyDescent="0.15">
      <c r="B23" s="99"/>
      <c r="C23" s="99"/>
      <c r="D23" s="99"/>
      <c r="G23" s="99"/>
      <c r="H23" s="98"/>
      <c r="I23" s="99"/>
      <c r="J23" s="99"/>
      <c r="K23" s="98"/>
      <c r="L23" s="99"/>
      <c r="M23" s="99"/>
      <c r="N23" s="98"/>
    </row>
    <row r="24" spans="1:15" ht="14.25" x14ac:dyDescent="0.15">
      <c r="B24" s="99"/>
      <c r="C24" s="99"/>
      <c r="D24" s="99"/>
      <c r="G24" s="99"/>
      <c r="H24" s="98"/>
      <c r="I24" s="99"/>
      <c r="J24" s="99"/>
      <c r="K24" s="98"/>
      <c r="L24" s="99"/>
      <c r="M24" s="99"/>
      <c r="N24" s="98"/>
    </row>
    <row r="25" spans="1:15" ht="14.25"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pageSetUpPr fitToPage="1"/>
  </sheetPr>
  <dimension ref="A1:Z23"/>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174</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160</v>
      </c>
      <c r="C5" s="38" t="s">
        <v>28</v>
      </c>
      <c r="D5" s="39" t="s">
        <v>29</v>
      </c>
      <c r="E5" s="83">
        <v>0.5</v>
      </c>
      <c r="F5" s="41" t="s">
        <v>30</v>
      </c>
      <c r="G5" s="68"/>
      <c r="H5" s="72" t="s">
        <v>28</v>
      </c>
      <c r="I5" s="39" t="s">
        <v>29</v>
      </c>
      <c r="J5" s="41">
        <f>ROUNDUP(E5*0.75,2)</f>
        <v>0.38</v>
      </c>
      <c r="K5" s="41" t="s">
        <v>30</v>
      </c>
      <c r="L5" s="41"/>
      <c r="M5" s="76" t="e">
        <f>#REF!</f>
        <v>#REF!</v>
      </c>
      <c r="N5" s="64" t="s">
        <v>161</v>
      </c>
      <c r="O5" s="42" t="s">
        <v>14</v>
      </c>
      <c r="P5" s="39"/>
      <c r="Q5" s="43">
        <v>110</v>
      </c>
      <c r="R5" s="90">
        <f t="shared" ref="R5:R13" si="0">ROUNDUP(Q5*0.75,2)</f>
        <v>82.5</v>
      </c>
    </row>
    <row r="6" spans="1:19" ht="24.95" customHeight="1" x14ac:dyDescent="0.15">
      <c r="A6" s="396"/>
      <c r="B6" s="66"/>
      <c r="C6" s="50" t="s">
        <v>47</v>
      </c>
      <c r="D6" s="51"/>
      <c r="E6" s="52">
        <v>20</v>
      </c>
      <c r="F6" s="53" t="s">
        <v>17</v>
      </c>
      <c r="G6" s="70"/>
      <c r="H6" s="74" t="s">
        <v>47</v>
      </c>
      <c r="I6" s="51"/>
      <c r="J6" s="53">
        <f>ROUNDUP(E6*0.75,2)</f>
        <v>15</v>
      </c>
      <c r="K6" s="53" t="s">
        <v>17</v>
      </c>
      <c r="L6" s="53"/>
      <c r="M6" s="78" t="e">
        <f>#REF!</f>
        <v>#REF!</v>
      </c>
      <c r="N6" s="66" t="s">
        <v>162</v>
      </c>
      <c r="O6" s="54" t="s">
        <v>51</v>
      </c>
      <c r="P6" s="51"/>
      <c r="Q6" s="55">
        <v>0.1</v>
      </c>
      <c r="R6" s="92">
        <f t="shared" si="0"/>
        <v>0.08</v>
      </c>
    </row>
    <row r="7" spans="1:19" ht="24.95" customHeight="1" x14ac:dyDescent="0.15">
      <c r="A7" s="396"/>
      <c r="B7" s="66"/>
      <c r="C7" s="50" t="s">
        <v>19</v>
      </c>
      <c r="D7" s="51"/>
      <c r="E7" s="52">
        <v>20</v>
      </c>
      <c r="F7" s="53" t="s">
        <v>17</v>
      </c>
      <c r="G7" s="70"/>
      <c r="H7" s="74" t="s">
        <v>19</v>
      </c>
      <c r="I7" s="51"/>
      <c r="J7" s="53">
        <f>ROUNDUP(E7*0.75,2)</f>
        <v>15</v>
      </c>
      <c r="K7" s="53" t="s">
        <v>17</v>
      </c>
      <c r="L7" s="53"/>
      <c r="M7" s="78" t="e">
        <f>ROUND(#REF!+(#REF!*6/100),2)</f>
        <v>#REF!</v>
      </c>
      <c r="N7" s="66" t="s">
        <v>163</v>
      </c>
      <c r="O7" s="54" t="s">
        <v>23</v>
      </c>
      <c r="P7" s="51" t="s">
        <v>24</v>
      </c>
      <c r="Q7" s="55">
        <v>1</v>
      </c>
      <c r="R7" s="92">
        <f t="shared" si="0"/>
        <v>0.75</v>
      </c>
    </row>
    <row r="8" spans="1:19" ht="24.95" customHeight="1" x14ac:dyDescent="0.15">
      <c r="A8" s="396"/>
      <c r="B8" s="66"/>
      <c r="C8" s="50" t="s">
        <v>151</v>
      </c>
      <c r="D8" s="51"/>
      <c r="E8" s="52">
        <v>2</v>
      </c>
      <c r="F8" s="53" t="s">
        <v>17</v>
      </c>
      <c r="G8" s="70"/>
      <c r="H8" s="74" t="s">
        <v>151</v>
      </c>
      <c r="I8" s="51"/>
      <c r="J8" s="53">
        <f>ROUNDUP(E8*0.75,2)</f>
        <v>1.5</v>
      </c>
      <c r="K8" s="53" t="s">
        <v>17</v>
      </c>
      <c r="L8" s="53"/>
      <c r="M8" s="78" t="e">
        <f>ROUND(#REF!+(#REF!*10/100),2)</f>
        <v>#REF!</v>
      </c>
      <c r="N8" s="66" t="s">
        <v>164</v>
      </c>
      <c r="O8" s="54" t="s">
        <v>67</v>
      </c>
      <c r="P8" s="51"/>
      <c r="Q8" s="55">
        <v>1</v>
      </c>
      <c r="R8" s="92">
        <f t="shared" si="0"/>
        <v>0.75</v>
      </c>
    </row>
    <row r="9" spans="1:19" ht="24.95" customHeight="1" x14ac:dyDescent="0.15">
      <c r="A9" s="396"/>
      <c r="B9" s="66"/>
      <c r="C9" s="50"/>
      <c r="D9" s="51"/>
      <c r="E9" s="52"/>
      <c r="F9" s="53"/>
      <c r="G9" s="70"/>
      <c r="H9" s="74"/>
      <c r="I9" s="51"/>
      <c r="J9" s="53"/>
      <c r="K9" s="53"/>
      <c r="L9" s="53"/>
      <c r="M9" s="78"/>
      <c r="N9" s="66" t="s">
        <v>165</v>
      </c>
      <c r="O9" s="54" t="s">
        <v>51</v>
      </c>
      <c r="P9" s="51"/>
      <c r="Q9" s="55">
        <v>0.1</v>
      </c>
      <c r="R9" s="92">
        <f t="shared" si="0"/>
        <v>0.08</v>
      </c>
    </row>
    <row r="10" spans="1:19" ht="24.95" customHeight="1" x14ac:dyDescent="0.15">
      <c r="A10" s="396"/>
      <c r="B10" s="66"/>
      <c r="C10" s="50"/>
      <c r="D10" s="51"/>
      <c r="E10" s="52"/>
      <c r="F10" s="53"/>
      <c r="G10" s="70"/>
      <c r="H10" s="74"/>
      <c r="I10" s="51"/>
      <c r="J10" s="53"/>
      <c r="K10" s="53"/>
      <c r="L10" s="53"/>
      <c r="M10" s="78"/>
      <c r="N10" s="66" t="s">
        <v>166</v>
      </c>
      <c r="O10" s="54" t="s">
        <v>59</v>
      </c>
      <c r="P10" s="51"/>
      <c r="Q10" s="55">
        <v>0.01</v>
      </c>
      <c r="R10" s="92">
        <f t="shared" si="0"/>
        <v>0.01</v>
      </c>
    </row>
    <row r="11" spans="1:19" ht="24.95" customHeight="1" x14ac:dyDescent="0.15">
      <c r="A11" s="396"/>
      <c r="B11" s="66"/>
      <c r="C11" s="50"/>
      <c r="D11" s="51"/>
      <c r="E11" s="52"/>
      <c r="F11" s="53"/>
      <c r="G11" s="70"/>
      <c r="H11" s="74"/>
      <c r="I11" s="51"/>
      <c r="J11" s="53"/>
      <c r="K11" s="53"/>
      <c r="L11" s="53"/>
      <c r="M11" s="78"/>
      <c r="N11" s="66" t="s">
        <v>33</v>
      </c>
      <c r="O11" s="54" t="s">
        <v>20</v>
      </c>
      <c r="P11" s="51"/>
      <c r="Q11" s="55">
        <v>1</v>
      </c>
      <c r="R11" s="92">
        <f t="shared" si="0"/>
        <v>0.75</v>
      </c>
    </row>
    <row r="12" spans="1:19" ht="24.95" customHeight="1" x14ac:dyDescent="0.15">
      <c r="A12" s="396"/>
      <c r="B12" s="66"/>
      <c r="C12" s="50"/>
      <c r="D12" s="51"/>
      <c r="E12" s="52"/>
      <c r="F12" s="53"/>
      <c r="G12" s="70"/>
      <c r="H12" s="74"/>
      <c r="I12" s="51"/>
      <c r="J12" s="53"/>
      <c r="K12" s="53"/>
      <c r="L12" s="53"/>
      <c r="M12" s="78"/>
      <c r="N12" s="66"/>
      <c r="O12" s="54" t="s">
        <v>67</v>
      </c>
      <c r="P12" s="51"/>
      <c r="Q12" s="55">
        <v>1</v>
      </c>
      <c r="R12" s="92">
        <f t="shared" si="0"/>
        <v>0.75</v>
      </c>
    </row>
    <row r="13" spans="1:19" ht="24.95" customHeight="1" x14ac:dyDescent="0.15">
      <c r="A13" s="396"/>
      <c r="B13" s="66"/>
      <c r="C13" s="50"/>
      <c r="D13" s="51"/>
      <c r="E13" s="52"/>
      <c r="F13" s="53"/>
      <c r="G13" s="70"/>
      <c r="H13" s="74"/>
      <c r="I13" s="51"/>
      <c r="J13" s="53"/>
      <c r="K13" s="53"/>
      <c r="L13" s="53"/>
      <c r="M13" s="78"/>
      <c r="N13" s="66"/>
      <c r="O13" s="54" t="s">
        <v>23</v>
      </c>
      <c r="P13" s="51" t="s">
        <v>24</v>
      </c>
      <c r="Q13" s="55">
        <v>0.5</v>
      </c>
      <c r="R13" s="92">
        <f t="shared" si="0"/>
        <v>0.38</v>
      </c>
    </row>
    <row r="14" spans="1:19" ht="24.95" customHeight="1" x14ac:dyDescent="0.15">
      <c r="A14" s="396"/>
      <c r="B14" s="65"/>
      <c r="C14" s="44"/>
      <c r="D14" s="45"/>
      <c r="E14" s="46"/>
      <c r="F14" s="47"/>
      <c r="G14" s="69"/>
      <c r="H14" s="73"/>
      <c r="I14" s="45"/>
      <c r="J14" s="47"/>
      <c r="K14" s="47"/>
      <c r="L14" s="47"/>
      <c r="M14" s="77"/>
      <c r="N14" s="65"/>
      <c r="O14" s="48"/>
      <c r="P14" s="45"/>
      <c r="Q14" s="49"/>
      <c r="R14" s="91"/>
    </row>
    <row r="15" spans="1:19" ht="24.95" customHeight="1" x14ac:dyDescent="0.15">
      <c r="A15" s="396"/>
      <c r="B15" s="66" t="s">
        <v>188</v>
      </c>
      <c r="C15" s="50" t="s">
        <v>89</v>
      </c>
      <c r="D15" s="51"/>
      <c r="E15" s="52">
        <v>20</v>
      </c>
      <c r="F15" s="53" t="s">
        <v>17</v>
      </c>
      <c r="G15" s="70" t="s">
        <v>62</v>
      </c>
      <c r="H15" s="74" t="s">
        <v>89</v>
      </c>
      <c r="I15" s="51"/>
      <c r="J15" s="53">
        <f>ROUNDUP(E15*0.75,2)</f>
        <v>15</v>
      </c>
      <c r="K15" s="53" t="s">
        <v>17</v>
      </c>
      <c r="L15" s="53" t="s">
        <v>62</v>
      </c>
      <c r="M15" s="78" t="e">
        <f>#REF!</f>
        <v>#REF!</v>
      </c>
      <c r="N15" s="85" t="s">
        <v>261</v>
      </c>
      <c r="O15" s="54" t="s">
        <v>23</v>
      </c>
      <c r="P15" s="51" t="s">
        <v>24</v>
      </c>
      <c r="Q15" s="55">
        <v>1</v>
      </c>
      <c r="R15" s="92">
        <f>ROUNDUP(Q15*0.75,2)</f>
        <v>0.75</v>
      </c>
    </row>
    <row r="16" spans="1:19" ht="24.95" customHeight="1" x14ac:dyDescent="0.15">
      <c r="A16" s="396"/>
      <c r="B16" s="66" t="s">
        <v>189</v>
      </c>
      <c r="C16" s="50" t="s">
        <v>97</v>
      </c>
      <c r="D16" s="51"/>
      <c r="E16" s="52">
        <v>20</v>
      </c>
      <c r="F16" s="53" t="s">
        <v>17</v>
      </c>
      <c r="G16" s="70"/>
      <c r="H16" s="74" t="s">
        <v>97</v>
      </c>
      <c r="I16" s="51"/>
      <c r="J16" s="53">
        <f>ROUNDUP(E16*0.75,2)</f>
        <v>15</v>
      </c>
      <c r="K16" s="53" t="s">
        <v>17</v>
      </c>
      <c r="L16" s="53"/>
      <c r="M16" s="78" t="e">
        <f>ROUND(#REF!+(#REF!*10/100),2)</f>
        <v>#REF!</v>
      </c>
      <c r="N16" s="66" t="s">
        <v>167</v>
      </c>
      <c r="O16" s="54" t="s">
        <v>22</v>
      </c>
      <c r="P16" s="51"/>
      <c r="Q16" s="55">
        <v>1</v>
      </c>
      <c r="R16" s="92">
        <f>ROUNDUP(Q16*0.75,2)</f>
        <v>0.75</v>
      </c>
    </row>
    <row r="17" spans="1:18" ht="24.95" customHeight="1" x14ac:dyDescent="0.15">
      <c r="A17" s="396"/>
      <c r="B17" s="66"/>
      <c r="C17" s="50" t="s">
        <v>75</v>
      </c>
      <c r="D17" s="51"/>
      <c r="E17" s="52">
        <v>10</v>
      </c>
      <c r="F17" s="53" t="s">
        <v>17</v>
      </c>
      <c r="G17" s="70"/>
      <c r="H17" s="74" t="s">
        <v>75</v>
      </c>
      <c r="I17" s="51"/>
      <c r="J17" s="53">
        <f>ROUNDUP(E17*0.75,2)</f>
        <v>7.5</v>
      </c>
      <c r="K17" s="53" t="s">
        <v>17</v>
      </c>
      <c r="L17" s="53"/>
      <c r="M17" s="78" t="e">
        <f>#REF!</f>
        <v>#REF!</v>
      </c>
      <c r="N17" s="66" t="s">
        <v>33</v>
      </c>
      <c r="O17" s="54" t="s">
        <v>66</v>
      </c>
      <c r="P17" s="51"/>
      <c r="Q17" s="55">
        <v>2</v>
      </c>
      <c r="R17" s="92">
        <f>ROUNDUP(Q17*0.75,2)</f>
        <v>1.5</v>
      </c>
    </row>
    <row r="18" spans="1:18" ht="24.95" customHeight="1" x14ac:dyDescent="0.15">
      <c r="A18" s="396"/>
      <c r="B18" s="66"/>
      <c r="C18" s="50"/>
      <c r="D18" s="51"/>
      <c r="E18" s="52"/>
      <c r="F18" s="53"/>
      <c r="G18" s="70"/>
      <c r="H18" s="74"/>
      <c r="I18" s="51"/>
      <c r="J18" s="53"/>
      <c r="K18" s="53"/>
      <c r="L18" s="53"/>
      <c r="M18" s="78"/>
      <c r="N18" s="66"/>
      <c r="O18" s="54" t="s">
        <v>20</v>
      </c>
      <c r="P18" s="51"/>
      <c r="Q18" s="55">
        <v>2</v>
      </c>
      <c r="R18" s="92">
        <f>ROUNDUP(Q18*0.75,2)</f>
        <v>1.5</v>
      </c>
    </row>
    <row r="19" spans="1:18" ht="24.95" customHeight="1" x14ac:dyDescent="0.15">
      <c r="A19" s="396"/>
      <c r="B19" s="65"/>
      <c r="C19" s="44"/>
      <c r="D19" s="45"/>
      <c r="E19" s="46"/>
      <c r="F19" s="47"/>
      <c r="G19" s="69"/>
      <c r="H19" s="73"/>
      <c r="I19" s="45"/>
      <c r="J19" s="47"/>
      <c r="K19" s="47"/>
      <c r="L19" s="47"/>
      <c r="M19" s="77"/>
      <c r="N19" s="65"/>
      <c r="O19" s="48"/>
      <c r="P19" s="45"/>
      <c r="Q19" s="49"/>
      <c r="R19" s="91"/>
    </row>
    <row r="20" spans="1:18" ht="24.95" customHeight="1" x14ac:dyDescent="0.15">
      <c r="A20" s="396"/>
      <c r="B20" s="66" t="s">
        <v>138</v>
      </c>
      <c r="C20" s="50" t="s">
        <v>110</v>
      </c>
      <c r="D20" s="51"/>
      <c r="E20" s="52">
        <v>20</v>
      </c>
      <c r="F20" s="53" t="s">
        <v>17</v>
      </c>
      <c r="G20" s="70"/>
      <c r="H20" s="74" t="s">
        <v>110</v>
      </c>
      <c r="I20" s="51"/>
      <c r="J20" s="53">
        <f>ROUNDUP(E20*0.75,2)</f>
        <v>15</v>
      </c>
      <c r="K20" s="53" t="s">
        <v>17</v>
      </c>
      <c r="L20" s="53"/>
      <c r="M20" s="78" t="e">
        <f>ROUND(#REF!+(#REF!*15/100),2)</f>
        <v>#REF!</v>
      </c>
      <c r="N20" s="66" t="s">
        <v>33</v>
      </c>
      <c r="O20" s="54" t="s">
        <v>50</v>
      </c>
      <c r="P20" s="51"/>
      <c r="Q20" s="55">
        <v>100</v>
      </c>
      <c r="R20" s="92">
        <f>ROUNDUP(Q20*0.75,2)</f>
        <v>75</v>
      </c>
    </row>
    <row r="21" spans="1:18" ht="24.95" customHeight="1" x14ac:dyDescent="0.15">
      <c r="A21" s="396"/>
      <c r="B21" s="66"/>
      <c r="C21" s="50" t="s">
        <v>136</v>
      </c>
      <c r="D21" s="51"/>
      <c r="E21" s="52">
        <v>5</v>
      </c>
      <c r="F21" s="53" t="s">
        <v>17</v>
      </c>
      <c r="G21" s="70"/>
      <c r="H21" s="74" t="s">
        <v>136</v>
      </c>
      <c r="I21" s="51"/>
      <c r="J21" s="53">
        <f>ROUNDUP(E21*0.75,2)</f>
        <v>3.75</v>
      </c>
      <c r="K21" s="53" t="s">
        <v>17</v>
      </c>
      <c r="L21" s="53"/>
      <c r="M21" s="78" t="e">
        <f>ROUND(#REF!+(#REF!*15/100),2)</f>
        <v>#REF!</v>
      </c>
      <c r="N21" s="66"/>
      <c r="O21" s="54" t="s">
        <v>85</v>
      </c>
      <c r="P21" s="51"/>
      <c r="Q21" s="55">
        <v>0.5</v>
      </c>
      <c r="R21" s="92">
        <f>ROUNDUP(Q21*0.75,2)</f>
        <v>0.38</v>
      </c>
    </row>
    <row r="22" spans="1:18" ht="24.95" customHeight="1" x14ac:dyDescent="0.15">
      <c r="A22" s="396"/>
      <c r="B22" s="66"/>
      <c r="C22" s="50"/>
      <c r="D22" s="51"/>
      <c r="E22" s="52"/>
      <c r="F22" s="53"/>
      <c r="G22" s="70"/>
      <c r="H22" s="74"/>
      <c r="I22" s="51"/>
      <c r="J22" s="53"/>
      <c r="K22" s="53"/>
      <c r="L22" s="53"/>
      <c r="M22" s="78"/>
      <c r="N22" s="66"/>
      <c r="O22" s="54" t="s">
        <v>51</v>
      </c>
      <c r="P22" s="51"/>
      <c r="Q22" s="55">
        <v>0.1</v>
      </c>
      <c r="R22" s="92">
        <f>ROUNDUP(Q22*0.75,2)</f>
        <v>0.08</v>
      </c>
    </row>
    <row r="23" spans="1:18" ht="24.95" customHeight="1" thickBot="1" x14ac:dyDescent="0.2">
      <c r="A23" s="397"/>
      <c r="B23" s="67"/>
      <c r="C23" s="58"/>
      <c r="D23" s="59"/>
      <c r="E23" s="60"/>
      <c r="F23" s="61"/>
      <c r="G23" s="71"/>
      <c r="H23" s="75"/>
      <c r="I23" s="59"/>
      <c r="J23" s="61"/>
      <c r="K23" s="61"/>
      <c r="L23" s="61"/>
      <c r="M23" s="79"/>
      <c r="N23" s="67"/>
      <c r="O23" s="62"/>
      <c r="P23" s="59"/>
      <c r="Q23" s="63"/>
      <c r="R23" s="94"/>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357</v>
      </c>
      <c r="B3" s="411"/>
      <c r="C3" s="411"/>
      <c r="D3" s="137"/>
      <c r="E3" s="412" t="s">
        <v>290</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322</v>
      </c>
      <c r="C9" s="108" t="s">
        <v>47</v>
      </c>
      <c r="D9" s="108"/>
      <c r="E9" s="51"/>
      <c r="F9" s="51"/>
      <c r="G9" s="108"/>
      <c r="H9" s="107">
        <v>10</v>
      </c>
      <c r="I9" s="111" t="s">
        <v>322</v>
      </c>
      <c r="J9" s="119" t="s">
        <v>218</v>
      </c>
      <c r="K9" s="110">
        <v>5</v>
      </c>
      <c r="L9" s="109" t="s">
        <v>270</v>
      </c>
      <c r="M9" s="108" t="s">
        <v>89</v>
      </c>
      <c r="N9" s="107">
        <v>10</v>
      </c>
      <c r="O9" s="106" t="s">
        <v>62</v>
      </c>
    </row>
    <row r="10" spans="1:21" ht="24.95" customHeight="1" x14ac:dyDescent="0.15">
      <c r="A10" s="407"/>
      <c r="B10" s="108"/>
      <c r="C10" s="108" t="s">
        <v>19</v>
      </c>
      <c r="D10" s="108"/>
      <c r="E10" s="51"/>
      <c r="F10" s="51"/>
      <c r="G10" s="108"/>
      <c r="H10" s="107">
        <v>20</v>
      </c>
      <c r="I10" s="111"/>
      <c r="J10" s="108" t="s">
        <v>19</v>
      </c>
      <c r="K10" s="110">
        <v>10</v>
      </c>
      <c r="L10" s="109"/>
      <c r="M10" s="108" t="s">
        <v>97</v>
      </c>
      <c r="N10" s="107">
        <v>5</v>
      </c>
      <c r="O10" s="106"/>
    </row>
    <row r="11" spans="1:21" ht="24.95" customHeight="1" x14ac:dyDescent="0.15">
      <c r="A11" s="407"/>
      <c r="B11" s="108"/>
      <c r="C11" s="108" t="s">
        <v>28</v>
      </c>
      <c r="D11" s="108"/>
      <c r="E11" s="51" t="s">
        <v>29</v>
      </c>
      <c r="F11" s="51"/>
      <c r="G11" s="108"/>
      <c r="H11" s="138">
        <v>0.13</v>
      </c>
      <c r="I11" s="111"/>
      <c r="J11" s="108" t="s">
        <v>298</v>
      </c>
      <c r="K11" s="139">
        <v>0.13</v>
      </c>
      <c r="L11" s="118"/>
      <c r="M11" s="114"/>
      <c r="N11" s="116"/>
      <c r="O11" s="117"/>
    </row>
    <row r="12" spans="1:21" ht="24.95" customHeight="1" x14ac:dyDescent="0.15">
      <c r="A12" s="407"/>
      <c r="B12" s="108"/>
      <c r="C12" s="108"/>
      <c r="D12" s="108"/>
      <c r="E12" s="51"/>
      <c r="F12" s="51"/>
      <c r="G12" s="108" t="s">
        <v>31</v>
      </c>
      <c r="H12" s="107" t="s">
        <v>266</v>
      </c>
      <c r="I12" s="111"/>
      <c r="J12" s="108"/>
      <c r="K12" s="110"/>
      <c r="L12" s="109" t="s">
        <v>321</v>
      </c>
      <c r="M12" s="108" t="s">
        <v>110</v>
      </c>
      <c r="N12" s="107">
        <v>10</v>
      </c>
      <c r="O12" s="106"/>
    </row>
    <row r="13" spans="1:21" ht="24.95" customHeight="1" x14ac:dyDescent="0.15">
      <c r="A13" s="407"/>
      <c r="B13" s="108"/>
      <c r="C13" s="108"/>
      <c r="D13" s="108"/>
      <c r="E13" s="51"/>
      <c r="F13" s="51"/>
      <c r="G13" s="108" t="s">
        <v>22</v>
      </c>
      <c r="H13" s="107" t="s">
        <v>268</v>
      </c>
      <c r="I13" s="111"/>
      <c r="J13" s="108"/>
      <c r="K13" s="110"/>
      <c r="L13" s="109"/>
      <c r="M13" s="108" t="s">
        <v>19</v>
      </c>
      <c r="N13" s="107">
        <v>10</v>
      </c>
      <c r="O13" s="106"/>
    </row>
    <row r="14" spans="1:21" ht="24.95" customHeight="1" x14ac:dyDescent="0.15">
      <c r="A14" s="407"/>
      <c r="B14" s="108"/>
      <c r="C14" s="108"/>
      <c r="D14" s="108"/>
      <c r="E14" s="51"/>
      <c r="F14" s="51" t="s">
        <v>24</v>
      </c>
      <c r="G14" s="108" t="s">
        <v>23</v>
      </c>
      <c r="H14" s="107" t="s">
        <v>268</v>
      </c>
      <c r="I14" s="111"/>
      <c r="J14" s="108"/>
      <c r="K14" s="110"/>
      <c r="L14" s="109"/>
      <c r="M14" s="108"/>
      <c r="N14" s="107"/>
      <c r="O14" s="106"/>
    </row>
    <row r="15" spans="1:21" ht="24.95" customHeight="1" x14ac:dyDescent="0.15">
      <c r="A15" s="407"/>
      <c r="B15" s="114"/>
      <c r="C15" s="114"/>
      <c r="D15" s="114"/>
      <c r="E15" s="45"/>
      <c r="F15" s="45"/>
      <c r="G15" s="114"/>
      <c r="H15" s="116"/>
      <c r="I15" s="115"/>
      <c r="J15" s="114"/>
      <c r="K15" s="113"/>
      <c r="L15" s="109"/>
      <c r="M15" s="108"/>
      <c r="N15" s="107"/>
      <c r="O15" s="106"/>
    </row>
    <row r="16" spans="1:21" ht="24.95" customHeight="1" x14ac:dyDescent="0.15">
      <c r="A16" s="407"/>
      <c r="B16" s="108" t="s">
        <v>320</v>
      </c>
      <c r="C16" s="108" t="s">
        <v>89</v>
      </c>
      <c r="D16" s="108" t="s">
        <v>62</v>
      </c>
      <c r="E16" s="51"/>
      <c r="F16" s="51"/>
      <c r="G16" s="108"/>
      <c r="H16" s="107">
        <v>10</v>
      </c>
      <c r="I16" s="111" t="s">
        <v>320</v>
      </c>
      <c r="J16" s="108" t="s">
        <v>89</v>
      </c>
      <c r="K16" s="110">
        <v>10</v>
      </c>
      <c r="L16" s="109"/>
      <c r="M16" s="108"/>
      <c r="N16" s="107"/>
      <c r="O16" s="106"/>
    </row>
    <row r="17" spans="1:15" ht="24.95" customHeight="1" x14ac:dyDescent="0.15">
      <c r="A17" s="407"/>
      <c r="B17" s="108"/>
      <c r="C17" s="108" t="s">
        <v>97</v>
      </c>
      <c r="D17" s="108"/>
      <c r="E17" s="51"/>
      <c r="F17" s="51"/>
      <c r="G17" s="108"/>
      <c r="H17" s="107">
        <v>10</v>
      </c>
      <c r="I17" s="111"/>
      <c r="J17" s="108" t="s">
        <v>97</v>
      </c>
      <c r="K17" s="110">
        <v>10</v>
      </c>
      <c r="L17" s="109"/>
      <c r="M17" s="108"/>
      <c r="N17" s="107"/>
      <c r="O17" s="106"/>
    </row>
    <row r="18" spans="1:15" ht="24.95" customHeight="1" x14ac:dyDescent="0.15">
      <c r="A18" s="407"/>
      <c r="B18" s="114"/>
      <c r="C18" s="114"/>
      <c r="D18" s="114"/>
      <c r="E18" s="45"/>
      <c r="F18" s="45"/>
      <c r="G18" s="114"/>
      <c r="H18" s="116"/>
      <c r="I18" s="115"/>
      <c r="J18" s="114"/>
      <c r="K18" s="113"/>
      <c r="L18" s="109"/>
      <c r="M18" s="108"/>
      <c r="N18" s="107"/>
      <c r="O18" s="106"/>
    </row>
    <row r="19" spans="1:15" ht="24.95" customHeight="1" x14ac:dyDescent="0.15">
      <c r="A19" s="407"/>
      <c r="B19" s="108" t="s">
        <v>83</v>
      </c>
      <c r="C19" s="108" t="s">
        <v>110</v>
      </c>
      <c r="D19" s="108"/>
      <c r="E19" s="51"/>
      <c r="F19" s="112"/>
      <c r="G19" s="108"/>
      <c r="H19" s="107">
        <v>10</v>
      </c>
      <c r="I19" s="111" t="s">
        <v>83</v>
      </c>
      <c r="J19" s="108" t="s">
        <v>110</v>
      </c>
      <c r="K19" s="110">
        <v>10</v>
      </c>
      <c r="L19" s="109"/>
      <c r="M19" s="108"/>
      <c r="N19" s="107"/>
      <c r="O19" s="106"/>
    </row>
    <row r="20" spans="1:15" ht="24.95" customHeight="1" x14ac:dyDescent="0.15">
      <c r="A20" s="407"/>
      <c r="B20" s="108"/>
      <c r="C20" s="108" t="s">
        <v>136</v>
      </c>
      <c r="D20" s="108"/>
      <c r="E20" s="51"/>
      <c r="F20" s="51"/>
      <c r="G20" s="108"/>
      <c r="H20" s="107">
        <v>5</v>
      </c>
      <c r="I20" s="111"/>
      <c r="J20" s="108"/>
      <c r="K20" s="110"/>
      <c r="L20" s="109"/>
      <c r="M20" s="108"/>
      <c r="N20" s="107"/>
      <c r="O20" s="106"/>
    </row>
    <row r="21" spans="1:15" ht="24.95" customHeight="1" x14ac:dyDescent="0.15">
      <c r="A21" s="407"/>
      <c r="B21" s="108"/>
      <c r="C21" s="108"/>
      <c r="D21" s="108"/>
      <c r="E21" s="51"/>
      <c r="F21" s="51"/>
      <c r="G21" s="108" t="s">
        <v>50</v>
      </c>
      <c r="H21" s="107" t="s">
        <v>266</v>
      </c>
      <c r="I21" s="111"/>
      <c r="J21" s="108"/>
      <c r="K21" s="110"/>
      <c r="L21" s="109"/>
      <c r="M21" s="108"/>
      <c r="N21" s="107"/>
      <c r="O21" s="106"/>
    </row>
    <row r="22" spans="1:15" ht="24.95" customHeight="1" thickBot="1" x14ac:dyDescent="0.2">
      <c r="A22" s="408"/>
      <c r="B22" s="102"/>
      <c r="C22" s="102"/>
      <c r="D22" s="102"/>
      <c r="E22" s="59"/>
      <c r="F22" s="59"/>
      <c r="G22" s="102"/>
      <c r="H22" s="101"/>
      <c r="I22" s="105"/>
      <c r="J22" s="102"/>
      <c r="K22" s="104"/>
      <c r="L22" s="103"/>
      <c r="M22" s="102"/>
      <c r="N22" s="101"/>
      <c r="O22" s="100"/>
    </row>
    <row r="23" spans="1:15" ht="14.25" x14ac:dyDescent="0.15">
      <c r="B23" s="99"/>
      <c r="C23" s="99"/>
      <c r="D23" s="99"/>
      <c r="G23" s="99"/>
      <c r="H23" s="98"/>
      <c r="I23" s="99"/>
      <c r="J23" s="99"/>
      <c r="K23" s="98"/>
      <c r="L23" s="99"/>
      <c r="M23" s="99"/>
      <c r="N23" s="98"/>
    </row>
    <row r="24" spans="1:15" ht="14.25" x14ac:dyDescent="0.15">
      <c r="B24" s="99"/>
      <c r="C24" s="99"/>
      <c r="D24" s="99"/>
      <c r="G24" s="99"/>
      <c r="H24" s="98"/>
      <c r="I24" s="99"/>
      <c r="J24" s="99"/>
      <c r="K24" s="98"/>
      <c r="L24" s="99"/>
      <c r="M24" s="99"/>
      <c r="N24" s="98"/>
    </row>
    <row r="25" spans="1:15" ht="14.25"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pageSetUpPr fitToPage="1"/>
  </sheetPr>
  <dimension ref="A1:Z25"/>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175</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14</v>
      </c>
      <c r="C5" s="38"/>
      <c r="D5" s="39"/>
      <c r="E5" s="40"/>
      <c r="F5" s="41"/>
      <c r="G5" s="68"/>
      <c r="H5" s="72"/>
      <c r="I5" s="39"/>
      <c r="J5" s="41"/>
      <c r="K5" s="41"/>
      <c r="L5" s="41"/>
      <c r="M5" s="76"/>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169</v>
      </c>
      <c r="C7" s="50" t="s">
        <v>117</v>
      </c>
      <c r="D7" s="51"/>
      <c r="E7" s="82">
        <v>0.33333333333333331</v>
      </c>
      <c r="F7" s="53" t="s">
        <v>118</v>
      </c>
      <c r="G7" s="70"/>
      <c r="H7" s="74" t="s">
        <v>117</v>
      </c>
      <c r="I7" s="51"/>
      <c r="J7" s="53">
        <f>ROUNDUP(E7*0.75,2)</f>
        <v>0.25</v>
      </c>
      <c r="K7" s="53" t="s">
        <v>118</v>
      </c>
      <c r="L7" s="53"/>
      <c r="M7" s="78" t="e">
        <f>#REF!</f>
        <v>#REF!</v>
      </c>
      <c r="N7" s="66" t="s">
        <v>137</v>
      </c>
      <c r="O7" s="54" t="s">
        <v>18</v>
      </c>
      <c r="P7" s="51"/>
      <c r="Q7" s="55">
        <v>0.5</v>
      </c>
      <c r="R7" s="92">
        <f t="shared" ref="R7:R14" si="0">ROUNDUP(Q7*0.75,2)</f>
        <v>0.38</v>
      </c>
    </row>
    <row r="8" spans="1:19" ht="24.95" customHeight="1" x14ac:dyDescent="0.15">
      <c r="A8" s="396"/>
      <c r="B8" s="66"/>
      <c r="C8" s="50" t="s">
        <v>16</v>
      </c>
      <c r="D8" s="51"/>
      <c r="E8" s="52">
        <v>20</v>
      </c>
      <c r="F8" s="53" t="s">
        <v>17</v>
      </c>
      <c r="G8" s="70"/>
      <c r="H8" s="74" t="s">
        <v>16</v>
      </c>
      <c r="I8" s="51"/>
      <c r="J8" s="53">
        <f>ROUNDUP(E8*0.75,2)</f>
        <v>15</v>
      </c>
      <c r="K8" s="53" t="s">
        <v>17</v>
      </c>
      <c r="L8" s="53"/>
      <c r="M8" s="78" t="e">
        <f>#REF!</f>
        <v>#REF!</v>
      </c>
      <c r="N8" s="85" t="s">
        <v>176</v>
      </c>
      <c r="O8" s="54" t="s">
        <v>20</v>
      </c>
      <c r="P8" s="51"/>
      <c r="Q8" s="55">
        <v>1</v>
      </c>
      <c r="R8" s="92">
        <f t="shared" si="0"/>
        <v>0.75</v>
      </c>
    </row>
    <row r="9" spans="1:19" ht="24.95" customHeight="1" x14ac:dyDescent="0.15">
      <c r="A9" s="396"/>
      <c r="B9" s="66"/>
      <c r="C9" s="50" t="s">
        <v>19</v>
      </c>
      <c r="D9" s="51"/>
      <c r="E9" s="52">
        <v>20</v>
      </c>
      <c r="F9" s="53" t="s">
        <v>17</v>
      </c>
      <c r="G9" s="70"/>
      <c r="H9" s="74" t="s">
        <v>19</v>
      </c>
      <c r="I9" s="51"/>
      <c r="J9" s="53">
        <f>ROUNDUP(E9*0.75,2)</f>
        <v>15</v>
      </c>
      <c r="K9" s="53" t="s">
        <v>17</v>
      </c>
      <c r="L9" s="53"/>
      <c r="M9" s="78" t="e">
        <f>ROUND(#REF!+(#REF!*6/100),2)</f>
        <v>#REF!</v>
      </c>
      <c r="N9" s="93" t="s">
        <v>177</v>
      </c>
      <c r="O9" s="54" t="s">
        <v>31</v>
      </c>
      <c r="P9" s="51"/>
      <c r="Q9" s="55">
        <v>60</v>
      </c>
      <c r="R9" s="92">
        <f t="shared" si="0"/>
        <v>45</v>
      </c>
    </row>
    <row r="10" spans="1:19" ht="24.95" customHeight="1" x14ac:dyDescent="0.15">
      <c r="A10" s="396"/>
      <c r="B10" s="66"/>
      <c r="C10" s="50" t="s">
        <v>97</v>
      </c>
      <c r="D10" s="51"/>
      <c r="E10" s="52">
        <v>10</v>
      </c>
      <c r="F10" s="53" t="s">
        <v>17</v>
      </c>
      <c r="G10" s="70"/>
      <c r="H10" s="74" t="s">
        <v>97</v>
      </c>
      <c r="I10" s="51"/>
      <c r="J10" s="53">
        <f>ROUNDUP(E10*0.75,2)</f>
        <v>7.5</v>
      </c>
      <c r="K10" s="53" t="s">
        <v>17</v>
      </c>
      <c r="L10" s="53"/>
      <c r="M10" s="78" t="e">
        <f>ROUND(#REF!+(#REF!*10/100),2)</f>
        <v>#REF!</v>
      </c>
      <c r="N10" s="66" t="s">
        <v>70</v>
      </c>
      <c r="O10" s="54" t="s">
        <v>22</v>
      </c>
      <c r="P10" s="51"/>
      <c r="Q10" s="55">
        <v>1</v>
      </c>
      <c r="R10" s="92">
        <f t="shared" si="0"/>
        <v>0.75</v>
      </c>
    </row>
    <row r="11" spans="1:19" ht="24.95" customHeight="1" x14ac:dyDescent="0.15">
      <c r="A11" s="396"/>
      <c r="B11" s="66"/>
      <c r="C11" s="50" t="s">
        <v>49</v>
      </c>
      <c r="D11" s="51"/>
      <c r="E11" s="52">
        <v>5</v>
      </c>
      <c r="F11" s="53" t="s">
        <v>17</v>
      </c>
      <c r="G11" s="70"/>
      <c r="H11" s="74" t="s">
        <v>49</v>
      </c>
      <c r="I11" s="51"/>
      <c r="J11" s="53">
        <f>ROUNDUP(E11*0.75,2)</f>
        <v>3.75</v>
      </c>
      <c r="K11" s="53" t="s">
        <v>17</v>
      </c>
      <c r="L11" s="53"/>
      <c r="M11" s="78" t="e">
        <f>#REF!</f>
        <v>#REF!</v>
      </c>
      <c r="N11" s="66" t="s">
        <v>71</v>
      </c>
      <c r="O11" s="54" t="s">
        <v>18</v>
      </c>
      <c r="P11" s="51"/>
      <c r="Q11" s="55">
        <v>1</v>
      </c>
      <c r="R11" s="92">
        <f t="shared" si="0"/>
        <v>0.75</v>
      </c>
    </row>
    <row r="12" spans="1:19" ht="24.95" customHeight="1" x14ac:dyDescent="0.15">
      <c r="A12" s="396"/>
      <c r="B12" s="66"/>
      <c r="C12" s="50"/>
      <c r="D12" s="51"/>
      <c r="E12" s="52"/>
      <c r="F12" s="53"/>
      <c r="G12" s="70"/>
      <c r="H12" s="74"/>
      <c r="I12" s="51"/>
      <c r="J12" s="53"/>
      <c r="K12" s="53"/>
      <c r="L12" s="53"/>
      <c r="M12" s="78"/>
      <c r="N12" s="66" t="s">
        <v>33</v>
      </c>
      <c r="O12" s="54" t="s">
        <v>21</v>
      </c>
      <c r="P12" s="51"/>
      <c r="Q12" s="55">
        <v>1</v>
      </c>
      <c r="R12" s="92">
        <f t="shared" si="0"/>
        <v>0.75</v>
      </c>
    </row>
    <row r="13" spans="1:19" ht="24.95" customHeight="1" x14ac:dyDescent="0.15">
      <c r="A13" s="396"/>
      <c r="B13" s="66"/>
      <c r="C13" s="50"/>
      <c r="D13" s="51"/>
      <c r="E13" s="52"/>
      <c r="F13" s="53"/>
      <c r="G13" s="70"/>
      <c r="H13" s="74"/>
      <c r="I13" s="51"/>
      <c r="J13" s="53"/>
      <c r="K13" s="53"/>
      <c r="L13" s="53"/>
      <c r="M13" s="78"/>
      <c r="N13" s="66"/>
      <c r="O13" s="54" t="s">
        <v>23</v>
      </c>
      <c r="P13" s="51" t="s">
        <v>24</v>
      </c>
      <c r="Q13" s="55">
        <v>2.5</v>
      </c>
      <c r="R13" s="92">
        <f t="shared" si="0"/>
        <v>1.8800000000000001</v>
      </c>
    </row>
    <row r="14" spans="1:19" ht="24.95" customHeight="1" x14ac:dyDescent="0.15">
      <c r="A14" s="396"/>
      <c r="B14" s="66"/>
      <c r="C14" s="50"/>
      <c r="D14" s="51"/>
      <c r="E14" s="52"/>
      <c r="F14" s="53"/>
      <c r="G14" s="70"/>
      <c r="H14" s="74"/>
      <c r="I14" s="51"/>
      <c r="J14" s="53"/>
      <c r="K14" s="53"/>
      <c r="L14" s="53"/>
      <c r="M14" s="78"/>
      <c r="N14" s="66"/>
      <c r="O14" s="54" t="s">
        <v>57</v>
      </c>
      <c r="P14" s="51"/>
      <c r="Q14" s="55">
        <v>1</v>
      </c>
      <c r="R14" s="92">
        <f t="shared" si="0"/>
        <v>0.75</v>
      </c>
    </row>
    <row r="15" spans="1:19" ht="24.95" customHeight="1" x14ac:dyDescent="0.15">
      <c r="A15" s="396"/>
      <c r="B15" s="65"/>
      <c r="C15" s="44"/>
      <c r="D15" s="45"/>
      <c r="E15" s="46"/>
      <c r="F15" s="47"/>
      <c r="G15" s="69"/>
      <c r="H15" s="73"/>
      <c r="I15" s="45"/>
      <c r="J15" s="47"/>
      <c r="K15" s="47"/>
      <c r="L15" s="47"/>
      <c r="M15" s="77"/>
      <c r="N15" s="65"/>
      <c r="O15" s="48"/>
      <c r="P15" s="45"/>
      <c r="Q15" s="49"/>
      <c r="R15" s="91"/>
    </row>
    <row r="16" spans="1:19" ht="24.95" customHeight="1" x14ac:dyDescent="0.15">
      <c r="A16" s="396"/>
      <c r="B16" s="66" t="s">
        <v>72</v>
      </c>
      <c r="C16" s="50" t="s">
        <v>96</v>
      </c>
      <c r="D16" s="51"/>
      <c r="E16" s="52">
        <v>30</v>
      </c>
      <c r="F16" s="53" t="s">
        <v>17</v>
      </c>
      <c r="G16" s="70"/>
      <c r="H16" s="74" t="s">
        <v>96</v>
      </c>
      <c r="I16" s="51"/>
      <c r="J16" s="53">
        <f>ROUNDUP(E16*0.75,2)</f>
        <v>22.5</v>
      </c>
      <c r="K16" s="53" t="s">
        <v>17</v>
      </c>
      <c r="L16" s="53"/>
      <c r="M16" s="78" t="e">
        <f>ROUND(#REF!+(#REF!*15/100),2)</f>
        <v>#REF!</v>
      </c>
      <c r="N16" s="66" t="s">
        <v>73</v>
      </c>
      <c r="O16" s="54" t="s">
        <v>22</v>
      </c>
      <c r="P16" s="51"/>
      <c r="Q16" s="55">
        <v>1</v>
      </c>
      <c r="R16" s="92">
        <f>ROUNDUP(Q16*0.75,2)</f>
        <v>0.75</v>
      </c>
    </row>
    <row r="17" spans="1:18" ht="24.95" customHeight="1" x14ac:dyDescent="0.15">
      <c r="A17" s="396"/>
      <c r="B17" s="66"/>
      <c r="C17" s="50" t="s">
        <v>43</v>
      </c>
      <c r="D17" s="51"/>
      <c r="E17" s="52">
        <v>10</v>
      </c>
      <c r="F17" s="53" t="s">
        <v>17</v>
      </c>
      <c r="G17" s="70"/>
      <c r="H17" s="74" t="s">
        <v>43</v>
      </c>
      <c r="I17" s="51"/>
      <c r="J17" s="53">
        <f>ROUNDUP(E17*0.75,2)</f>
        <v>7.5</v>
      </c>
      <c r="K17" s="53" t="s">
        <v>17</v>
      </c>
      <c r="L17" s="53"/>
      <c r="M17" s="78" t="e">
        <f>#REF!</f>
        <v>#REF!</v>
      </c>
      <c r="N17" s="66" t="s">
        <v>74</v>
      </c>
      <c r="O17" s="54" t="s">
        <v>51</v>
      </c>
      <c r="P17" s="51"/>
      <c r="Q17" s="55">
        <v>0.1</v>
      </c>
      <c r="R17" s="92">
        <f>ROUNDUP(Q17*0.75,2)</f>
        <v>0.08</v>
      </c>
    </row>
    <row r="18" spans="1:18" ht="24.95" customHeight="1" x14ac:dyDescent="0.15">
      <c r="A18" s="396"/>
      <c r="B18" s="66"/>
      <c r="C18" s="50" t="s">
        <v>75</v>
      </c>
      <c r="D18" s="51"/>
      <c r="E18" s="52">
        <v>10</v>
      </c>
      <c r="F18" s="53" t="s">
        <v>17</v>
      </c>
      <c r="G18" s="70"/>
      <c r="H18" s="74" t="s">
        <v>75</v>
      </c>
      <c r="I18" s="51"/>
      <c r="J18" s="53">
        <f>ROUNDUP(E18*0.75,2)</f>
        <v>7.5</v>
      </c>
      <c r="K18" s="53" t="s">
        <v>17</v>
      </c>
      <c r="L18" s="53"/>
      <c r="M18" s="78" t="e">
        <f>#REF!</f>
        <v>#REF!</v>
      </c>
      <c r="N18" s="66" t="s">
        <v>33</v>
      </c>
      <c r="O18" s="54" t="s">
        <v>66</v>
      </c>
      <c r="P18" s="51"/>
      <c r="Q18" s="55">
        <v>2</v>
      </c>
      <c r="R18" s="92">
        <f>ROUNDUP(Q18*0.75,2)</f>
        <v>1.5</v>
      </c>
    </row>
    <row r="19" spans="1:18" ht="24.95" customHeight="1" x14ac:dyDescent="0.15">
      <c r="A19" s="396"/>
      <c r="B19" s="66"/>
      <c r="C19" s="50"/>
      <c r="D19" s="51"/>
      <c r="E19" s="52"/>
      <c r="F19" s="53"/>
      <c r="G19" s="70"/>
      <c r="H19" s="74"/>
      <c r="I19" s="51"/>
      <c r="J19" s="53"/>
      <c r="K19" s="53"/>
      <c r="L19" s="53"/>
      <c r="M19" s="78"/>
      <c r="N19" s="66"/>
      <c r="O19" s="54" t="s">
        <v>20</v>
      </c>
      <c r="P19" s="51"/>
      <c r="Q19" s="55">
        <v>2</v>
      </c>
      <c r="R19" s="92">
        <f>ROUNDUP(Q19*0.75,2)</f>
        <v>1.5</v>
      </c>
    </row>
    <row r="20" spans="1:18" ht="24.95" customHeight="1" x14ac:dyDescent="0.15">
      <c r="A20" s="396"/>
      <c r="B20" s="65"/>
      <c r="C20" s="44"/>
      <c r="D20" s="45"/>
      <c r="E20" s="46"/>
      <c r="F20" s="47"/>
      <c r="G20" s="69"/>
      <c r="H20" s="73"/>
      <c r="I20" s="45"/>
      <c r="J20" s="47"/>
      <c r="K20" s="47"/>
      <c r="L20" s="47"/>
      <c r="M20" s="77"/>
      <c r="N20" s="65"/>
      <c r="O20" s="48"/>
      <c r="P20" s="45"/>
      <c r="Q20" s="49"/>
      <c r="R20" s="91"/>
    </row>
    <row r="21" spans="1:18" ht="24.95" customHeight="1" x14ac:dyDescent="0.15">
      <c r="A21" s="396"/>
      <c r="B21" s="66" t="s">
        <v>32</v>
      </c>
      <c r="C21" s="50" t="s">
        <v>76</v>
      </c>
      <c r="D21" s="51"/>
      <c r="E21" s="52">
        <v>5</v>
      </c>
      <c r="F21" s="53" t="s">
        <v>17</v>
      </c>
      <c r="G21" s="70"/>
      <c r="H21" s="74" t="s">
        <v>76</v>
      </c>
      <c r="I21" s="51"/>
      <c r="J21" s="53">
        <f>ROUNDUP(E21*0.75,2)</f>
        <v>3.75</v>
      </c>
      <c r="K21" s="53" t="s">
        <v>17</v>
      </c>
      <c r="L21" s="53"/>
      <c r="M21" s="78" t="e">
        <f>#REF!</f>
        <v>#REF!</v>
      </c>
      <c r="N21" s="66" t="s">
        <v>33</v>
      </c>
      <c r="O21" s="54" t="s">
        <v>31</v>
      </c>
      <c r="P21" s="51"/>
      <c r="Q21" s="55">
        <v>100</v>
      </c>
      <c r="R21" s="92">
        <f>ROUNDUP(Q21*0.75,2)</f>
        <v>75</v>
      </c>
    </row>
    <row r="22" spans="1:18" ht="24.95" customHeight="1" x14ac:dyDescent="0.15">
      <c r="A22" s="396"/>
      <c r="B22" s="66"/>
      <c r="C22" s="50" t="s">
        <v>77</v>
      </c>
      <c r="D22" s="51" t="s">
        <v>24</v>
      </c>
      <c r="E22" s="57">
        <v>0.1</v>
      </c>
      <c r="F22" s="53" t="s">
        <v>36</v>
      </c>
      <c r="G22" s="70"/>
      <c r="H22" s="74" t="s">
        <v>77</v>
      </c>
      <c r="I22" s="51" t="s">
        <v>24</v>
      </c>
      <c r="J22" s="53">
        <f>ROUNDUP(E22*0.75,2)</f>
        <v>0.08</v>
      </c>
      <c r="K22" s="53" t="s">
        <v>36</v>
      </c>
      <c r="L22" s="53"/>
      <c r="M22" s="78" t="e">
        <f>#REF!</f>
        <v>#REF!</v>
      </c>
      <c r="N22" s="66"/>
      <c r="O22" s="54" t="s">
        <v>37</v>
      </c>
      <c r="P22" s="51"/>
      <c r="Q22" s="55">
        <v>3</v>
      </c>
      <c r="R22" s="92">
        <f>ROUNDUP(Q22*0.75,2)</f>
        <v>2.25</v>
      </c>
    </row>
    <row r="23" spans="1:18" ht="24.95" customHeight="1" x14ac:dyDescent="0.15">
      <c r="A23" s="396"/>
      <c r="B23" s="65"/>
      <c r="C23" s="44"/>
      <c r="D23" s="45"/>
      <c r="E23" s="46"/>
      <c r="F23" s="47"/>
      <c r="G23" s="69"/>
      <c r="H23" s="73"/>
      <c r="I23" s="45"/>
      <c r="J23" s="47"/>
      <c r="K23" s="47"/>
      <c r="L23" s="47"/>
      <c r="M23" s="77"/>
      <c r="N23" s="65"/>
      <c r="O23" s="48"/>
      <c r="P23" s="45"/>
      <c r="Q23" s="49"/>
      <c r="R23" s="91"/>
    </row>
    <row r="24" spans="1:18" ht="24.95" customHeight="1" x14ac:dyDescent="0.15">
      <c r="A24" s="396"/>
      <c r="B24" s="66" t="s">
        <v>105</v>
      </c>
      <c r="C24" s="50" t="s">
        <v>106</v>
      </c>
      <c r="D24" s="51"/>
      <c r="E24" s="84">
        <v>0.16666666666666666</v>
      </c>
      <c r="F24" s="53" t="s">
        <v>30</v>
      </c>
      <c r="G24" s="70"/>
      <c r="H24" s="74" t="s">
        <v>106</v>
      </c>
      <c r="I24" s="51"/>
      <c r="J24" s="53">
        <f>ROUNDUP(E24*0.75,2)</f>
        <v>0.13</v>
      </c>
      <c r="K24" s="53" t="s">
        <v>30</v>
      </c>
      <c r="L24" s="53"/>
      <c r="M24" s="78" t="e">
        <f>#REF!</f>
        <v>#REF!</v>
      </c>
      <c r="N24" s="66" t="s">
        <v>100</v>
      </c>
      <c r="O24" s="54"/>
      <c r="P24" s="51"/>
      <c r="Q24" s="55"/>
      <c r="R24" s="92"/>
    </row>
    <row r="25" spans="1:18" ht="24.95" customHeight="1" thickBot="1" x14ac:dyDescent="0.2">
      <c r="A25" s="397"/>
      <c r="B25" s="67"/>
      <c r="C25" s="58"/>
      <c r="D25" s="59"/>
      <c r="E25" s="60"/>
      <c r="F25" s="61"/>
      <c r="G25" s="71"/>
      <c r="H25" s="75"/>
      <c r="I25" s="59"/>
      <c r="J25" s="61"/>
      <c r="K25" s="61"/>
      <c r="L25" s="61"/>
      <c r="M25" s="79"/>
      <c r="N25" s="67"/>
      <c r="O25" s="62"/>
      <c r="P25" s="59"/>
      <c r="Q25" s="63"/>
      <c r="R25" s="94"/>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09"/>
      <c r="G1" s="409"/>
      <c r="H1" s="409"/>
      <c r="I1" s="409"/>
      <c r="J1" s="409"/>
      <c r="K1" s="409"/>
      <c r="L1" s="409"/>
      <c r="M1" s="409"/>
      <c r="N1" s="409"/>
      <c r="O1"/>
      <c r="P1"/>
      <c r="Q1"/>
      <c r="R1"/>
      <c r="S1"/>
      <c r="T1"/>
      <c r="U1"/>
    </row>
    <row r="2" spans="1:21" s="3" customFormat="1" ht="36" customHeight="1" x14ac:dyDescent="0.15">
      <c r="A2" s="391" t="s">
        <v>0</v>
      </c>
      <c r="B2" s="391"/>
      <c r="C2" s="391"/>
      <c r="D2" s="391"/>
      <c r="E2" s="391"/>
      <c r="F2" s="391"/>
      <c r="G2" s="391"/>
      <c r="H2" s="391"/>
      <c r="I2" s="391"/>
      <c r="J2" s="391"/>
      <c r="K2" s="391"/>
      <c r="L2" s="391"/>
      <c r="M2" s="391"/>
      <c r="N2" s="391"/>
      <c r="O2" s="391"/>
      <c r="P2"/>
      <c r="Q2"/>
      <c r="R2"/>
      <c r="S2"/>
      <c r="T2"/>
      <c r="U2"/>
    </row>
    <row r="3" spans="1:21" ht="33.75" customHeight="1" thickBot="1" x14ac:dyDescent="0.3">
      <c r="A3" s="440" t="s">
        <v>359</v>
      </c>
      <c r="B3" s="440"/>
      <c r="C3" s="440"/>
      <c r="D3" s="151"/>
      <c r="E3" s="442" t="s">
        <v>296</v>
      </c>
      <c r="F3" s="442"/>
      <c r="G3" s="89"/>
      <c r="H3" s="89"/>
      <c r="I3" s="89"/>
      <c r="J3" s="89"/>
      <c r="K3" s="136"/>
      <c r="L3" s="89"/>
      <c r="M3" s="89"/>
    </row>
    <row r="4" spans="1:21" ht="18.75" customHeight="1" x14ac:dyDescent="0.15">
      <c r="A4" s="456"/>
      <c r="B4" s="457"/>
      <c r="C4" s="458"/>
      <c r="D4" s="462" t="s">
        <v>6</v>
      </c>
      <c r="E4" s="465" t="s">
        <v>289</v>
      </c>
      <c r="F4" s="468" t="s">
        <v>280</v>
      </c>
      <c r="G4" s="135" t="s">
        <v>288</v>
      </c>
      <c r="H4" s="172" t="s">
        <v>287</v>
      </c>
      <c r="I4" s="436" t="s">
        <v>286</v>
      </c>
      <c r="J4" s="471"/>
      <c r="K4" s="472"/>
      <c r="L4" s="436" t="s">
        <v>285</v>
      </c>
      <c r="M4" s="471"/>
      <c r="N4" s="472"/>
      <c r="O4" s="398" t="s">
        <v>6</v>
      </c>
    </row>
    <row r="5" spans="1:21" ht="18.75" customHeight="1" x14ac:dyDescent="0.15">
      <c r="A5" s="459"/>
      <c r="B5" s="460"/>
      <c r="C5" s="461"/>
      <c r="D5" s="463"/>
      <c r="E5" s="466"/>
      <c r="F5" s="469"/>
      <c r="G5" s="9" t="s">
        <v>284</v>
      </c>
      <c r="H5" s="171" t="s">
        <v>358</v>
      </c>
      <c r="I5" s="429" t="s">
        <v>282</v>
      </c>
      <c r="J5" s="401"/>
      <c r="K5" s="454"/>
      <c r="L5" s="429" t="s">
        <v>281</v>
      </c>
      <c r="M5" s="401"/>
      <c r="N5" s="454"/>
      <c r="O5" s="399"/>
    </row>
    <row r="6" spans="1:21" ht="18.75" customHeight="1" thickBot="1" x14ac:dyDescent="0.2">
      <c r="A6" s="132"/>
      <c r="B6" s="170" t="s">
        <v>1</v>
      </c>
      <c r="C6" s="130" t="s">
        <v>279</v>
      </c>
      <c r="D6" s="464"/>
      <c r="E6" s="467"/>
      <c r="F6" s="470"/>
      <c r="G6" s="127" t="s">
        <v>280</v>
      </c>
      <c r="H6" s="129" t="s">
        <v>278</v>
      </c>
      <c r="I6" s="150" t="s">
        <v>1</v>
      </c>
      <c r="J6" s="130" t="s">
        <v>279</v>
      </c>
      <c r="K6" s="126" t="s">
        <v>278</v>
      </c>
      <c r="L6" s="150" t="s">
        <v>1</v>
      </c>
      <c r="M6" s="129" t="s">
        <v>279</v>
      </c>
      <c r="N6" s="126" t="s">
        <v>278</v>
      </c>
      <c r="O6" s="400"/>
    </row>
    <row r="7" spans="1:21" ht="24.95" customHeight="1" x14ac:dyDescent="0.15">
      <c r="A7" s="439" t="s">
        <v>38</v>
      </c>
      <c r="B7" s="122" t="s">
        <v>276</v>
      </c>
      <c r="C7" s="122" t="s">
        <v>273</v>
      </c>
      <c r="D7" s="122"/>
      <c r="E7" s="39"/>
      <c r="F7" s="169"/>
      <c r="G7" s="122"/>
      <c r="H7" s="124" t="s">
        <v>277</v>
      </c>
      <c r="I7" s="123" t="s">
        <v>276</v>
      </c>
      <c r="J7" s="122" t="s">
        <v>273</v>
      </c>
      <c r="K7" s="121" t="s">
        <v>275</v>
      </c>
      <c r="L7" s="123" t="s">
        <v>274</v>
      </c>
      <c r="M7" s="122" t="s">
        <v>273</v>
      </c>
      <c r="N7" s="121">
        <v>30</v>
      </c>
      <c r="O7" s="120"/>
    </row>
    <row r="8" spans="1:21" ht="24.95" customHeight="1" x14ac:dyDescent="0.15">
      <c r="A8" s="406"/>
      <c r="B8" s="114"/>
      <c r="C8" s="114"/>
      <c r="D8" s="114"/>
      <c r="E8" s="45"/>
      <c r="F8" s="167"/>
      <c r="G8" s="114"/>
      <c r="H8" s="113"/>
      <c r="I8" s="118"/>
      <c r="J8" s="114"/>
      <c r="K8" s="116"/>
      <c r="L8" s="118"/>
      <c r="M8" s="114"/>
      <c r="N8" s="116"/>
      <c r="O8" s="117"/>
    </row>
    <row r="9" spans="1:21" ht="24.95" customHeight="1" x14ac:dyDescent="0.15">
      <c r="A9" s="406"/>
      <c r="B9" s="108" t="s">
        <v>329</v>
      </c>
      <c r="C9" s="108" t="s">
        <v>117</v>
      </c>
      <c r="D9" s="108"/>
      <c r="E9" s="51"/>
      <c r="F9" s="166"/>
      <c r="G9" s="108"/>
      <c r="H9" s="148">
        <v>0.1</v>
      </c>
      <c r="I9" s="109" t="s">
        <v>328</v>
      </c>
      <c r="J9" s="108" t="s">
        <v>117</v>
      </c>
      <c r="K9" s="142">
        <v>0.1</v>
      </c>
      <c r="L9" s="109" t="s">
        <v>327</v>
      </c>
      <c r="M9" s="108" t="s">
        <v>117</v>
      </c>
      <c r="N9" s="142">
        <v>0.1</v>
      </c>
      <c r="O9" s="106"/>
    </row>
    <row r="10" spans="1:21" ht="24.95" customHeight="1" x14ac:dyDescent="0.15">
      <c r="A10" s="406"/>
      <c r="B10" s="108"/>
      <c r="C10" s="108" t="s">
        <v>16</v>
      </c>
      <c r="D10" s="108"/>
      <c r="E10" s="51"/>
      <c r="F10" s="166"/>
      <c r="G10" s="108"/>
      <c r="H10" s="110">
        <v>10</v>
      </c>
      <c r="I10" s="109"/>
      <c r="J10" s="119" t="s">
        <v>218</v>
      </c>
      <c r="K10" s="107">
        <v>5</v>
      </c>
      <c r="L10" s="109"/>
      <c r="M10" s="108" t="s">
        <v>19</v>
      </c>
      <c r="N10" s="107">
        <v>10</v>
      </c>
      <c r="O10" s="106"/>
    </row>
    <row r="11" spans="1:21" ht="24.95" customHeight="1" x14ac:dyDescent="0.15">
      <c r="A11" s="406"/>
      <c r="B11" s="108"/>
      <c r="C11" s="108" t="s">
        <v>19</v>
      </c>
      <c r="D11" s="108"/>
      <c r="E11" s="51"/>
      <c r="F11" s="166"/>
      <c r="G11" s="108"/>
      <c r="H11" s="110">
        <v>10</v>
      </c>
      <c r="I11" s="109"/>
      <c r="J11" s="108" t="s">
        <v>19</v>
      </c>
      <c r="K11" s="107">
        <v>10</v>
      </c>
      <c r="L11" s="109"/>
      <c r="M11" s="108" t="s">
        <v>97</v>
      </c>
      <c r="N11" s="107">
        <v>5</v>
      </c>
      <c r="O11" s="106"/>
    </row>
    <row r="12" spans="1:21" ht="24.95" customHeight="1" x14ac:dyDescent="0.15">
      <c r="A12" s="406"/>
      <c r="B12" s="108"/>
      <c r="C12" s="108" t="s">
        <v>97</v>
      </c>
      <c r="D12" s="108"/>
      <c r="E12" s="51"/>
      <c r="F12" s="166"/>
      <c r="G12" s="108"/>
      <c r="H12" s="110">
        <v>10</v>
      </c>
      <c r="I12" s="109"/>
      <c r="J12" s="108" t="s">
        <v>97</v>
      </c>
      <c r="K12" s="107">
        <v>10</v>
      </c>
      <c r="L12" s="118"/>
      <c r="M12" s="114"/>
      <c r="N12" s="116"/>
      <c r="O12" s="117"/>
    </row>
    <row r="13" spans="1:21" ht="24.95" customHeight="1" x14ac:dyDescent="0.15">
      <c r="A13" s="406"/>
      <c r="B13" s="108"/>
      <c r="C13" s="108"/>
      <c r="D13" s="108"/>
      <c r="E13" s="51"/>
      <c r="F13" s="166"/>
      <c r="G13" s="108" t="s">
        <v>31</v>
      </c>
      <c r="H13" s="110" t="s">
        <v>266</v>
      </c>
      <c r="I13" s="109"/>
      <c r="J13" s="108"/>
      <c r="K13" s="107"/>
      <c r="L13" s="109" t="s">
        <v>326</v>
      </c>
      <c r="M13" s="108" t="s">
        <v>96</v>
      </c>
      <c r="N13" s="107">
        <v>10</v>
      </c>
      <c r="O13" s="106"/>
    </row>
    <row r="14" spans="1:21" ht="24.95" customHeight="1" x14ac:dyDescent="0.15">
      <c r="A14" s="406"/>
      <c r="B14" s="108"/>
      <c r="C14" s="108"/>
      <c r="D14" s="108"/>
      <c r="E14" s="51"/>
      <c r="F14" s="166"/>
      <c r="G14" s="108" t="s">
        <v>22</v>
      </c>
      <c r="H14" s="110" t="s">
        <v>268</v>
      </c>
      <c r="I14" s="109"/>
      <c r="J14" s="108"/>
      <c r="K14" s="107"/>
      <c r="L14" s="109"/>
      <c r="M14" s="108" t="s">
        <v>43</v>
      </c>
      <c r="N14" s="107">
        <v>5</v>
      </c>
      <c r="O14" s="106"/>
    </row>
    <row r="15" spans="1:21" ht="24.95" customHeight="1" x14ac:dyDescent="0.15">
      <c r="A15" s="406"/>
      <c r="B15" s="108"/>
      <c r="C15" s="108"/>
      <c r="D15" s="108"/>
      <c r="E15" s="51"/>
      <c r="F15" s="166" t="s">
        <v>24</v>
      </c>
      <c r="G15" s="108" t="s">
        <v>23</v>
      </c>
      <c r="H15" s="110" t="s">
        <v>268</v>
      </c>
      <c r="I15" s="109"/>
      <c r="J15" s="108"/>
      <c r="K15" s="107"/>
      <c r="L15" s="118"/>
      <c r="M15" s="114"/>
      <c r="N15" s="116"/>
      <c r="O15" s="117"/>
    </row>
    <row r="16" spans="1:21" ht="24.95" customHeight="1" x14ac:dyDescent="0.15">
      <c r="A16" s="406"/>
      <c r="B16" s="114"/>
      <c r="C16" s="114"/>
      <c r="D16" s="114"/>
      <c r="E16" s="45"/>
      <c r="F16" s="167"/>
      <c r="G16" s="114"/>
      <c r="H16" s="113"/>
      <c r="I16" s="118"/>
      <c r="J16" s="114"/>
      <c r="K16" s="116"/>
      <c r="L16" s="109" t="s">
        <v>325</v>
      </c>
      <c r="M16" s="108" t="s">
        <v>76</v>
      </c>
      <c r="N16" s="107">
        <v>5</v>
      </c>
      <c r="O16" s="106"/>
    </row>
    <row r="17" spans="1:15" ht="24.95" customHeight="1" x14ac:dyDescent="0.15">
      <c r="A17" s="406"/>
      <c r="B17" s="108" t="s">
        <v>324</v>
      </c>
      <c r="C17" s="108" t="s">
        <v>96</v>
      </c>
      <c r="D17" s="108"/>
      <c r="E17" s="51"/>
      <c r="F17" s="166"/>
      <c r="G17" s="108"/>
      <c r="H17" s="110">
        <v>20</v>
      </c>
      <c r="I17" s="109" t="s">
        <v>324</v>
      </c>
      <c r="J17" s="108" t="s">
        <v>96</v>
      </c>
      <c r="K17" s="107">
        <v>10</v>
      </c>
      <c r="L17" s="118"/>
      <c r="M17" s="114"/>
      <c r="N17" s="116"/>
      <c r="O17" s="117"/>
    </row>
    <row r="18" spans="1:15" ht="24.95" customHeight="1" x14ac:dyDescent="0.15">
      <c r="A18" s="406"/>
      <c r="B18" s="108"/>
      <c r="C18" s="108" t="s">
        <v>43</v>
      </c>
      <c r="D18" s="108"/>
      <c r="E18" s="51"/>
      <c r="F18" s="166"/>
      <c r="G18" s="108"/>
      <c r="H18" s="110">
        <v>10</v>
      </c>
      <c r="I18" s="109"/>
      <c r="J18" s="108" t="s">
        <v>43</v>
      </c>
      <c r="K18" s="107">
        <v>5</v>
      </c>
      <c r="L18" s="109" t="s">
        <v>105</v>
      </c>
      <c r="M18" s="108" t="s">
        <v>106</v>
      </c>
      <c r="N18" s="142">
        <v>0.1</v>
      </c>
      <c r="O18" s="106"/>
    </row>
    <row r="19" spans="1:15" ht="24.95" customHeight="1" x14ac:dyDescent="0.15">
      <c r="A19" s="406"/>
      <c r="B19" s="114"/>
      <c r="C19" s="114"/>
      <c r="D19" s="114"/>
      <c r="E19" s="45"/>
      <c r="F19" s="168"/>
      <c r="G19" s="114"/>
      <c r="H19" s="113"/>
      <c r="I19" s="118"/>
      <c r="J19" s="114"/>
      <c r="K19" s="116"/>
      <c r="L19" s="109"/>
      <c r="M19" s="108"/>
      <c r="N19" s="107"/>
      <c r="O19" s="106"/>
    </row>
    <row r="20" spans="1:15" ht="24.95" customHeight="1" x14ac:dyDescent="0.15">
      <c r="A20" s="406"/>
      <c r="B20" s="108" t="s">
        <v>32</v>
      </c>
      <c r="C20" s="108" t="s">
        <v>76</v>
      </c>
      <c r="D20" s="108"/>
      <c r="E20" s="51"/>
      <c r="F20" s="166"/>
      <c r="G20" s="108"/>
      <c r="H20" s="110">
        <v>5</v>
      </c>
      <c r="I20" s="109" t="s">
        <v>32</v>
      </c>
      <c r="J20" s="108" t="s">
        <v>76</v>
      </c>
      <c r="K20" s="107">
        <v>5</v>
      </c>
      <c r="L20" s="109"/>
      <c r="M20" s="108"/>
      <c r="N20" s="107"/>
      <c r="O20" s="106"/>
    </row>
    <row r="21" spans="1:15" ht="24.95" customHeight="1" x14ac:dyDescent="0.15">
      <c r="A21" s="406"/>
      <c r="B21" s="108"/>
      <c r="C21" s="108" t="s">
        <v>77</v>
      </c>
      <c r="D21" s="108"/>
      <c r="E21" s="51" t="s">
        <v>24</v>
      </c>
      <c r="F21" s="166"/>
      <c r="G21" s="108"/>
      <c r="H21" s="140">
        <v>0.05</v>
      </c>
      <c r="I21" s="109"/>
      <c r="J21" s="108" t="s">
        <v>77</v>
      </c>
      <c r="K21" s="141">
        <v>0.05</v>
      </c>
      <c r="L21" s="109"/>
      <c r="M21" s="108"/>
      <c r="N21" s="107"/>
      <c r="O21" s="106"/>
    </row>
    <row r="22" spans="1:15" ht="24.95" customHeight="1" x14ac:dyDescent="0.15">
      <c r="A22" s="406"/>
      <c r="B22" s="108"/>
      <c r="C22" s="108"/>
      <c r="D22" s="108"/>
      <c r="E22" s="51"/>
      <c r="F22" s="166"/>
      <c r="G22" s="108" t="s">
        <v>31</v>
      </c>
      <c r="H22" s="110" t="s">
        <v>266</v>
      </c>
      <c r="I22" s="109"/>
      <c r="J22" s="108"/>
      <c r="K22" s="107"/>
      <c r="L22" s="109"/>
      <c r="M22" s="108"/>
      <c r="N22" s="107"/>
      <c r="O22" s="106"/>
    </row>
    <row r="23" spans="1:15" ht="24.95" customHeight="1" x14ac:dyDescent="0.15">
      <c r="A23" s="406"/>
      <c r="B23" s="108"/>
      <c r="C23" s="108"/>
      <c r="D23" s="108"/>
      <c r="E23" s="51"/>
      <c r="F23" s="166"/>
      <c r="G23" s="108" t="s">
        <v>37</v>
      </c>
      <c r="H23" s="110" t="s">
        <v>268</v>
      </c>
      <c r="I23" s="109"/>
      <c r="J23" s="108"/>
      <c r="K23" s="107"/>
      <c r="L23" s="109"/>
      <c r="M23" s="108"/>
      <c r="N23" s="107"/>
      <c r="O23" s="106"/>
    </row>
    <row r="24" spans="1:15" ht="24.95" customHeight="1" x14ac:dyDescent="0.15">
      <c r="A24" s="406"/>
      <c r="B24" s="114"/>
      <c r="C24" s="114"/>
      <c r="D24" s="114"/>
      <c r="E24" s="45"/>
      <c r="F24" s="167"/>
      <c r="G24" s="114"/>
      <c r="H24" s="113"/>
      <c r="I24" s="118"/>
      <c r="J24" s="114"/>
      <c r="K24" s="116"/>
      <c r="L24" s="109"/>
      <c r="M24" s="108"/>
      <c r="N24" s="107"/>
      <c r="O24" s="106"/>
    </row>
    <row r="25" spans="1:15" ht="24.95" customHeight="1" x14ac:dyDescent="0.15">
      <c r="A25" s="406"/>
      <c r="B25" s="108" t="s">
        <v>105</v>
      </c>
      <c r="C25" s="108" t="s">
        <v>106</v>
      </c>
      <c r="D25" s="108"/>
      <c r="E25" s="51"/>
      <c r="F25" s="166"/>
      <c r="G25" s="108"/>
      <c r="H25" s="139">
        <v>0.13</v>
      </c>
      <c r="I25" s="109" t="s">
        <v>105</v>
      </c>
      <c r="J25" s="108" t="s">
        <v>106</v>
      </c>
      <c r="K25" s="138">
        <v>0.13</v>
      </c>
      <c r="L25" s="109"/>
      <c r="M25" s="108"/>
      <c r="N25" s="107"/>
      <c r="O25" s="106"/>
    </row>
    <row r="26" spans="1:15" ht="24.95" customHeight="1" thickBot="1" x14ac:dyDescent="0.2">
      <c r="A26" s="455"/>
      <c r="B26" s="102"/>
      <c r="C26" s="102"/>
      <c r="D26" s="102"/>
      <c r="E26" s="59"/>
      <c r="F26" s="165"/>
      <c r="G26" s="102"/>
      <c r="H26" s="104"/>
      <c r="I26" s="103"/>
      <c r="J26" s="102"/>
      <c r="K26" s="101"/>
      <c r="L26" s="103"/>
      <c r="M26" s="102"/>
      <c r="N26" s="101"/>
      <c r="O26" s="100"/>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row r="63" spans="2:14" ht="14.25" x14ac:dyDescent="0.15">
      <c r="B63" s="99"/>
      <c r="C63" s="99"/>
      <c r="D63" s="99"/>
      <c r="G63" s="99"/>
      <c r="H63" s="98"/>
      <c r="I63" s="99"/>
      <c r="J63" s="99"/>
      <c r="K63" s="98"/>
      <c r="L63" s="99"/>
      <c r="M63" s="99"/>
      <c r="N63" s="98"/>
    </row>
    <row r="64" spans="2:14" ht="14.25" x14ac:dyDescent="0.15">
      <c r="B64" s="99"/>
      <c r="C64" s="99"/>
      <c r="D64" s="99"/>
      <c r="G64" s="99"/>
      <c r="H64" s="98"/>
      <c r="I64" s="99"/>
      <c r="J64" s="99"/>
      <c r="K64" s="98"/>
      <c r="L64" s="99"/>
      <c r="M64" s="99"/>
      <c r="N64" s="98"/>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U6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206</v>
      </c>
      <c r="B3" s="411"/>
      <c r="C3" s="411"/>
      <c r="D3" s="137"/>
      <c r="E3" s="412" t="s">
        <v>290</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272</v>
      </c>
      <c r="C9" s="108" t="s">
        <v>87</v>
      </c>
      <c r="D9" s="108"/>
      <c r="E9" s="51"/>
      <c r="F9" s="51"/>
      <c r="G9" s="108"/>
      <c r="H9" s="107">
        <v>20</v>
      </c>
      <c r="I9" s="111" t="s">
        <v>271</v>
      </c>
      <c r="J9" s="119" t="s">
        <v>84</v>
      </c>
      <c r="K9" s="110">
        <v>10</v>
      </c>
      <c r="L9" s="109" t="s">
        <v>270</v>
      </c>
      <c r="M9" s="108" t="s">
        <v>89</v>
      </c>
      <c r="N9" s="107">
        <v>10</v>
      </c>
      <c r="O9" s="106" t="s">
        <v>62</v>
      </c>
    </row>
    <row r="10" spans="1:21" ht="24.95" customHeight="1" x14ac:dyDescent="0.15">
      <c r="A10" s="407"/>
      <c r="B10" s="108"/>
      <c r="C10" s="108" t="s">
        <v>43</v>
      </c>
      <c r="D10" s="108"/>
      <c r="E10" s="51"/>
      <c r="F10" s="51"/>
      <c r="G10" s="108"/>
      <c r="H10" s="107">
        <v>10</v>
      </c>
      <c r="I10" s="111"/>
      <c r="J10" s="108" t="s">
        <v>43</v>
      </c>
      <c r="K10" s="110">
        <v>5</v>
      </c>
      <c r="L10" s="109"/>
      <c r="M10" s="108" t="s">
        <v>27</v>
      </c>
      <c r="N10" s="107">
        <v>5</v>
      </c>
      <c r="O10" s="106"/>
    </row>
    <row r="11" spans="1:21" ht="24.95" customHeight="1" x14ac:dyDescent="0.15">
      <c r="A11" s="407"/>
      <c r="B11" s="108"/>
      <c r="C11" s="108" t="s">
        <v>82</v>
      </c>
      <c r="D11" s="108"/>
      <c r="E11" s="51"/>
      <c r="F11" s="51"/>
      <c r="G11" s="108"/>
      <c r="H11" s="107">
        <v>5</v>
      </c>
      <c r="I11" s="111"/>
      <c r="J11" s="108" t="s">
        <v>82</v>
      </c>
      <c r="K11" s="110">
        <v>5</v>
      </c>
      <c r="L11" s="118"/>
      <c r="M11" s="114"/>
      <c r="N11" s="116"/>
      <c r="O11" s="117"/>
    </row>
    <row r="12" spans="1:21" ht="24.95" customHeight="1" x14ac:dyDescent="0.15">
      <c r="A12" s="407"/>
      <c r="B12" s="108"/>
      <c r="C12" s="108"/>
      <c r="D12" s="108"/>
      <c r="E12" s="51"/>
      <c r="F12" s="51"/>
      <c r="G12" s="108" t="s">
        <v>31</v>
      </c>
      <c r="H12" s="107" t="s">
        <v>266</v>
      </c>
      <c r="I12" s="111"/>
      <c r="J12" s="108"/>
      <c r="K12" s="110"/>
      <c r="L12" s="109" t="s">
        <v>269</v>
      </c>
      <c r="M12" s="108" t="s">
        <v>19</v>
      </c>
      <c r="N12" s="107">
        <v>10</v>
      </c>
      <c r="O12" s="106"/>
    </row>
    <row r="13" spans="1:21" ht="24.95" customHeight="1" x14ac:dyDescent="0.15">
      <c r="A13" s="407"/>
      <c r="B13" s="108"/>
      <c r="C13" s="108"/>
      <c r="D13" s="108"/>
      <c r="E13" s="51"/>
      <c r="F13" s="51"/>
      <c r="G13" s="108" t="s">
        <v>22</v>
      </c>
      <c r="H13" s="107" t="s">
        <v>268</v>
      </c>
      <c r="I13" s="111"/>
      <c r="J13" s="108"/>
      <c r="K13" s="110"/>
      <c r="L13" s="109"/>
      <c r="M13" s="108" t="s">
        <v>43</v>
      </c>
      <c r="N13" s="107">
        <v>5</v>
      </c>
      <c r="O13" s="106"/>
    </row>
    <row r="14" spans="1:21" ht="24.95" customHeight="1" x14ac:dyDescent="0.15">
      <c r="A14" s="407"/>
      <c r="B14" s="108"/>
      <c r="C14" s="108"/>
      <c r="D14" s="108"/>
      <c r="E14" s="51"/>
      <c r="F14" s="51" t="s">
        <v>24</v>
      </c>
      <c r="G14" s="108" t="s">
        <v>23</v>
      </c>
      <c r="H14" s="107" t="s">
        <v>268</v>
      </c>
      <c r="I14" s="111"/>
      <c r="J14" s="108"/>
      <c r="K14" s="110"/>
      <c r="L14" s="109"/>
      <c r="M14" s="108"/>
      <c r="N14" s="107"/>
      <c r="O14" s="106"/>
    </row>
    <row r="15" spans="1:21" ht="24.95" customHeight="1" x14ac:dyDescent="0.15">
      <c r="A15" s="407"/>
      <c r="B15" s="114"/>
      <c r="C15" s="114"/>
      <c r="D15" s="114"/>
      <c r="E15" s="45"/>
      <c r="F15" s="45"/>
      <c r="G15" s="114"/>
      <c r="H15" s="116"/>
      <c r="I15" s="115"/>
      <c r="J15" s="114"/>
      <c r="K15" s="113"/>
      <c r="L15" s="109"/>
      <c r="M15" s="108"/>
      <c r="N15" s="107"/>
      <c r="O15" s="106"/>
    </row>
    <row r="16" spans="1:21" ht="24.95" customHeight="1" x14ac:dyDescent="0.15">
      <c r="A16" s="407"/>
      <c r="B16" s="108" t="s">
        <v>267</v>
      </c>
      <c r="C16" s="108" t="s">
        <v>89</v>
      </c>
      <c r="D16" s="108" t="s">
        <v>62</v>
      </c>
      <c r="E16" s="51"/>
      <c r="F16" s="51"/>
      <c r="G16" s="108"/>
      <c r="H16" s="107">
        <v>10</v>
      </c>
      <c r="I16" s="111" t="s">
        <v>267</v>
      </c>
      <c r="J16" s="108" t="s">
        <v>89</v>
      </c>
      <c r="K16" s="110">
        <v>10</v>
      </c>
      <c r="L16" s="109"/>
      <c r="M16" s="108"/>
      <c r="N16" s="107"/>
      <c r="O16" s="106"/>
    </row>
    <row r="17" spans="1:15" ht="24.95" customHeight="1" x14ac:dyDescent="0.15">
      <c r="A17" s="407"/>
      <c r="B17" s="108"/>
      <c r="C17" s="108" t="s">
        <v>27</v>
      </c>
      <c r="D17" s="108"/>
      <c r="E17" s="51"/>
      <c r="F17" s="51"/>
      <c r="G17" s="108"/>
      <c r="H17" s="107">
        <v>5</v>
      </c>
      <c r="I17" s="111"/>
      <c r="J17" s="108" t="s">
        <v>27</v>
      </c>
      <c r="K17" s="110">
        <v>5</v>
      </c>
      <c r="L17" s="109"/>
      <c r="M17" s="108"/>
      <c r="N17" s="107"/>
      <c r="O17" s="106"/>
    </row>
    <row r="18" spans="1:15" ht="24.95" customHeight="1" x14ac:dyDescent="0.15">
      <c r="A18" s="407"/>
      <c r="B18" s="114"/>
      <c r="C18" s="114"/>
      <c r="D18" s="114"/>
      <c r="E18" s="45"/>
      <c r="F18" s="45"/>
      <c r="G18" s="114"/>
      <c r="H18" s="116"/>
      <c r="I18" s="115"/>
      <c r="J18" s="114"/>
      <c r="K18" s="113"/>
      <c r="L18" s="109"/>
      <c r="M18" s="108"/>
      <c r="N18" s="107"/>
      <c r="O18" s="106"/>
    </row>
    <row r="19" spans="1:15" ht="24.95" customHeight="1" x14ac:dyDescent="0.15">
      <c r="A19" s="407"/>
      <c r="B19" s="108" t="s">
        <v>83</v>
      </c>
      <c r="C19" s="108" t="s">
        <v>19</v>
      </c>
      <c r="D19" s="108"/>
      <c r="E19" s="51"/>
      <c r="F19" s="112"/>
      <c r="G19" s="108"/>
      <c r="H19" s="107">
        <v>20</v>
      </c>
      <c r="I19" s="111" t="s">
        <v>83</v>
      </c>
      <c r="J19" s="108" t="s">
        <v>19</v>
      </c>
      <c r="K19" s="110">
        <v>10</v>
      </c>
      <c r="L19" s="109"/>
      <c r="M19" s="108"/>
      <c r="N19" s="107"/>
      <c r="O19" s="106"/>
    </row>
    <row r="20" spans="1:15" ht="24.95" customHeight="1" x14ac:dyDescent="0.15">
      <c r="A20" s="407"/>
      <c r="B20" s="108"/>
      <c r="C20" s="108" t="s">
        <v>34</v>
      </c>
      <c r="D20" s="108"/>
      <c r="E20" s="51"/>
      <c r="F20" s="51"/>
      <c r="G20" s="108"/>
      <c r="H20" s="107">
        <v>0.5</v>
      </c>
      <c r="I20" s="111"/>
      <c r="J20" s="108" t="s">
        <v>34</v>
      </c>
      <c r="K20" s="110">
        <v>0.5</v>
      </c>
      <c r="L20" s="109"/>
      <c r="M20" s="108"/>
      <c r="N20" s="107"/>
      <c r="O20" s="106"/>
    </row>
    <row r="21" spans="1:15" ht="24.95" customHeight="1" x14ac:dyDescent="0.15">
      <c r="A21" s="407"/>
      <c r="B21" s="108"/>
      <c r="C21" s="108"/>
      <c r="D21" s="108"/>
      <c r="E21" s="51"/>
      <c r="F21" s="51"/>
      <c r="G21" s="108" t="s">
        <v>50</v>
      </c>
      <c r="H21" s="107" t="s">
        <v>266</v>
      </c>
      <c r="I21" s="111"/>
      <c r="J21" s="108"/>
      <c r="K21" s="110"/>
      <c r="L21" s="109"/>
      <c r="M21" s="108"/>
      <c r="N21" s="107"/>
      <c r="O21" s="106"/>
    </row>
    <row r="22" spans="1:15" ht="24.95" customHeight="1" thickBot="1" x14ac:dyDescent="0.2">
      <c r="A22" s="408"/>
      <c r="B22" s="102"/>
      <c r="C22" s="102"/>
      <c r="D22" s="102"/>
      <c r="E22" s="59"/>
      <c r="F22" s="59"/>
      <c r="G22" s="102"/>
      <c r="H22" s="101"/>
      <c r="I22" s="105"/>
      <c r="J22" s="102"/>
      <c r="K22" s="104"/>
      <c r="L22" s="103"/>
      <c r="M22" s="102"/>
      <c r="N22" s="101"/>
      <c r="O22" s="100"/>
    </row>
    <row r="23" spans="1:15" ht="24.95" customHeight="1" x14ac:dyDescent="0.15">
      <c r="B23" s="99"/>
      <c r="C23" s="99"/>
      <c r="D23" s="99"/>
      <c r="G23" s="99"/>
      <c r="H23" s="98"/>
      <c r="I23" s="99"/>
      <c r="J23" s="99"/>
      <c r="K23" s="98"/>
      <c r="L23" s="99"/>
      <c r="M23" s="99"/>
      <c r="N23" s="98"/>
    </row>
    <row r="24" spans="1:15" ht="24.95" customHeight="1" x14ac:dyDescent="0.15">
      <c r="B24" s="99"/>
      <c r="C24" s="99"/>
      <c r="D24" s="99"/>
      <c r="G24" s="99"/>
      <c r="H24" s="98"/>
      <c r="I24" s="99"/>
      <c r="J24" s="99"/>
      <c r="K24" s="98"/>
      <c r="L24" s="99"/>
      <c r="M24" s="99"/>
      <c r="N24" s="98"/>
    </row>
    <row r="25" spans="1:15" ht="24.95" customHeight="1"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row r="63" spans="2:14" ht="14.25" x14ac:dyDescent="0.15">
      <c r="B63" s="99"/>
      <c r="C63" s="99"/>
      <c r="D63" s="99"/>
      <c r="G63" s="99"/>
      <c r="H63" s="98"/>
      <c r="I63" s="99"/>
      <c r="J63" s="99"/>
      <c r="K63" s="98"/>
      <c r="L63" s="99"/>
      <c r="M63" s="99"/>
      <c r="N63" s="98"/>
    </row>
    <row r="64" spans="2:14" ht="14.25" x14ac:dyDescent="0.15">
      <c r="B64" s="99"/>
      <c r="C64" s="99"/>
      <c r="D64" s="99"/>
      <c r="G64" s="99"/>
      <c r="H64" s="98"/>
      <c r="I64" s="99"/>
      <c r="J64" s="99"/>
      <c r="K64" s="98"/>
      <c r="L64" s="99"/>
      <c r="M64" s="99"/>
      <c r="N64" s="98"/>
    </row>
    <row r="65" spans="2:14" ht="14.25" x14ac:dyDescent="0.15">
      <c r="B65" s="99"/>
      <c r="C65" s="99"/>
      <c r="D65" s="99"/>
      <c r="G65" s="99"/>
      <c r="H65" s="98"/>
      <c r="I65" s="99"/>
      <c r="J65" s="99"/>
      <c r="K65" s="98"/>
      <c r="L65" s="99"/>
      <c r="M65" s="99"/>
      <c r="N65" s="98"/>
    </row>
    <row r="66" spans="2:14" ht="14.25" x14ac:dyDescent="0.15">
      <c r="B66" s="99"/>
      <c r="C66" s="99"/>
      <c r="D66" s="99"/>
      <c r="G66" s="99"/>
      <c r="H66" s="98"/>
      <c r="I66" s="99"/>
      <c r="J66" s="99"/>
      <c r="K66" s="98"/>
      <c r="L66" s="99"/>
      <c r="M66" s="99"/>
      <c r="N66" s="98"/>
    </row>
    <row r="67" spans="2:14" ht="14.25" x14ac:dyDescent="0.15">
      <c r="B67" s="99"/>
      <c r="C67" s="99"/>
      <c r="D67" s="99"/>
      <c r="G67" s="99"/>
      <c r="H67" s="98"/>
      <c r="I67" s="99"/>
      <c r="J67" s="99"/>
      <c r="K67" s="98"/>
      <c r="L67" s="99"/>
      <c r="M67" s="99"/>
      <c r="N67" s="98"/>
    </row>
    <row r="68" spans="2:14" ht="14.25" x14ac:dyDescent="0.15">
      <c r="B68" s="99"/>
      <c r="C68" s="99"/>
      <c r="D68" s="99"/>
      <c r="G68" s="99"/>
      <c r="H68" s="98"/>
      <c r="I68" s="99"/>
      <c r="J68" s="99"/>
      <c r="K68" s="98"/>
      <c r="L68" s="99"/>
      <c r="M68" s="99"/>
      <c r="N68" s="98"/>
    </row>
    <row r="69" spans="2:14" ht="14.25" x14ac:dyDescent="0.15">
      <c r="B69" s="99"/>
      <c r="C69" s="99"/>
      <c r="D69" s="99"/>
      <c r="G69" s="99"/>
      <c r="H69" s="98"/>
      <c r="I69" s="99"/>
      <c r="J69" s="99"/>
      <c r="K69" s="98"/>
      <c r="L69" s="99"/>
      <c r="M69" s="99"/>
      <c r="N69" s="98"/>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Z25"/>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219</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78</v>
      </c>
      <c r="C5" s="38" t="s">
        <v>92</v>
      </c>
      <c r="D5" s="39" t="s">
        <v>93</v>
      </c>
      <c r="E5" s="83">
        <v>0.5</v>
      </c>
      <c r="F5" s="41" t="s">
        <v>36</v>
      </c>
      <c r="G5" s="68"/>
      <c r="H5" s="72" t="s">
        <v>92</v>
      </c>
      <c r="I5" s="39" t="s">
        <v>93</v>
      </c>
      <c r="J5" s="41">
        <f>ROUNDUP(E5*0.75,2)</f>
        <v>0.38</v>
      </c>
      <c r="K5" s="41" t="s">
        <v>36</v>
      </c>
      <c r="L5" s="41"/>
      <c r="M5" s="76" t="e">
        <f>#REF!</f>
        <v>#REF!</v>
      </c>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220</v>
      </c>
      <c r="C7" s="50" t="s">
        <v>94</v>
      </c>
      <c r="D7" s="51" t="s">
        <v>55</v>
      </c>
      <c r="E7" s="52">
        <v>1</v>
      </c>
      <c r="F7" s="53" t="s">
        <v>56</v>
      </c>
      <c r="G7" s="70" t="s">
        <v>54</v>
      </c>
      <c r="H7" s="74" t="s">
        <v>94</v>
      </c>
      <c r="I7" s="51" t="s">
        <v>55</v>
      </c>
      <c r="J7" s="53">
        <f>ROUNDUP(E7*0.75,2)</f>
        <v>0.75</v>
      </c>
      <c r="K7" s="53" t="s">
        <v>56</v>
      </c>
      <c r="L7" s="53" t="s">
        <v>54</v>
      </c>
      <c r="M7" s="78" t="e">
        <f>#REF!</f>
        <v>#REF!</v>
      </c>
      <c r="N7" s="66" t="s">
        <v>221</v>
      </c>
      <c r="O7" s="54" t="s">
        <v>51</v>
      </c>
      <c r="P7" s="51"/>
      <c r="Q7" s="55">
        <v>0.1</v>
      </c>
      <c r="R7" s="92">
        <f t="shared" ref="R7:R13" si="0">ROUNDUP(Q7*0.75,2)</f>
        <v>0.08</v>
      </c>
    </row>
    <row r="8" spans="1:19" ht="24.95" customHeight="1" x14ac:dyDescent="0.15">
      <c r="A8" s="396"/>
      <c r="B8" s="66"/>
      <c r="C8" s="50" t="s">
        <v>222</v>
      </c>
      <c r="D8" s="51"/>
      <c r="E8" s="52">
        <v>1</v>
      </c>
      <c r="F8" s="53" t="s">
        <v>17</v>
      </c>
      <c r="G8" s="70" t="s">
        <v>54</v>
      </c>
      <c r="H8" s="74" t="s">
        <v>222</v>
      </c>
      <c r="I8" s="51"/>
      <c r="J8" s="53">
        <f>ROUNDUP(E8*0.75,2)</f>
        <v>0.75</v>
      </c>
      <c r="K8" s="53" t="s">
        <v>17</v>
      </c>
      <c r="L8" s="53" t="s">
        <v>54</v>
      </c>
      <c r="M8" s="78" t="e">
        <f>#REF!</f>
        <v>#REF!</v>
      </c>
      <c r="N8" s="66" t="s">
        <v>223</v>
      </c>
      <c r="O8" s="54" t="s">
        <v>59</v>
      </c>
      <c r="P8" s="51"/>
      <c r="Q8" s="55">
        <v>0.01</v>
      </c>
      <c r="R8" s="92">
        <f t="shared" si="0"/>
        <v>0.01</v>
      </c>
    </row>
    <row r="9" spans="1:19" ht="24.95" customHeight="1" x14ac:dyDescent="0.15">
      <c r="A9" s="396"/>
      <c r="B9" s="66"/>
      <c r="C9" s="50" t="s">
        <v>19</v>
      </c>
      <c r="D9" s="51"/>
      <c r="E9" s="52">
        <v>20</v>
      </c>
      <c r="F9" s="53" t="s">
        <v>17</v>
      </c>
      <c r="G9" s="70"/>
      <c r="H9" s="74" t="s">
        <v>19</v>
      </c>
      <c r="I9" s="51"/>
      <c r="J9" s="53">
        <f>ROUNDUP(E9*0.75,2)</f>
        <v>15</v>
      </c>
      <c r="K9" s="53" t="s">
        <v>17</v>
      </c>
      <c r="L9" s="53"/>
      <c r="M9" s="78" t="e">
        <f>ROUND(#REF!+(#REF!*6/100),2)</f>
        <v>#REF!</v>
      </c>
      <c r="N9" s="66" t="s">
        <v>224</v>
      </c>
      <c r="O9" s="54" t="s">
        <v>41</v>
      </c>
      <c r="P9" s="51" t="s">
        <v>24</v>
      </c>
      <c r="Q9" s="55">
        <v>3</v>
      </c>
      <c r="R9" s="92">
        <f t="shared" si="0"/>
        <v>2.25</v>
      </c>
    </row>
    <row r="10" spans="1:19" ht="24.95" customHeight="1" x14ac:dyDescent="0.15">
      <c r="A10" s="396"/>
      <c r="B10" s="66"/>
      <c r="C10" s="50" t="s">
        <v>95</v>
      </c>
      <c r="D10" s="51"/>
      <c r="E10" s="52">
        <v>0.5</v>
      </c>
      <c r="F10" s="53" t="s">
        <v>17</v>
      </c>
      <c r="G10" s="70"/>
      <c r="H10" s="74" t="s">
        <v>95</v>
      </c>
      <c r="I10" s="51"/>
      <c r="J10" s="53">
        <f>ROUNDUP(E10*0.75,2)</f>
        <v>0.38</v>
      </c>
      <c r="K10" s="53" t="s">
        <v>17</v>
      </c>
      <c r="L10" s="53"/>
      <c r="M10" s="78" t="e">
        <f>ROUND(#REF!+(#REF!*10/100),2)</f>
        <v>#REF!</v>
      </c>
      <c r="N10" s="66" t="s">
        <v>225</v>
      </c>
      <c r="O10" s="54" t="s">
        <v>52</v>
      </c>
      <c r="P10" s="51" t="s">
        <v>53</v>
      </c>
      <c r="Q10" s="55">
        <v>5</v>
      </c>
      <c r="R10" s="92">
        <f t="shared" si="0"/>
        <v>3.75</v>
      </c>
    </row>
    <row r="11" spans="1:19" ht="24.95" customHeight="1" x14ac:dyDescent="0.15">
      <c r="A11" s="396"/>
      <c r="B11" s="66"/>
      <c r="C11" s="50"/>
      <c r="D11" s="51"/>
      <c r="E11" s="52"/>
      <c r="F11" s="53"/>
      <c r="G11" s="70"/>
      <c r="H11" s="74"/>
      <c r="I11" s="51"/>
      <c r="J11" s="53"/>
      <c r="K11" s="53"/>
      <c r="L11" s="53"/>
      <c r="M11" s="78"/>
      <c r="N11" s="85" t="s">
        <v>226</v>
      </c>
      <c r="O11" s="54" t="s">
        <v>20</v>
      </c>
      <c r="P11" s="51"/>
      <c r="Q11" s="55">
        <v>2</v>
      </c>
      <c r="R11" s="92">
        <f t="shared" si="0"/>
        <v>1.5</v>
      </c>
    </row>
    <row r="12" spans="1:19" ht="24.95" customHeight="1" x14ac:dyDescent="0.15">
      <c r="A12" s="396"/>
      <c r="B12" s="66"/>
      <c r="C12" s="50"/>
      <c r="D12" s="51"/>
      <c r="E12" s="52"/>
      <c r="F12" s="53"/>
      <c r="G12" s="70"/>
      <c r="H12" s="74"/>
      <c r="I12" s="51"/>
      <c r="J12" s="53"/>
      <c r="K12" s="53"/>
      <c r="L12" s="53"/>
      <c r="M12" s="78"/>
      <c r="N12" s="93" t="s">
        <v>260</v>
      </c>
      <c r="O12" s="54" t="s">
        <v>20</v>
      </c>
      <c r="P12" s="51"/>
      <c r="Q12" s="55">
        <v>1</v>
      </c>
      <c r="R12" s="92">
        <f t="shared" si="0"/>
        <v>0.75</v>
      </c>
    </row>
    <row r="13" spans="1:19" ht="24.95" customHeight="1" x14ac:dyDescent="0.15">
      <c r="A13" s="396"/>
      <c r="B13" s="66"/>
      <c r="C13" s="50"/>
      <c r="D13" s="51"/>
      <c r="E13" s="52"/>
      <c r="F13" s="53"/>
      <c r="G13" s="70"/>
      <c r="H13" s="74"/>
      <c r="I13" s="51"/>
      <c r="J13" s="53"/>
      <c r="K13" s="53"/>
      <c r="L13" s="53"/>
      <c r="M13" s="78"/>
      <c r="N13" s="88" t="s">
        <v>227</v>
      </c>
      <c r="O13" s="54" t="s">
        <v>51</v>
      </c>
      <c r="P13" s="51"/>
      <c r="Q13" s="55">
        <v>0.05</v>
      </c>
      <c r="R13" s="92">
        <f t="shared" si="0"/>
        <v>0.04</v>
      </c>
    </row>
    <row r="14" spans="1:19" ht="24.95" customHeight="1" x14ac:dyDescent="0.15">
      <c r="A14" s="396"/>
      <c r="B14" s="66"/>
      <c r="C14" s="50"/>
      <c r="D14" s="51"/>
      <c r="E14" s="52"/>
      <c r="F14" s="53"/>
      <c r="G14" s="70"/>
      <c r="H14" s="74"/>
      <c r="I14" s="51"/>
      <c r="J14" s="53"/>
      <c r="K14" s="53"/>
      <c r="L14" s="53"/>
      <c r="M14" s="78"/>
      <c r="N14" s="66" t="s">
        <v>33</v>
      </c>
      <c r="O14" s="54"/>
      <c r="P14" s="51"/>
      <c r="Q14" s="55"/>
      <c r="R14" s="92"/>
    </row>
    <row r="15" spans="1:19" ht="24.95" customHeight="1" x14ac:dyDescent="0.15">
      <c r="A15" s="396"/>
      <c r="B15" s="65"/>
      <c r="C15" s="44"/>
      <c r="D15" s="45"/>
      <c r="E15" s="46"/>
      <c r="F15" s="47"/>
      <c r="G15" s="69"/>
      <c r="H15" s="73"/>
      <c r="I15" s="45"/>
      <c r="J15" s="47"/>
      <c r="K15" s="47"/>
      <c r="L15" s="47"/>
      <c r="M15" s="77"/>
      <c r="N15" s="65"/>
      <c r="O15" s="48"/>
      <c r="P15" s="45"/>
      <c r="Q15" s="49"/>
      <c r="R15" s="91"/>
    </row>
    <row r="16" spans="1:19" ht="24.95" customHeight="1" x14ac:dyDescent="0.15">
      <c r="A16" s="396"/>
      <c r="B16" s="66" t="s">
        <v>228</v>
      </c>
      <c r="C16" s="50" t="s">
        <v>47</v>
      </c>
      <c r="D16" s="51"/>
      <c r="E16" s="52">
        <v>20</v>
      </c>
      <c r="F16" s="53" t="s">
        <v>17</v>
      </c>
      <c r="G16" s="70"/>
      <c r="H16" s="74" t="s">
        <v>47</v>
      </c>
      <c r="I16" s="51"/>
      <c r="J16" s="53">
        <f>ROUNDUP(E16*0.75,2)</f>
        <v>15</v>
      </c>
      <c r="K16" s="53" t="s">
        <v>17</v>
      </c>
      <c r="L16" s="53"/>
      <c r="M16" s="78" t="e">
        <f>#REF!</f>
        <v>#REF!</v>
      </c>
      <c r="N16" s="66" t="s">
        <v>229</v>
      </c>
      <c r="O16" s="54" t="s">
        <v>31</v>
      </c>
      <c r="P16" s="51"/>
      <c r="Q16" s="55">
        <v>30</v>
      </c>
      <c r="R16" s="92">
        <f>ROUNDUP(Q16*0.75,2)</f>
        <v>22.5</v>
      </c>
    </row>
    <row r="17" spans="1:18" ht="24.95" customHeight="1" x14ac:dyDescent="0.15">
      <c r="A17" s="396"/>
      <c r="B17" s="66"/>
      <c r="C17" s="50" t="s">
        <v>96</v>
      </c>
      <c r="D17" s="51"/>
      <c r="E17" s="52">
        <v>30</v>
      </c>
      <c r="F17" s="53" t="s">
        <v>17</v>
      </c>
      <c r="G17" s="70"/>
      <c r="H17" s="74" t="s">
        <v>96</v>
      </c>
      <c r="I17" s="51"/>
      <c r="J17" s="53">
        <f>ROUNDUP(E17*0.75,2)</f>
        <v>22.5</v>
      </c>
      <c r="K17" s="53" t="s">
        <v>17</v>
      </c>
      <c r="L17" s="53"/>
      <c r="M17" s="78" t="e">
        <f>ROUND(#REF!+(#REF!*15/100),2)</f>
        <v>#REF!</v>
      </c>
      <c r="N17" s="85" t="s">
        <v>265</v>
      </c>
      <c r="O17" s="54" t="s">
        <v>23</v>
      </c>
      <c r="P17" s="51" t="s">
        <v>24</v>
      </c>
      <c r="Q17" s="55">
        <v>1.5</v>
      </c>
      <c r="R17" s="92">
        <f>ROUNDUP(Q17*0.75,2)</f>
        <v>1.1300000000000001</v>
      </c>
    </row>
    <row r="18" spans="1:18" ht="24.95" customHeight="1" x14ac:dyDescent="0.15">
      <c r="A18" s="396"/>
      <c r="B18" s="66"/>
      <c r="C18" s="50" t="s">
        <v>97</v>
      </c>
      <c r="D18" s="51"/>
      <c r="E18" s="52">
        <v>10</v>
      </c>
      <c r="F18" s="53" t="s">
        <v>17</v>
      </c>
      <c r="G18" s="70"/>
      <c r="H18" s="74" t="s">
        <v>97</v>
      </c>
      <c r="I18" s="51"/>
      <c r="J18" s="53">
        <f>ROUNDUP(E18*0.75,2)</f>
        <v>7.5</v>
      </c>
      <c r="K18" s="53" t="s">
        <v>17</v>
      </c>
      <c r="L18" s="53"/>
      <c r="M18" s="78" t="e">
        <f>ROUND(#REF!+(#REF!*10/100),2)</f>
        <v>#REF!</v>
      </c>
      <c r="N18" s="66" t="s">
        <v>33</v>
      </c>
      <c r="O18" s="54" t="s">
        <v>22</v>
      </c>
      <c r="P18" s="51"/>
      <c r="Q18" s="55">
        <v>1.5</v>
      </c>
      <c r="R18" s="92">
        <f>ROUNDUP(Q18*0.75,2)</f>
        <v>1.1300000000000001</v>
      </c>
    </row>
    <row r="19" spans="1:18" ht="24.95" customHeight="1" x14ac:dyDescent="0.15">
      <c r="A19" s="396"/>
      <c r="B19" s="66"/>
      <c r="C19" s="50" t="s">
        <v>230</v>
      </c>
      <c r="D19" s="51"/>
      <c r="E19" s="52">
        <v>5</v>
      </c>
      <c r="F19" s="53" t="s">
        <v>17</v>
      </c>
      <c r="G19" s="70"/>
      <c r="H19" s="74" t="s">
        <v>230</v>
      </c>
      <c r="I19" s="51"/>
      <c r="J19" s="53">
        <f>ROUNDUP(E19*0.75,2)</f>
        <v>3.75</v>
      </c>
      <c r="K19" s="53" t="s">
        <v>17</v>
      </c>
      <c r="L19" s="53"/>
      <c r="M19" s="78" t="e">
        <f>ROUND(#REF!+(#REF!*23/100),2)</f>
        <v>#REF!</v>
      </c>
      <c r="N19" s="66"/>
      <c r="O19" s="54"/>
      <c r="P19" s="51"/>
      <c r="Q19" s="55"/>
      <c r="R19" s="92"/>
    </row>
    <row r="20" spans="1:18" ht="24.95" customHeight="1" x14ac:dyDescent="0.15">
      <c r="A20" s="396"/>
      <c r="B20" s="65"/>
      <c r="C20" s="44"/>
      <c r="D20" s="45"/>
      <c r="E20" s="46"/>
      <c r="F20" s="47"/>
      <c r="G20" s="69"/>
      <c r="H20" s="73"/>
      <c r="I20" s="45"/>
      <c r="J20" s="47"/>
      <c r="K20" s="47"/>
      <c r="L20" s="47"/>
      <c r="M20" s="77"/>
      <c r="N20" s="65"/>
      <c r="O20" s="48"/>
      <c r="P20" s="45"/>
      <c r="Q20" s="49"/>
      <c r="R20" s="91"/>
    </row>
    <row r="21" spans="1:18" ht="24.95" customHeight="1" x14ac:dyDescent="0.15">
      <c r="A21" s="396"/>
      <c r="B21" s="66" t="s">
        <v>32</v>
      </c>
      <c r="C21" s="50" t="s">
        <v>98</v>
      </c>
      <c r="D21" s="51"/>
      <c r="E21" s="52">
        <v>5</v>
      </c>
      <c r="F21" s="53" t="s">
        <v>17</v>
      </c>
      <c r="G21" s="70"/>
      <c r="H21" s="74" t="s">
        <v>98</v>
      </c>
      <c r="I21" s="51"/>
      <c r="J21" s="53">
        <f>ROUNDUP(E21*0.75,2)</f>
        <v>3.75</v>
      </c>
      <c r="K21" s="53" t="s">
        <v>17</v>
      </c>
      <c r="L21" s="53"/>
      <c r="M21" s="78" t="e">
        <f>ROUND(#REF!+(#REF!*10/100),2)</f>
        <v>#REF!</v>
      </c>
      <c r="N21" s="66" t="s">
        <v>33</v>
      </c>
      <c r="O21" s="54" t="s">
        <v>31</v>
      </c>
      <c r="P21" s="51"/>
      <c r="Q21" s="55">
        <v>100</v>
      </c>
      <c r="R21" s="92">
        <f>ROUNDUP(Q21*0.75,2)</f>
        <v>75</v>
      </c>
    </row>
    <row r="22" spans="1:18" ht="24.95" customHeight="1" x14ac:dyDescent="0.15">
      <c r="A22" s="396"/>
      <c r="B22" s="66"/>
      <c r="C22" s="50" t="s">
        <v>77</v>
      </c>
      <c r="D22" s="51" t="s">
        <v>24</v>
      </c>
      <c r="E22" s="57">
        <v>0.1</v>
      </c>
      <c r="F22" s="53" t="s">
        <v>36</v>
      </c>
      <c r="G22" s="70"/>
      <c r="H22" s="74" t="s">
        <v>77</v>
      </c>
      <c r="I22" s="51" t="s">
        <v>24</v>
      </c>
      <c r="J22" s="53">
        <f>ROUNDUP(E22*0.75,2)</f>
        <v>0.08</v>
      </c>
      <c r="K22" s="53" t="s">
        <v>36</v>
      </c>
      <c r="L22" s="53"/>
      <c r="M22" s="78" t="e">
        <f>#REF!</f>
        <v>#REF!</v>
      </c>
      <c r="N22" s="66"/>
      <c r="O22" s="54" t="s">
        <v>37</v>
      </c>
      <c r="P22" s="51"/>
      <c r="Q22" s="55">
        <v>3</v>
      </c>
      <c r="R22" s="92">
        <f>ROUNDUP(Q22*0.75,2)</f>
        <v>2.25</v>
      </c>
    </row>
    <row r="23" spans="1:18" ht="24.95" customHeight="1" x14ac:dyDescent="0.15">
      <c r="A23" s="396"/>
      <c r="B23" s="65"/>
      <c r="C23" s="44"/>
      <c r="D23" s="45"/>
      <c r="E23" s="46"/>
      <c r="F23" s="47"/>
      <c r="G23" s="69"/>
      <c r="H23" s="73"/>
      <c r="I23" s="45"/>
      <c r="J23" s="47"/>
      <c r="K23" s="47"/>
      <c r="L23" s="47"/>
      <c r="M23" s="77"/>
      <c r="N23" s="65"/>
      <c r="O23" s="48"/>
      <c r="P23" s="45"/>
      <c r="Q23" s="49"/>
      <c r="R23" s="91"/>
    </row>
    <row r="24" spans="1:18" ht="24.95" customHeight="1" x14ac:dyDescent="0.15">
      <c r="A24" s="396"/>
      <c r="B24" s="66" t="s">
        <v>105</v>
      </c>
      <c r="C24" s="50" t="s">
        <v>106</v>
      </c>
      <c r="D24" s="51"/>
      <c r="E24" s="84">
        <v>0.16666666666666666</v>
      </c>
      <c r="F24" s="53" t="s">
        <v>30</v>
      </c>
      <c r="G24" s="70"/>
      <c r="H24" s="74" t="s">
        <v>106</v>
      </c>
      <c r="I24" s="51"/>
      <c r="J24" s="53">
        <f>ROUNDUP(E24*0.75,2)</f>
        <v>0.13</v>
      </c>
      <c r="K24" s="53" t="s">
        <v>30</v>
      </c>
      <c r="L24" s="53"/>
      <c r="M24" s="78" t="e">
        <f>#REF!</f>
        <v>#REF!</v>
      </c>
      <c r="N24" s="66" t="s">
        <v>100</v>
      </c>
      <c r="O24" s="54"/>
      <c r="P24" s="51"/>
      <c r="Q24" s="55"/>
      <c r="R24" s="92"/>
    </row>
    <row r="25" spans="1:18" ht="24.95" customHeight="1" thickBot="1" x14ac:dyDescent="0.2">
      <c r="A25" s="397"/>
      <c r="B25" s="67"/>
      <c r="C25" s="58"/>
      <c r="D25" s="59"/>
      <c r="E25" s="60"/>
      <c r="F25" s="61"/>
      <c r="G25" s="71"/>
      <c r="H25" s="75"/>
      <c r="I25" s="59"/>
      <c r="J25" s="61"/>
      <c r="K25" s="61"/>
      <c r="L25" s="61"/>
      <c r="M25" s="79"/>
      <c r="N25" s="67"/>
      <c r="O25" s="62"/>
      <c r="P25" s="59"/>
      <c r="Q25" s="63"/>
      <c r="R25" s="94"/>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297</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295</v>
      </c>
      <c r="C9" s="108" t="s">
        <v>94</v>
      </c>
      <c r="D9" s="108" t="s">
        <v>54</v>
      </c>
      <c r="E9" s="51" t="s">
        <v>55</v>
      </c>
      <c r="F9" s="51"/>
      <c r="G9" s="108"/>
      <c r="H9" s="145">
        <v>0.7</v>
      </c>
      <c r="I9" s="111" t="s">
        <v>295</v>
      </c>
      <c r="J9" s="108" t="s">
        <v>94</v>
      </c>
      <c r="K9" s="144">
        <v>0.3</v>
      </c>
      <c r="L9" s="109" t="s">
        <v>294</v>
      </c>
      <c r="M9" s="108" t="s">
        <v>94</v>
      </c>
      <c r="N9" s="143">
        <v>0.2</v>
      </c>
      <c r="O9" s="106" t="s">
        <v>54</v>
      </c>
    </row>
    <row r="10" spans="1:21" ht="24.95" customHeight="1" x14ac:dyDescent="0.15">
      <c r="A10" s="407"/>
      <c r="B10" s="108"/>
      <c r="C10" s="108" t="s">
        <v>19</v>
      </c>
      <c r="D10" s="108"/>
      <c r="E10" s="51"/>
      <c r="F10" s="51"/>
      <c r="G10" s="108"/>
      <c r="H10" s="107">
        <v>20</v>
      </c>
      <c r="I10" s="111"/>
      <c r="J10" s="108" t="s">
        <v>19</v>
      </c>
      <c r="K10" s="110">
        <v>20</v>
      </c>
      <c r="L10" s="109"/>
      <c r="M10" s="108" t="s">
        <v>19</v>
      </c>
      <c r="N10" s="107">
        <v>10</v>
      </c>
      <c r="O10" s="106"/>
    </row>
    <row r="11" spans="1:21" ht="24.95" customHeight="1" x14ac:dyDescent="0.15">
      <c r="A11" s="407"/>
      <c r="B11" s="108"/>
      <c r="C11" s="108"/>
      <c r="D11" s="108"/>
      <c r="E11" s="51"/>
      <c r="F11" s="51"/>
      <c r="G11" s="108" t="s">
        <v>31</v>
      </c>
      <c r="H11" s="107" t="s">
        <v>266</v>
      </c>
      <c r="I11" s="111"/>
      <c r="J11" s="108"/>
      <c r="K11" s="110"/>
      <c r="L11" s="118"/>
      <c r="M11" s="114"/>
      <c r="N11" s="116"/>
      <c r="O11" s="117"/>
    </row>
    <row r="12" spans="1:21" ht="24.95" customHeight="1" x14ac:dyDescent="0.15">
      <c r="A12" s="407"/>
      <c r="B12" s="114"/>
      <c r="C12" s="114"/>
      <c r="D12" s="114"/>
      <c r="E12" s="45"/>
      <c r="F12" s="45"/>
      <c r="G12" s="114"/>
      <c r="H12" s="116"/>
      <c r="I12" s="115"/>
      <c r="J12" s="114"/>
      <c r="K12" s="113"/>
      <c r="L12" s="109" t="s">
        <v>293</v>
      </c>
      <c r="M12" s="108" t="s">
        <v>96</v>
      </c>
      <c r="N12" s="107">
        <v>10</v>
      </c>
      <c r="O12" s="106"/>
    </row>
    <row r="13" spans="1:21" ht="24.95" customHeight="1" x14ac:dyDescent="0.15">
      <c r="A13" s="407"/>
      <c r="B13" s="108" t="s">
        <v>292</v>
      </c>
      <c r="C13" s="108" t="s">
        <v>47</v>
      </c>
      <c r="D13" s="108"/>
      <c r="E13" s="51"/>
      <c r="F13" s="51"/>
      <c r="G13" s="108"/>
      <c r="H13" s="107">
        <v>10</v>
      </c>
      <c r="I13" s="111" t="s">
        <v>292</v>
      </c>
      <c r="J13" s="119" t="s">
        <v>218</v>
      </c>
      <c r="K13" s="110">
        <v>5</v>
      </c>
      <c r="L13" s="109"/>
      <c r="M13" s="108" t="s">
        <v>230</v>
      </c>
      <c r="N13" s="107">
        <v>5</v>
      </c>
      <c r="O13" s="106"/>
    </row>
    <row r="14" spans="1:21" ht="24.95" customHeight="1" x14ac:dyDescent="0.15">
      <c r="A14" s="407"/>
      <c r="B14" s="108"/>
      <c r="C14" s="108" t="s">
        <v>96</v>
      </c>
      <c r="D14" s="108"/>
      <c r="E14" s="51"/>
      <c r="F14" s="51"/>
      <c r="G14" s="108"/>
      <c r="H14" s="107">
        <v>20</v>
      </c>
      <c r="I14" s="111"/>
      <c r="J14" s="108" t="s">
        <v>96</v>
      </c>
      <c r="K14" s="110">
        <v>10</v>
      </c>
      <c r="L14" s="109"/>
      <c r="M14" s="108" t="s">
        <v>97</v>
      </c>
      <c r="N14" s="107">
        <v>5</v>
      </c>
      <c r="O14" s="106"/>
    </row>
    <row r="15" spans="1:21" ht="24.95" customHeight="1" x14ac:dyDescent="0.15">
      <c r="A15" s="407"/>
      <c r="B15" s="108"/>
      <c r="C15" s="108" t="s">
        <v>97</v>
      </c>
      <c r="D15" s="108"/>
      <c r="E15" s="51"/>
      <c r="F15" s="51"/>
      <c r="G15" s="108"/>
      <c r="H15" s="107">
        <v>10</v>
      </c>
      <c r="I15" s="111"/>
      <c r="J15" s="108" t="s">
        <v>97</v>
      </c>
      <c r="K15" s="110">
        <v>5</v>
      </c>
      <c r="L15" s="118"/>
      <c r="M15" s="114"/>
      <c r="N15" s="116"/>
      <c r="O15" s="117"/>
    </row>
    <row r="16" spans="1:21" ht="24.95" customHeight="1" x14ac:dyDescent="0.15">
      <c r="A16" s="407"/>
      <c r="B16" s="108"/>
      <c r="C16" s="108" t="s">
        <v>230</v>
      </c>
      <c r="D16" s="108"/>
      <c r="E16" s="51"/>
      <c r="F16" s="51"/>
      <c r="G16" s="108"/>
      <c r="H16" s="107">
        <v>5</v>
      </c>
      <c r="I16" s="111"/>
      <c r="J16" s="108" t="s">
        <v>230</v>
      </c>
      <c r="K16" s="110">
        <v>5</v>
      </c>
      <c r="L16" s="109" t="s">
        <v>105</v>
      </c>
      <c r="M16" s="108" t="s">
        <v>106</v>
      </c>
      <c r="N16" s="142">
        <v>0.1</v>
      </c>
      <c r="O16" s="106"/>
    </row>
    <row r="17" spans="1:15" ht="24.95" customHeight="1" x14ac:dyDescent="0.15">
      <c r="A17" s="407"/>
      <c r="B17" s="108"/>
      <c r="C17" s="108"/>
      <c r="D17" s="108"/>
      <c r="E17" s="51"/>
      <c r="F17" s="51"/>
      <c r="G17" s="108" t="s">
        <v>31</v>
      </c>
      <c r="H17" s="107" t="s">
        <v>266</v>
      </c>
      <c r="I17" s="111"/>
      <c r="J17" s="108"/>
      <c r="K17" s="110"/>
      <c r="L17" s="109"/>
      <c r="M17" s="108"/>
      <c r="N17" s="107"/>
      <c r="O17" s="106"/>
    </row>
    <row r="18" spans="1:15" ht="24.95" customHeight="1" x14ac:dyDescent="0.15">
      <c r="A18" s="407"/>
      <c r="B18" s="114"/>
      <c r="C18" s="114"/>
      <c r="D18" s="114"/>
      <c r="E18" s="45"/>
      <c r="F18" s="45"/>
      <c r="G18" s="114"/>
      <c r="H18" s="116"/>
      <c r="I18" s="115"/>
      <c r="J18" s="114"/>
      <c r="K18" s="113"/>
      <c r="L18" s="109"/>
      <c r="M18" s="108"/>
      <c r="N18" s="107"/>
      <c r="O18" s="106"/>
    </row>
    <row r="19" spans="1:15" ht="24.95" customHeight="1" x14ac:dyDescent="0.15">
      <c r="A19" s="407"/>
      <c r="B19" s="108" t="s">
        <v>32</v>
      </c>
      <c r="C19" s="108" t="s">
        <v>77</v>
      </c>
      <c r="D19" s="108"/>
      <c r="E19" s="51" t="s">
        <v>24</v>
      </c>
      <c r="F19" s="112"/>
      <c r="G19" s="108"/>
      <c r="H19" s="141">
        <v>0.05</v>
      </c>
      <c r="I19" s="111" t="s">
        <v>32</v>
      </c>
      <c r="J19" s="108" t="s">
        <v>77</v>
      </c>
      <c r="K19" s="140">
        <v>0.05</v>
      </c>
      <c r="L19" s="109"/>
      <c r="M19" s="108"/>
      <c r="N19" s="107"/>
      <c r="O19" s="106"/>
    </row>
    <row r="20" spans="1:15" ht="24.95" customHeight="1" x14ac:dyDescent="0.15">
      <c r="A20" s="407"/>
      <c r="B20" s="108"/>
      <c r="C20" s="108" t="s">
        <v>98</v>
      </c>
      <c r="D20" s="108"/>
      <c r="E20" s="51"/>
      <c r="F20" s="51"/>
      <c r="G20" s="108"/>
      <c r="H20" s="107">
        <v>5</v>
      </c>
      <c r="I20" s="111"/>
      <c r="J20" s="108"/>
      <c r="K20" s="110"/>
      <c r="L20" s="109"/>
      <c r="M20" s="108"/>
      <c r="N20" s="107"/>
      <c r="O20" s="106"/>
    </row>
    <row r="21" spans="1:15" ht="24.95" customHeight="1" x14ac:dyDescent="0.15">
      <c r="A21" s="407"/>
      <c r="B21" s="108"/>
      <c r="C21" s="108"/>
      <c r="D21" s="108"/>
      <c r="E21" s="51"/>
      <c r="F21" s="51"/>
      <c r="G21" s="108" t="s">
        <v>31</v>
      </c>
      <c r="H21" s="107" t="s">
        <v>266</v>
      </c>
      <c r="I21" s="111"/>
      <c r="J21" s="108"/>
      <c r="K21" s="110"/>
      <c r="L21" s="109"/>
      <c r="M21" s="108"/>
      <c r="N21" s="107"/>
      <c r="O21" s="106"/>
    </row>
    <row r="22" spans="1:15" ht="24.95" customHeight="1" x14ac:dyDescent="0.15">
      <c r="A22" s="407"/>
      <c r="B22" s="108"/>
      <c r="C22" s="108"/>
      <c r="D22" s="108"/>
      <c r="E22" s="51"/>
      <c r="F22" s="51"/>
      <c r="G22" s="108" t="s">
        <v>37</v>
      </c>
      <c r="H22" s="107" t="s">
        <v>268</v>
      </c>
      <c r="I22" s="115"/>
      <c r="J22" s="114"/>
      <c r="K22" s="113"/>
      <c r="L22" s="109"/>
      <c r="M22" s="108"/>
      <c r="N22" s="107"/>
      <c r="O22" s="106"/>
    </row>
    <row r="23" spans="1:15" ht="24.95" customHeight="1" x14ac:dyDescent="0.15">
      <c r="A23" s="407"/>
      <c r="B23" s="114"/>
      <c r="C23" s="114"/>
      <c r="D23" s="114"/>
      <c r="E23" s="45"/>
      <c r="F23" s="45"/>
      <c r="G23" s="114"/>
      <c r="H23" s="116"/>
      <c r="I23" s="111" t="s">
        <v>105</v>
      </c>
      <c r="J23" s="108" t="s">
        <v>106</v>
      </c>
      <c r="K23" s="139">
        <v>0.13</v>
      </c>
      <c r="L23" s="109"/>
      <c r="M23" s="108"/>
      <c r="N23" s="107"/>
      <c r="O23" s="106"/>
    </row>
    <row r="24" spans="1:15" ht="24.95" customHeight="1" x14ac:dyDescent="0.15">
      <c r="A24" s="407"/>
      <c r="B24" s="108" t="s">
        <v>105</v>
      </c>
      <c r="C24" s="108" t="s">
        <v>106</v>
      </c>
      <c r="D24" s="108"/>
      <c r="E24" s="51"/>
      <c r="F24" s="51"/>
      <c r="G24" s="108"/>
      <c r="H24" s="138">
        <v>0.13</v>
      </c>
      <c r="I24" s="111"/>
      <c r="J24" s="108"/>
      <c r="K24" s="110"/>
      <c r="L24" s="109"/>
      <c r="M24" s="108"/>
      <c r="N24" s="107"/>
      <c r="O24" s="106"/>
    </row>
    <row r="25" spans="1:15" ht="24.95" customHeight="1" thickBot="1" x14ac:dyDescent="0.2">
      <c r="A25" s="408"/>
      <c r="B25" s="102"/>
      <c r="C25" s="102"/>
      <c r="D25" s="102"/>
      <c r="E25" s="59"/>
      <c r="F25" s="59"/>
      <c r="G25" s="102"/>
      <c r="H25" s="101"/>
      <c r="I25" s="105"/>
      <c r="J25" s="102"/>
      <c r="K25" s="104"/>
      <c r="L25" s="103"/>
      <c r="M25" s="102"/>
      <c r="N25" s="101"/>
      <c r="O25" s="100"/>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Z19"/>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122</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123</v>
      </c>
      <c r="C5" s="38" t="s">
        <v>47</v>
      </c>
      <c r="D5" s="39"/>
      <c r="E5" s="40">
        <v>30</v>
      </c>
      <c r="F5" s="41" t="s">
        <v>17</v>
      </c>
      <c r="G5" s="68"/>
      <c r="H5" s="72" t="s">
        <v>47</v>
      </c>
      <c r="I5" s="39"/>
      <c r="J5" s="41">
        <f t="shared" ref="J5:J10" si="0">ROUNDUP(E5*0.75,2)</f>
        <v>22.5</v>
      </c>
      <c r="K5" s="41" t="s">
        <v>17</v>
      </c>
      <c r="L5" s="41"/>
      <c r="M5" s="76" t="e">
        <f>#REF!</f>
        <v>#REF!</v>
      </c>
      <c r="N5" s="64" t="s">
        <v>124</v>
      </c>
      <c r="O5" s="42" t="s">
        <v>14</v>
      </c>
      <c r="P5" s="39"/>
      <c r="Q5" s="43">
        <v>110</v>
      </c>
      <c r="R5" s="90">
        <f>ROUNDUP(Q5*0.75,2)</f>
        <v>82.5</v>
      </c>
    </row>
    <row r="6" spans="1:19" ht="24.95" customHeight="1" x14ac:dyDescent="0.15">
      <c r="A6" s="396"/>
      <c r="B6" s="66"/>
      <c r="C6" s="50" t="s">
        <v>19</v>
      </c>
      <c r="D6" s="51"/>
      <c r="E6" s="52">
        <v>30</v>
      </c>
      <c r="F6" s="53" t="s">
        <v>17</v>
      </c>
      <c r="G6" s="70"/>
      <c r="H6" s="74" t="s">
        <v>19</v>
      </c>
      <c r="I6" s="51"/>
      <c r="J6" s="53">
        <f t="shared" si="0"/>
        <v>22.5</v>
      </c>
      <c r="K6" s="53" t="s">
        <v>17</v>
      </c>
      <c r="L6" s="53"/>
      <c r="M6" s="78" t="e">
        <f>ROUND(#REF!+(#REF!*6/100),2)</f>
        <v>#REF!</v>
      </c>
      <c r="N6" s="66" t="s">
        <v>125</v>
      </c>
      <c r="O6" s="54" t="s">
        <v>20</v>
      </c>
      <c r="P6" s="51"/>
      <c r="Q6" s="55">
        <v>2</v>
      </c>
      <c r="R6" s="92">
        <f>ROUNDUP(Q6*0.75,2)</f>
        <v>1.5</v>
      </c>
    </row>
    <row r="7" spans="1:19" ht="24.95" customHeight="1" x14ac:dyDescent="0.15">
      <c r="A7" s="396"/>
      <c r="B7" s="66"/>
      <c r="C7" s="50" t="s">
        <v>48</v>
      </c>
      <c r="D7" s="51"/>
      <c r="E7" s="52">
        <v>40</v>
      </c>
      <c r="F7" s="53" t="s">
        <v>17</v>
      </c>
      <c r="G7" s="70"/>
      <c r="H7" s="74" t="s">
        <v>48</v>
      </c>
      <c r="I7" s="51"/>
      <c r="J7" s="53">
        <f t="shared" si="0"/>
        <v>30</v>
      </c>
      <c r="K7" s="53" t="s">
        <v>17</v>
      </c>
      <c r="L7" s="53"/>
      <c r="M7" s="78" t="e">
        <f>ROUND(#REF!+(#REF!*10/100),2)</f>
        <v>#REF!</v>
      </c>
      <c r="N7" s="66" t="s">
        <v>126</v>
      </c>
      <c r="O7" s="54" t="s">
        <v>50</v>
      </c>
      <c r="P7" s="51"/>
      <c r="Q7" s="55">
        <v>40</v>
      </c>
      <c r="R7" s="92">
        <f>ROUNDUP(Q7*0.75,2)</f>
        <v>30</v>
      </c>
    </row>
    <row r="8" spans="1:19" ht="24.95" customHeight="1" x14ac:dyDescent="0.15">
      <c r="A8" s="396"/>
      <c r="B8" s="66"/>
      <c r="C8" s="50" t="s">
        <v>97</v>
      </c>
      <c r="D8" s="51"/>
      <c r="E8" s="52">
        <v>10</v>
      </c>
      <c r="F8" s="53" t="s">
        <v>17</v>
      </c>
      <c r="G8" s="70"/>
      <c r="H8" s="74" t="s">
        <v>97</v>
      </c>
      <c r="I8" s="51"/>
      <c r="J8" s="53">
        <f t="shared" si="0"/>
        <v>7.5</v>
      </c>
      <c r="K8" s="53" t="s">
        <v>17</v>
      </c>
      <c r="L8" s="53"/>
      <c r="M8" s="78" t="e">
        <f>ROUND(#REF!+(#REF!*10/100),2)</f>
        <v>#REF!</v>
      </c>
      <c r="N8" s="66" t="s">
        <v>46</v>
      </c>
      <c r="O8" s="54" t="s">
        <v>22</v>
      </c>
      <c r="P8" s="51"/>
      <c r="Q8" s="55">
        <v>0.5</v>
      </c>
      <c r="R8" s="92">
        <f>ROUNDUP(Q8*0.75,2)</f>
        <v>0.38</v>
      </c>
    </row>
    <row r="9" spans="1:19" ht="24.95" customHeight="1" x14ac:dyDescent="0.15">
      <c r="A9" s="396"/>
      <c r="B9" s="66"/>
      <c r="C9" s="50" t="s">
        <v>127</v>
      </c>
      <c r="D9" s="51" t="s">
        <v>24</v>
      </c>
      <c r="E9" s="52">
        <v>9</v>
      </c>
      <c r="F9" s="53" t="s">
        <v>17</v>
      </c>
      <c r="G9" s="70"/>
      <c r="H9" s="74" t="s">
        <v>127</v>
      </c>
      <c r="I9" s="51" t="s">
        <v>24</v>
      </c>
      <c r="J9" s="53">
        <f t="shared" si="0"/>
        <v>6.75</v>
      </c>
      <c r="K9" s="53" t="s">
        <v>17</v>
      </c>
      <c r="L9" s="53"/>
      <c r="M9" s="78" t="e">
        <f>#REF!</f>
        <v>#REF!</v>
      </c>
      <c r="N9" s="85" t="s">
        <v>178</v>
      </c>
      <c r="O9" s="54" t="s">
        <v>58</v>
      </c>
      <c r="P9" s="51"/>
      <c r="Q9" s="55">
        <v>2</v>
      </c>
      <c r="R9" s="92">
        <f>ROUNDUP(Q9*0.75,2)</f>
        <v>1.5</v>
      </c>
    </row>
    <row r="10" spans="1:19" ht="24.95" customHeight="1" x14ac:dyDescent="0.15">
      <c r="A10" s="396"/>
      <c r="B10" s="66"/>
      <c r="C10" s="50" t="s">
        <v>39</v>
      </c>
      <c r="D10" s="51" t="s">
        <v>26</v>
      </c>
      <c r="E10" s="52">
        <v>30</v>
      </c>
      <c r="F10" s="53" t="s">
        <v>40</v>
      </c>
      <c r="G10" s="70"/>
      <c r="H10" s="74" t="s">
        <v>39</v>
      </c>
      <c r="I10" s="51" t="s">
        <v>26</v>
      </c>
      <c r="J10" s="53">
        <f t="shared" si="0"/>
        <v>22.5</v>
      </c>
      <c r="K10" s="53" t="s">
        <v>40</v>
      </c>
      <c r="L10" s="53"/>
      <c r="M10" s="78" t="e">
        <f>#REF!</f>
        <v>#REF!</v>
      </c>
      <c r="N10" s="96" t="s">
        <v>179</v>
      </c>
      <c r="O10" s="54"/>
      <c r="P10" s="51"/>
      <c r="Q10" s="55"/>
      <c r="R10" s="92"/>
    </row>
    <row r="11" spans="1:19" ht="24.95" customHeight="1" x14ac:dyDescent="0.15">
      <c r="A11" s="396"/>
      <c r="B11" s="66"/>
      <c r="C11" s="50"/>
      <c r="D11" s="51"/>
      <c r="E11" s="52"/>
      <c r="F11" s="53"/>
      <c r="G11" s="70"/>
      <c r="H11" s="74"/>
      <c r="I11" s="51"/>
      <c r="J11" s="53"/>
      <c r="K11" s="53"/>
      <c r="L11" s="53"/>
      <c r="M11" s="78"/>
      <c r="N11" s="66" t="s">
        <v>33</v>
      </c>
      <c r="O11" s="54"/>
      <c r="P11" s="51"/>
      <c r="Q11" s="55"/>
      <c r="R11" s="92"/>
    </row>
    <row r="12" spans="1:19" ht="24.95" customHeight="1" x14ac:dyDescent="0.15">
      <c r="A12" s="396"/>
      <c r="B12" s="65"/>
      <c r="C12" s="44"/>
      <c r="D12" s="45"/>
      <c r="E12" s="46"/>
      <c r="F12" s="47"/>
      <c r="G12" s="69"/>
      <c r="H12" s="73"/>
      <c r="I12" s="45"/>
      <c r="J12" s="47"/>
      <c r="K12" s="47"/>
      <c r="L12" s="47"/>
      <c r="M12" s="77"/>
      <c r="N12" s="65"/>
      <c r="O12" s="48"/>
      <c r="P12" s="45"/>
      <c r="Q12" s="49"/>
      <c r="R12" s="91"/>
    </row>
    <row r="13" spans="1:19" ht="24.95" customHeight="1" x14ac:dyDescent="0.15">
      <c r="A13" s="396"/>
      <c r="B13" s="66" t="s">
        <v>128</v>
      </c>
      <c r="C13" s="50" t="s">
        <v>104</v>
      </c>
      <c r="D13" s="51"/>
      <c r="E13" s="52">
        <v>40</v>
      </c>
      <c r="F13" s="53" t="s">
        <v>17</v>
      </c>
      <c r="G13" s="70"/>
      <c r="H13" s="74" t="s">
        <v>104</v>
      </c>
      <c r="I13" s="51"/>
      <c r="J13" s="53">
        <f>ROUNDUP(E13*0.75,2)</f>
        <v>30</v>
      </c>
      <c r="K13" s="53" t="s">
        <v>17</v>
      </c>
      <c r="L13" s="53"/>
      <c r="M13" s="78" t="e">
        <f>ROUND(#REF!+(#REF!*6/100),2)</f>
        <v>#REF!</v>
      </c>
      <c r="N13" s="85" t="s">
        <v>180</v>
      </c>
      <c r="O13" s="54" t="s">
        <v>22</v>
      </c>
      <c r="P13" s="51"/>
      <c r="Q13" s="55">
        <v>0.3</v>
      </c>
      <c r="R13" s="92">
        <f>ROUNDUP(Q13*0.75,2)</f>
        <v>0.23</v>
      </c>
    </row>
    <row r="14" spans="1:19" ht="24.95" customHeight="1" x14ac:dyDescent="0.15">
      <c r="A14" s="396"/>
      <c r="B14" s="66"/>
      <c r="C14" s="50" t="s">
        <v>95</v>
      </c>
      <c r="D14" s="51"/>
      <c r="E14" s="52">
        <v>0.5</v>
      </c>
      <c r="F14" s="53" t="s">
        <v>17</v>
      </c>
      <c r="G14" s="70"/>
      <c r="H14" s="74" t="s">
        <v>95</v>
      </c>
      <c r="I14" s="51"/>
      <c r="J14" s="53">
        <f>ROUNDUP(E14*0.75,2)</f>
        <v>0.38</v>
      </c>
      <c r="K14" s="53" t="s">
        <v>17</v>
      </c>
      <c r="L14" s="53"/>
      <c r="M14" s="78" t="e">
        <f>ROUND(#REF!+(#REF!*10/100),2)</f>
        <v>#REF!</v>
      </c>
      <c r="N14" s="97" t="s">
        <v>181</v>
      </c>
      <c r="O14" s="54" t="s">
        <v>51</v>
      </c>
      <c r="P14" s="51"/>
      <c r="Q14" s="55">
        <v>0.1</v>
      </c>
      <c r="R14" s="92">
        <f>ROUNDUP(Q14*0.75,2)</f>
        <v>0.08</v>
      </c>
    </row>
    <row r="15" spans="1:19" ht="24.95" customHeight="1" x14ac:dyDescent="0.15">
      <c r="A15" s="396"/>
      <c r="B15" s="66"/>
      <c r="C15" s="50" t="s">
        <v>28</v>
      </c>
      <c r="D15" s="51" t="s">
        <v>29</v>
      </c>
      <c r="E15" s="81">
        <v>0.5</v>
      </c>
      <c r="F15" s="53" t="s">
        <v>30</v>
      </c>
      <c r="G15" s="70"/>
      <c r="H15" s="74" t="s">
        <v>28</v>
      </c>
      <c r="I15" s="51" t="s">
        <v>29</v>
      </c>
      <c r="J15" s="53">
        <f>ROUNDUP(E15*0.75,2)</f>
        <v>0.38</v>
      </c>
      <c r="K15" s="53" t="s">
        <v>30</v>
      </c>
      <c r="L15" s="53"/>
      <c r="M15" s="78" t="e">
        <f>#REF!</f>
        <v>#REF!</v>
      </c>
      <c r="N15" s="66" t="s">
        <v>88</v>
      </c>
      <c r="O15" s="54" t="s">
        <v>52</v>
      </c>
      <c r="P15" s="51" t="s">
        <v>53</v>
      </c>
      <c r="Q15" s="55">
        <v>4</v>
      </c>
      <c r="R15" s="92">
        <f>ROUNDUP(Q15*0.75,2)</f>
        <v>3</v>
      </c>
    </row>
    <row r="16" spans="1:19" ht="24.95" customHeight="1" x14ac:dyDescent="0.15">
      <c r="A16" s="396"/>
      <c r="B16" s="66"/>
      <c r="C16" s="50"/>
      <c r="D16" s="51"/>
      <c r="E16" s="81"/>
      <c r="F16" s="53"/>
      <c r="G16" s="70"/>
      <c r="H16" s="74"/>
      <c r="I16" s="51"/>
      <c r="J16" s="53"/>
      <c r="K16" s="53"/>
      <c r="L16" s="53"/>
      <c r="M16" s="78"/>
      <c r="N16" s="66" t="s">
        <v>33</v>
      </c>
      <c r="O16" s="54"/>
      <c r="P16" s="51"/>
      <c r="Q16" s="55"/>
      <c r="R16" s="92"/>
    </row>
    <row r="17" spans="1:18" ht="24.95" customHeight="1" x14ac:dyDescent="0.15">
      <c r="A17" s="396"/>
      <c r="B17" s="65"/>
      <c r="C17" s="44"/>
      <c r="D17" s="45"/>
      <c r="E17" s="46"/>
      <c r="F17" s="47"/>
      <c r="G17" s="69"/>
      <c r="H17" s="73"/>
      <c r="I17" s="45"/>
      <c r="J17" s="47"/>
      <c r="K17" s="47"/>
      <c r="L17" s="47"/>
      <c r="M17" s="77"/>
      <c r="N17" s="65"/>
      <c r="O17" s="48"/>
      <c r="P17" s="45"/>
      <c r="Q17" s="49"/>
      <c r="R17" s="91"/>
    </row>
    <row r="18" spans="1:18" ht="24.95" customHeight="1" x14ac:dyDescent="0.15">
      <c r="A18" s="396"/>
      <c r="B18" s="66" t="s">
        <v>105</v>
      </c>
      <c r="C18" s="50" t="s">
        <v>106</v>
      </c>
      <c r="D18" s="51"/>
      <c r="E18" s="84">
        <v>0.16666666666666666</v>
      </c>
      <c r="F18" s="53" t="s">
        <v>30</v>
      </c>
      <c r="G18" s="70"/>
      <c r="H18" s="74" t="s">
        <v>106</v>
      </c>
      <c r="I18" s="51"/>
      <c r="J18" s="53">
        <f>ROUNDUP(E18*0.75,2)</f>
        <v>0.13</v>
      </c>
      <c r="K18" s="53" t="s">
        <v>30</v>
      </c>
      <c r="L18" s="53"/>
      <c r="M18" s="78" t="e">
        <f>#REF!</f>
        <v>#REF!</v>
      </c>
      <c r="N18" s="66" t="s">
        <v>100</v>
      </c>
      <c r="O18" s="54"/>
      <c r="P18" s="51"/>
      <c r="Q18" s="55"/>
      <c r="R18" s="92"/>
    </row>
    <row r="19" spans="1:18" ht="24.95" customHeight="1" thickBot="1" x14ac:dyDescent="0.2">
      <c r="A19" s="397"/>
      <c r="B19" s="67"/>
      <c r="C19" s="58"/>
      <c r="D19" s="59"/>
      <c r="E19" s="60"/>
      <c r="F19" s="61"/>
      <c r="G19" s="71"/>
      <c r="H19" s="75"/>
      <c r="I19" s="59"/>
      <c r="J19" s="61"/>
      <c r="K19" s="61"/>
      <c r="L19" s="61"/>
      <c r="M19" s="79"/>
      <c r="N19" s="67"/>
      <c r="O19" s="62"/>
      <c r="P19" s="59"/>
      <c r="Q19" s="63"/>
      <c r="R19" s="94"/>
    </row>
  </sheetData>
  <mergeCells count="4">
    <mergeCell ref="H1:N1"/>
    <mergeCell ref="A2:R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291</v>
      </c>
      <c r="B1" s="5"/>
      <c r="C1" s="1"/>
      <c r="D1" s="1"/>
      <c r="E1" s="409"/>
      <c r="F1" s="410"/>
      <c r="G1" s="410"/>
      <c r="H1" s="410"/>
      <c r="I1" s="410"/>
      <c r="J1" s="410"/>
      <c r="K1" s="410"/>
      <c r="L1" s="410"/>
      <c r="M1" s="410"/>
      <c r="N1" s="410"/>
      <c r="O1"/>
      <c r="P1"/>
      <c r="Q1"/>
      <c r="R1"/>
      <c r="S1"/>
      <c r="T1"/>
      <c r="U1"/>
    </row>
    <row r="2" spans="1:21" s="3" customFormat="1" ht="36" customHeight="1" x14ac:dyDescent="0.15">
      <c r="A2" s="391" t="s">
        <v>0</v>
      </c>
      <c r="B2" s="392"/>
      <c r="C2" s="392"/>
      <c r="D2" s="392"/>
      <c r="E2" s="392"/>
      <c r="F2" s="392"/>
      <c r="G2" s="392"/>
      <c r="H2" s="392"/>
      <c r="I2" s="392"/>
      <c r="J2" s="392"/>
      <c r="K2" s="392"/>
      <c r="L2" s="392"/>
      <c r="M2" s="392"/>
      <c r="N2" s="392"/>
      <c r="O2" s="410"/>
      <c r="P2"/>
      <c r="Q2"/>
      <c r="R2"/>
      <c r="S2"/>
      <c r="T2"/>
      <c r="U2"/>
    </row>
    <row r="3" spans="1:21" ht="33.75" customHeight="1" thickBot="1" x14ac:dyDescent="0.3">
      <c r="A3" s="393" t="s">
        <v>303</v>
      </c>
      <c r="B3" s="411"/>
      <c r="C3" s="411"/>
      <c r="D3" s="137"/>
      <c r="E3" s="412" t="s">
        <v>296</v>
      </c>
      <c r="F3" s="413"/>
      <c r="G3" s="89"/>
      <c r="H3" s="89"/>
      <c r="I3" s="89"/>
      <c r="J3" s="89"/>
      <c r="K3" s="136"/>
      <c r="L3" s="89"/>
      <c r="M3" s="89"/>
    </row>
    <row r="4" spans="1:21" ht="18.75" customHeight="1" x14ac:dyDescent="0.15">
      <c r="A4" s="414"/>
      <c r="B4" s="415"/>
      <c r="C4" s="415"/>
      <c r="D4" s="418" t="s">
        <v>6</v>
      </c>
      <c r="E4" s="421" t="s">
        <v>289</v>
      </c>
      <c r="F4" s="421" t="s">
        <v>280</v>
      </c>
      <c r="G4" s="135" t="s">
        <v>288</v>
      </c>
      <c r="H4" s="134" t="s">
        <v>287</v>
      </c>
      <c r="I4" s="424" t="s">
        <v>286</v>
      </c>
      <c r="J4" s="425"/>
      <c r="K4" s="425"/>
      <c r="L4" s="426" t="s">
        <v>285</v>
      </c>
      <c r="M4" s="427"/>
      <c r="N4" s="428"/>
      <c r="O4" s="398" t="s">
        <v>6</v>
      </c>
    </row>
    <row r="5" spans="1:21" ht="18.75" customHeight="1" x14ac:dyDescent="0.15">
      <c r="A5" s="416"/>
      <c r="B5" s="417"/>
      <c r="C5" s="417"/>
      <c r="D5" s="419"/>
      <c r="E5" s="422"/>
      <c r="F5" s="422"/>
      <c r="G5" s="9" t="s">
        <v>284</v>
      </c>
      <c r="H5" s="133" t="s">
        <v>283</v>
      </c>
      <c r="I5" s="401" t="s">
        <v>282</v>
      </c>
      <c r="J5" s="402"/>
      <c r="K5" s="402"/>
      <c r="L5" s="403" t="s">
        <v>281</v>
      </c>
      <c r="M5" s="404"/>
      <c r="N5" s="405"/>
      <c r="O5" s="399"/>
    </row>
    <row r="6" spans="1:21" ht="18.75" customHeight="1" thickBot="1" x14ac:dyDescent="0.2">
      <c r="A6" s="132"/>
      <c r="B6" s="127" t="s">
        <v>1</v>
      </c>
      <c r="C6" s="127" t="s">
        <v>279</v>
      </c>
      <c r="D6" s="420"/>
      <c r="E6" s="423"/>
      <c r="F6" s="423"/>
      <c r="G6" s="127" t="s">
        <v>280</v>
      </c>
      <c r="H6" s="126" t="s">
        <v>278</v>
      </c>
      <c r="I6" s="131" t="s">
        <v>1</v>
      </c>
      <c r="J6" s="130" t="s">
        <v>279</v>
      </c>
      <c r="K6" s="129" t="s">
        <v>278</v>
      </c>
      <c r="L6" s="128" t="s">
        <v>1</v>
      </c>
      <c r="M6" s="127" t="s">
        <v>279</v>
      </c>
      <c r="N6" s="126" t="s">
        <v>278</v>
      </c>
      <c r="O6" s="400"/>
    </row>
    <row r="7" spans="1:21" ht="24.95" customHeight="1" x14ac:dyDescent="0.15">
      <c r="A7" s="406" t="s">
        <v>38</v>
      </c>
      <c r="B7" s="108" t="s">
        <v>276</v>
      </c>
      <c r="C7" s="108" t="s">
        <v>273</v>
      </c>
      <c r="D7" s="108"/>
      <c r="E7" s="51"/>
      <c r="F7" s="51"/>
      <c r="G7" s="108"/>
      <c r="H7" s="107" t="s">
        <v>277</v>
      </c>
      <c r="I7" s="125" t="s">
        <v>276</v>
      </c>
      <c r="J7" s="122" t="s">
        <v>273</v>
      </c>
      <c r="K7" s="124" t="s">
        <v>275</v>
      </c>
      <c r="L7" s="123" t="s">
        <v>274</v>
      </c>
      <c r="M7" s="122" t="s">
        <v>273</v>
      </c>
      <c r="N7" s="121">
        <v>30</v>
      </c>
      <c r="O7" s="120"/>
    </row>
    <row r="8" spans="1:21" ht="24.95" customHeight="1" x14ac:dyDescent="0.15">
      <c r="A8" s="407"/>
      <c r="B8" s="114"/>
      <c r="C8" s="114"/>
      <c r="D8" s="114"/>
      <c r="E8" s="45"/>
      <c r="F8" s="45"/>
      <c r="G8" s="114"/>
      <c r="H8" s="116"/>
      <c r="I8" s="115"/>
      <c r="J8" s="114"/>
      <c r="K8" s="113"/>
      <c r="L8" s="118"/>
      <c r="M8" s="114"/>
      <c r="N8" s="116"/>
      <c r="O8" s="117"/>
    </row>
    <row r="9" spans="1:21" ht="24.95" customHeight="1" x14ac:dyDescent="0.15">
      <c r="A9" s="407"/>
      <c r="B9" s="108" t="s">
        <v>302</v>
      </c>
      <c r="C9" s="108" t="s">
        <v>47</v>
      </c>
      <c r="D9" s="108"/>
      <c r="E9" s="51"/>
      <c r="F9" s="51"/>
      <c r="G9" s="108"/>
      <c r="H9" s="107">
        <v>15</v>
      </c>
      <c r="I9" s="111" t="s">
        <v>302</v>
      </c>
      <c r="J9" s="119" t="s">
        <v>218</v>
      </c>
      <c r="K9" s="110">
        <v>10</v>
      </c>
      <c r="L9" s="109" t="s">
        <v>301</v>
      </c>
      <c r="M9" s="108" t="s">
        <v>48</v>
      </c>
      <c r="N9" s="107">
        <v>10</v>
      </c>
      <c r="O9" s="106"/>
    </row>
    <row r="10" spans="1:21" ht="24.95" customHeight="1" x14ac:dyDescent="0.15">
      <c r="A10" s="407"/>
      <c r="B10" s="108"/>
      <c r="C10" s="108" t="s">
        <v>19</v>
      </c>
      <c r="D10" s="108"/>
      <c r="E10" s="51"/>
      <c r="F10" s="51"/>
      <c r="G10" s="108"/>
      <c r="H10" s="107">
        <v>10</v>
      </c>
      <c r="I10" s="111"/>
      <c r="J10" s="108" t="s">
        <v>19</v>
      </c>
      <c r="K10" s="110">
        <v>10</v>
      </c>
      <c r="L10" s="109"/>
      <c r="M10" s="108" t="s">
        <v>97</v>
      </c>
      <c r="N10" s="107">
        <v>5</v>
      </c>
      <c r="O10" s="106"/>
    </row>
    <row r="11" spans="1:21" ht="24.95" customHeight="1" x14ac:dyDescent="0.15">
      <c r="A11" s="407"/>
      <c r="B11" s="108"/>
      <c r="C11" s="108" t="s">
        <v>48</v>
      </c>
      <c r="D11" s="108"/>
      <c r="E11" s="51"/>
      <c r="F11" s="51"/>
      <c r="G11" s="108"/>
      <c r="H11" s="107">
        <v>20</v>
      </c>
      <c r="I11" s="111"/>
      <c r="J11" s="108" t="s">
        <v>48</v>
      </c>
      <c r="K11" s="110">
        <v>15</v>
      </c>
      <c r="L11" s="109"/>
      <c r="M11" s="108" t="s">
        <v>19</v>
      </c>
      <c r="N11" s="107">
        <v>5</v>
      </c>
      <c r="O11" s="106"/>
    </row>
    <row r="12" spans="1:21" ht="24.95" customHeight="1" x14ac:dyDescent="0.15">
      <c r="A12" s="407"/>
      <c r="B12" s="108"/>
      <c r="C12" s="108" t="s">
        <v>97</v>
      </c>
      <c r="D12" s="108"/>
      <c r="E12" s="51"/>
      <c r="F12" s="51"/>
      <c r="G12" s="108"/>
      <c r="H12" s="107">
        <v>5</v>
      </c>
      <c r="I12" s="111"/>
      <c r="J12" s="108" t="s">
        <v>97</v>
      </c>
      <c r="K12" s="110">
        <v>5</v>
      </c>
      <c r="L12" s="118"/>
      <c r="M12" s="114"/>
      <c r="N12" s="116"/>
      <c r="O12" s="117"/>
    </row>
    <row r="13" spans="1:21" ht="24.95" customHeight="1" x14ac:dyDescent="0.15">
      <c r="A13" s="407"/>
      <c r="B13" s="108"/>
      <c r="C13" s="108" t="s">
        <v>39</v>
      </c>
      <c r="D13" s="108"/>
      <c r="E13" s="51" t="s">
        <v>26</v>
      </c>
      <c r="F13" s="51"/>
      <c r="G13" s="108"/>
      <c r="H13" s="107">
        <v>20</v>
      </c>
      <c r="I13" s="111"/>
      <c r="J13" s="108" t="s">
        <v>39</v>
      </c>
      <c r="K13" s="110">
        <v>15</v>
      </c>
      <c r="L13" s="109" t="s">
        <v>300</v>
      </c>
      <c r="M13" s="108" t="s">
        <v>104</v>
      </c>
      <c r="N13" s="107">
        <v>10</v>
      </c>
      <c r="O13" s="106"/>
    </row>
    <row r="14" spans="1:21" ht="24.95" customHeight="1" x14ac:dyDescent="0.15">
      <c r="A14" s="407"/>
      <c r="B14" s="108"/>
      <c r="C14" s="108"/>
      <c r="D14" s="108"/>
      <c r="E14" s="51"/>
      <c r="F14" s="51"/>
      <c r="G14" s="108" t="s">
        <v>50</v>
      </c>
      <c r="H14" s="107" t="s">
        <v>266</v>
      </c>
      <c r="I14" s="111"/>
      <c r="J14" s="108"/>
      <c r="K14" s="110"/>
      <c r="L14" s="118"/>
      <c r="M14" s="114"/>
      <c r="N14" s="116"/>
      <c r="O14" s="117"/>
    </row>
    <row r="15" spans="1:21" ht="24.95" customHeight="1" x14ac:dyDescent="0.15">
      <c r="A15" s="407"/>
      <c r="B15" s="108"/>
      <c r="C15" s="108"/>
      <c r="D15" s="108"/>
      <c r="E15" s="51"/>
      <c r="F15" s="51"/>
      <c r="G15" s="108" t="s">
        <v>51</v>
      </c>
      <c r="H15" s="107" t="s">
        <v>268</v>
      </c>
      <c r="I15" s="111"/>
      <c r="J15" s="108"/>
      <c r="K15" s="110"/>
      <c r="L15" s="109" t="s">
        <v>105</v>
      </c>
      <c r="M15" s="108" t="s">
        <v>106</v>
      </c>
      <c r="N15" s="142">
        <v>0.1</v>
      </c>
      <c r="O15" s="106"/>
    </row>
    <row r="16" spans="1:21" ht="24.95" customHeight="1" x14ac:dyDescent="0.15">
      <c r="A16" s="407"/>
      <c r="B16" s="114"/>
      <c r="C16" s="114"/>
      <c r="D16" s="114"/>
      <c r="E16" s="45"/>
      <c r="F16" s="45"/>
      <c r="G16" s="114"/>
      <c r="H16" s="116"/>
      <c r="I16" s="115"/>
      <c r="J16" s="114"/>
      <c r="K16" s="113"/>
      <c r="L16" s="109"/>
      <c r="M16" s="108"/>
      <c r="N16" s="107"/>
      <c r="O16" s="106"/>
    </row>
    <row r="17" spans="1:15" ht="24.95" customHeight="1" x14ac:dyDescent="0.15">
      <c r="A17" s="407"/>
      <c r="B17" s="108" t="s">
        <v>299</v>
      </c>
      <c r="C17" s="108" t="s">
        <v>104</v>
      </c>
      <c r="D17" s="108"/>
      <c r="E17" s="51"/>
      <c r="F17" s="51"/>
      <c r="G17" s="108"/>
      <c r="H17" s="107">
        <v>20</v>
      </c>
      <c r="I17" s="111" t="s">
        <v>299</v>
      </c>
      <c r="J17" s="108" t="s">
        <v>104</v>
      </c>
      <c r="K17" s="110">
        <v>10</v>
      </c>
      <c r="L17" s="109"/>
      <c r="M17" s="108"/>
      <c r="N17" s="107"/>
      <c r="O17" s="106"/>
    </row>
    <row r="18" spans="1:15" ht="24.95" customHeight="1" x14ac:dyDescent="0.15">
      <c r="A18" s="407"/>
      <c r="B18" s="108"/>
      <c r="C18" s="108" t="s">
        <v>28</v>
      </c>
      <c r="D18" s="108"/>
      <c r="E18" s="51" t="s">
        <v>29</v>
      </c>
      <c r="F18" s="51"/>
      <c r="G18" s="108"/>
      <c r="H18" s="138">
        <v>0.13</v>
      </c>
      <c r="I18" s="111"/>
      <c r="J18" s="108" t="s">
        <v>298</v>
      </c>
      <c r="K18" s="139">
        <v>0.13</v>
      </c>
      <c r="L18" s="109"/>
      <c r="M18" s="108"/>
      <c r="N18" s="107"/>
      <c r="O18" s="106"/>
    </row>
    <row r="19" spans="1:15" ht="24.95" customHeight="1" x14ac:dyDescent="0.15">
      <c r="A19" s="407"/>
      <c r="B19" s="114"/>
      <c r="C19" s="114"/>
      <c r="D19" s="114"/>
      <c r="E19" s="45"/>
      <c r="F19" s="146"/>
      <c r="G19" s="114"/>
      <c r="H19" s="116"/>
      <c r="I19" s="115"/>
      <c r="J19" s="114"/>
      <c r="K19" s="113"/>
      <c r="L19" s="109"/>
      <c r="M19" s="108"/>
      <c r="N19" s="107"/>
      <c r="O19" s="106"/>
    </row>
    <row r="20" spans="1:15" ht="24.95" customHeight="1" x14ac:dyDescent="0.15">
      <c r="A20" s="407"/>
      <c r="B20" s="108" t="s">
        <v>105</v>
      </c>
      <c r="C20" s="108" t="s">
        <v>106</v>
      </c>
      <c r="D20" s="108"/>
      <c r="E20" s="51"/>
      <c r="F20" s="51"/>
      <c r="G20" s="108"/>
      <c r="H20" s="138">
        <v>0.13</v>
      </c>
      <c r="I20" s="111" t="s">
        <v>105</v>
      </c>
      <c r="J20" s="108" t="s">
        <v>106</v>
      </c>
      <c r="K20" s="139">
        <v>0.13</v>
      </c>
      <c r="L20" s="109"/>
      <c r="M20" s="108"/>
      <c r="N20" s="107"/>
      <c r="O20" s="106"/>
    </row>
    <row r="21" spans="1:15" ht="24.95" customHeight="1" thickBot="1" x14ac:dyDescent="0.2">
      <c r="A21" s="408"/>
      <c r="B21" s="102"/>
      <c r="C21" s="102"/>
      <c r="D21" s="102"/>
      <c r="E21" s="59"/>
      <c r="F21" s="59"/>
      <c r="G21" s="102"/>
      <c r="H21" s="101"/>
      <c r="I21" s="105"/>
      <c r="J21" s="102"/>
      <c r="K21" s="104"/>
      <c r="L21" s="103"/>
      <c r="M21" s="102"/>
      <c r="N21" s="101"/>
      <c r="O21" s="100"/>
    </row>
    <row r="22" spans="1:15" ht="24.95" customHeight="1" x14ac:dyDescent="0.15">
      <c r="B22" s="99"/>
      <c r="C22" s="99"/>
      <c r="D22" s="99"/>
      <c r="G22" s="99"/>
      <c r="H22" s="98"/>
      <c r="I22" s="99"/>
      <c r="J22" s="99"/>
      <c r="K22" s="98"/>
      <c r="L22" s="99"/>
      <c r="M22" s="99"/>
      <c r="N22" s="98"/>
    </row>
    <row r="23" spans="1:15" ht="24.95" customHeight="1" x14ac:dyDescent="0.15">
      <c r="B23" s="99"/>
      <c r="C23" s="99"/>
      <c r="D23" s="99"/>
      <c r="G23" s="99"/>
      <c r="H23" s="98"/>
      <c r="I23" s="99"/>
      <c r="J23" s="99"/>
      <c r="K23" s="98"/>
      <c r="L23" s="99"/>
      <c r="M23" s="99"/>
      <c r="N23" s="98"/>
    </row>
    <row r="24" spans="1:15" ht="24.95" customHeight="1" x14ac:dyDescent="0.15">
      <c r="B24" s="99"/>
      <c r="C24" s="99"/>
      <c r="D24" s="99"/>
      <c r="G24" s="99"/>
      <c r="H24" s="98"/>
      <c r="I24" s="99"/>
      <c r="J24" s="99"/>
      <c r="K24" s="98"/>
      <c r="L24" s="99"/>
      <c r="M24" s="99"/>
      <c r="N24" s="98"/>
    </row>
    <row r="25" spans="1:15" ht="24.95" customHeight="1" x14ac:dyDescent="0.15">
      <c r="B25" s="99"/>
      <c r="C25" s="99"/>
      <c r="D25" s="99"/>
      <c r="G25" s="99"/>
      <c r="H25" s="98"/>
      <c r="I25" s="99"/>
      <c r="J25" s="99"/>
      <c r="K25" s="98"/>
      <c r="L25" s="99"/>
      <c r="M25" s="99"/>
      <c r="N25" s="98"/>
    </row>
    <row r="26" spans="1:15" ht="14.25" x14ac:dyDescent="0.15">
      <c r="B26" s="99"/>
      <c r="C26" s="99"/>
      <c r="D26" s="99"/>
      <c r="G26" s="99"/>
      <c r="H26" s="98"/>
      <c r="I26" s="99"/>
      <c r="J26" s="99"/>
      <c r="K26" s="98"/>
      <c r="L26" s="99"/>
      <c r="M26" s="99"/>
      <c r="N26" s="98"/>
    </row>
    <row r="27" spans="1:15" ht="14.25" x14ac:dyDescent="0.15">
      <c r="B27" s="99"/>
      <c r="C27" s="99"/>
      <c r="D27" s="99"/>
      <c r="G27" s="99"/>
      <c r="H27" s="98"/>
      <c r="I27" s="99"/>
      <c r="J27" s="99"/>
      <c r="K27" s="98"/>
      <c r="L27" s="99"/>
      <c r="M27" s="99"/>
      <c r="N27" s="98"/>
    </row>
    <row r="28" spans="1:15" ht="14.25" x14ac:dyDescent="0.15">
      <c r="B28" s="99"/>
      <c r="C28" s="99"/>
      <c r="D28" s="99"/>
      <c r="G28" s="99"/>
      <c r="H28" s="98"/>
      <c r="I28" s="99"/>
      <c r="J28" s="99"/>
      <c r="K28" s="98"/>
      <c r="L28" s="99"/>
      <c r="M28" s="99"/>
      <c r="N28" s="98"/>
    </row>
    <row r="29" spans="1:15" ht="14.25" x14ac:dyDescent="0.15">
      <c r="B29" s="99"/>
      <c r="C29" s="99"/>
      <c r="D29" s="99"/>
      <c r="G29" s="99"/>
      <c r="H29" s="98"/>
      <c r="I29" s="99"/>
      <c r="J29" s="99"/>
      <c r="K29" s="98"/>
      <c r="L29" s="99"/>
      <c r="M29" s="99"/>
      <c r="N29" s="98"/>
    </row>
    <row r="30" spans="1:15" ht="14.25" x14ac:dyDescent="0.15">
      <c r="B30" s="99"/>
      <c r="C30" s="99"/>
      <c r="D30" s="99"/>
      <c r="G30" s="99"/>
      <c r="H30" s="98"/>
      <c r="I30" s="99"/>
      <c r="J30" s="99"/>
      <c r="K30" s="98"/>
      <c r="L30" s="99"/>
      <c r="M30" s="99"/>
      <c r="N30" s="98"/>
    </row>
    <row r="31" spans="1:15" ht="14.25" x14ac:dyDescent="0.15">
      <c r="B31" s="99"/>
      <c r="C31" s="99"/>
      <c r="D31" s="99"/>
      <c r="G31" s="99"/>
      <c r="H31" s="98"/>
      <c r="I31" s="99"/>
      <c r="J31" s="99"/>
      <c r="K31" s="98"/>
      <c r="L31" s="99"/>
      <c r="M31" s="99"/>
      <c r="N31" s="98"/>
    </row>
    <row r="32" spans="1:15" ht="14.25" x14ac:dyDescent="0.15">
      <c r="B32" s="99"/>
      <c r="C32" s="99"/>
      <c r="D32" s="99"/>
      <c r="G32" s="99"/>
      <c r="H32" s="98"/>
      <c r="I32" s="99"/>
      <c r="J32" s="99"/>
      <c r="K32" s="98"/>
      <c r="L32" s="99"/>
      <c r="M32" s="99"/>
      <c r="N32" s="98"/>
    </row>
    <row r="33" spans="2:14" ht="14.25" x14ac:dyDescent="0.15">
      <c r="B33" s="99"/>
      <c r="C33" s="99"/>
      <c r="D33" s="99"/>
      <c r="G33" s="99"/>
      <c r="H33" s="98"/>
      <c r="I33" s="99"/>
      <c r="J33" s="99"/>
      <c r="K33" s="98"/>
      <c r="L33" s="99"/>
      <c r="M33" s="99"/>
      <c r="N33" s="98"/>
    </row>
    <row r="34" spans="2:14" ht="14.25" x14ac:dyDescent="0.15">
      <c r="B34" s="99"/>
      <c r="C34" s="99"/>
      <c r="D34" s="99"/>
      <c r="G34" s="99"/>
      <c r="H34" s="98"/>
      <c r="I34" s="99"/>
      <c r="J34" s="99"/>
      <c r="K34" s="98"/>
      <c r="L34" s="99"/>
      <c r="M34" s="99"/>
      <c r="N34" s="98"/>
    </row>
    <row r="35" spans="2:14" ht="14.25" x14ac:dyDescent="0.15">
      <c r="B35" s="99"/>
      <c r="C35" s="99"/>
      <c r="D35" s="99"/>
      <c r="G35" s="99"/>
      <c r="H35" s="98"/>
      <c r="I35" s="99"/>
      <c r="J35" s="99"/>
      <c r="K35" s="98"/>
      <c r="L35" s="99"/>
      <c r="M35" s="99"/>
      <c r="N35" s="98"/>
    </row>
    <row r="36" spans="2:14" ht="14.25" x14ac:dyDescent="0.15">
      <c r="B36" s="99"/>
      <c r="C36" s="99"/>
      <c r="D36" s="99"/>
      <c r="G36" s="99"/>
      <c r="H36" s="98"/>
      <c r="I36" s="99"/>
      <c r="J36" s="99"/>
      <c r="K36" s="98"/>
      <c r="L36" s="99"/>
      <c r="M36" s="99"/>
      <c r="N36" s="98"/>
    </row>
    <row r="37" spans="2:14" ht="14.25" x14ac:dyDescent="0.15">
      <c r="B37" s="99"/>
      <c r="C37" s="99"/>
      <c r="D37" s="99"/>
      <c r="G37" s="99"/>
      <c r="H37" s="98"/>
      <c r="I37" s="99"/>
      <c r="J37" s="99"/>
      <c r="K37" s="98"/>
      <c r="L37" s="99"/>
      <c r="M37" s="99"/>
      <c r="N37" s="98"/>
    </row>
    <row r="38" spans="2:14" ht="14.25" x14ac:dyDescent="0.15">
      <c r="B38" s="99"/>
      <c r="C38" s="99"/>
      <c r="D38" s="99"/>
      <c r="G38" s="99"/>
      <c r="H38" s="98"/>
      <c r="I38" s="99"/>
      <c r="J38" s="99"/>
      <c r="K38" s="98"/>
      <c r="L38" s="99"/>
      <c r="M38" s="99"/>
      <c r="N38" s="98"/>
    </row>
    <row r="39" spans="2:14" ht="14.25" x14ac:dyDescent="0.15">
      <c r="B39" s="99"/>
      <c r="C39" s="99"/>
      <c r="D39" s="99"/>
      <c r="G39" s="99"/>
      <c r="H39" s="98"/>
      <c r="I39" s="99"/>
      <c r="J39" s="99"/>
      <c r="K39" s="98"/>
      <c r="L39" s="99"/>
      <c r="M39" s="99"/>
      <c r="N39" s="98"/>
    </row>
    <row r="40" spans="2:14" ht="14.25" x14ac:dyDescent="0.15">
      <c r="B40" s="99"/>
      <c r="C40" s="99"/>
      <c r="D40" s="99"/>
      <c r="G40" s="99"/>
      <c r="H40" s="98"/>
      <c r="I40" s="99"/>
      <c r="J40" s="99"/>
      <c r="K40" s="98"/>
      <c r="L40" s="99"/>
      <c r="M40" s="99"/>
      <c r="N40" s="98"/>
    </row>
    <row r="41" spans="2:14" ht="14.25" x14ac:dyDescent="0.15">
      <c r="B41" s="99"/>
      <c r="C41" s="99"/>
      <c r="D41" s="99"/>
      <c r="G41" s="99"/>
      <c r="H41" s="98"/>
      <c r="I41" s="99"/>
      <c r="J41" s="99"/>
      <c r="K41" s="98"/>
      <c r="L41" s="99"/>
      <c r="M41" s="99"/>
      <c r="N41" s="98"/>
    </row>
    <row r="42" spans="2:14" ht="14.25" x14ac:dyDescent="0.15">
      <c r="B42" s="99"/>
      <c r="C42" s="99"/>
      <c r="D42" s="99"/>
      <c r="G42" s="99"/>
      <c r="H42" s="98"/>
      <c r="I42" s="99"/>
      <c r="J42" s="99"/>
      <c r="K42" s="98"/>
      <c r="L42" s="99"/>
      <c r="M42" s="99"/>
      <c r="N42" s="98"/>
    </row>
    <row r="43" spans="2:14" ht="14.25" x14ac:dyDescent="0.15">
      <c r="B43" s="99"/>
      <c r="C43" s="99"/>
      <c r="D43" s="99"/>
      <c r="G43" s="99"/>
      <c r="H43" s="98"/>
      <c r="I43" s="99"/>
      <c r="J43" s="99"/>
      <c r="K43" s="98"/>
      <c r="L43" s="99"/>
      <c r="M43" s="99"/>
      <c r="N43" s="98"/>
    </row>
    <row r="44" spans="2:14" ht="14.25" x14ac:dyDescent="0.15">
      <c r="B44" s="99"/>
      <c r="C44" s="99"/>
      <c r="D44" s="99"/>
      <c r="G44" s="99"/>
      <c r="H44" s="98"/>
      <c r="I44" s="99"/>
      <c r="J44" s="99"/>
      <c r="K44" s="98"/>
      <c r="L44" s="99"/>
      <c r="M44" s="99"/>
      <c r="N44" s="98"/>
    </row>
    <row r="45" spans="2:14" ht="14.25" x14ac:dyDescent="0.15">
      <c r="B45" s="99"/>
      <c r="C45" s="99"/>
      <c r="D45" s="99"/>
      <c r="G45" s="99"/>
      <c r="H45" s="98"/>
      <c r="I45" s="99"/>
      <c r="J45" s="99"/>
      <c r="K45" s="98"/>
      <c r="L45" s="99"/>
      <c r="M45" s="99"/>
      <c r="N45" s="98"/>
    </row>
    <row r="46" spans="2:14" ht="14.25" x14ac:dyDescent="0.15">
      <c r="B46" s="99"/>
      <c r="C46" s="99"/>
      <c r="D46" s="99"/>
      <c r="G46" s="99"/>
      <c r="H46" s="98"/>
      <c r="I46" s="99"/>
      <c r="J46" s="99"/>
      <c r="K46" s="98"/>
      <c r="L46" s="99"/>
      <c r="M46" s="99"/>
      <c r="N46" s="98"/>
    </row>
    <row r="47" spans="2:14" ht="14.25" x14ac:dyDescent="0.15">
      <c r="B47" s="99"/>
      <c r="C47" s="99"/>
      <c r="D47" s="99"/>
      <c r="G47" s="99"/>
      <c r="H47" s="98"/>
      <c r="I47" s="99"/>
      <c r="J47" s="99"/>
      <c r="K47" s="98"/>
      <c r="L47" s="99"/>
      <c r="M47" s="99"/>
      <c r="N47" s="98"/>
    </row>
    <row r="48" spans="2:14" ht="14.25" x14ac:dyDescent="0.15">
      <c r="B48" s="99"/>
      <c r="C48" s="99"/>
      <c r="D48" s="99"/>
      <c r="G48" s="99"/>
      <c r="H48" s="98"/>
      <c r="I48" s="99"/>
      <c r="J48" s="99"/>
      <c r="K48" s="98"/>
      <c r="L48" s="99"/>
      <c r="M48" s="99"/>
      <c r="N48" s="98"/>
    </row>
    <row r="49" spans="2:14" ht="14.25" x14ac:dyDescent="0.15">
      <c r="B49" s="99"/>
      <c r="C49" s="99"/>
      <c r="D49" s="99"/>
      <c r="G49" s="99"/>
      <c r="H49" s="98"/>
      <c r="I49" s="99"/>
      <c r="J49" s="99"/>
      <c r="K49" s="98"/>
      <c r="L49" s="99"/>
      <c r="M49" s="99"/>
      <c r="N49" s="98"/>
    </row>
    <row r="50" spans="2:14" ht="14.25" x14ac:dyDescent="0.15">
      <c r="B50" s="99"/>
      <c r="C50" s="99"/>
      <c r="D50" s="99"/>
      <c r="G50" s="99"/>
      <c r="H50" s="98"/>
      <c r="I50" s="99"/>
      <c r="J50" s="99"/>
      <c r="K50" s="98"/>
      <c r="L50" s="99"/>
      <c r="M50" s="99"/>
      <c r="N50" s="98"/>
    </row>
    <row r="51" spans="2:14" ht="14.25" x14ac:dyDescent="0.15">
      <c r="B51" s="99"/>
      <c r="C51" s="99"/>
      <c r="D51" s="99"/>
      <c r="G51" s="99"/>
      <c r="H51" s="98"/>
      <c r="I51" s="99"/>
      <c r="J51" s="99"/>
      <c r="K51" s="98"/>
      <c r="L51" s="99"/>
      <c r="M51" s="99"/>
      <c r="N51" s="98"/>
    </row>
    <row r="52" spans="2:14" ht="14.25" x14ac:dyDescent="0.15">
      <c r="B52" s="99"/>
      <c r="C52" s="99"/>
      <c r="D52" s="99"/>
      <c r="G52" s="99"/>
      <c r="H52" s="98"/>
      <c r="I52" s="99"/>
      <c r="J52" s="99"/>
      <c r="K52" s="98"/>
      <c r="L52" s="99"/>
      <c r="M52" s="99"/>
      <c r="N52" s="98"/>
    </row>
    <row r="53" spans="2:14" ht="14.25" x14ac:dyDescent="0.15">
      <c r="B53" s="99"/>
      <c r="C53" s="99"/>
      <c r="D53" s="99"/>
      <c r="G53" s="99"/>
      <c r="H53" s="98"/>
      <c r="I53" s="99"/>
      <c r="J53" s="99"/>
      <c r="K53" s="98"/>
      <c r="L53" s="99"/>
      <c r="M53" s="99"/>
      <c r="N53" s="98"/>
    </row>
    <row r="54" spans="2:14" ht="14.25" x14ac:dyDescent="0.15">
      <c r="B54" s="99"/>
      <c r="C54" s="99"/>
      <c r="D54" s="99"/>
      <c r="G54" s="99"/>
      <c r="H54" s="98"/>
      <c r="I54" s="99"/>
      <c r="J54" s="99"/>
      <c r="K54" s="98"/>
      <c r="L54" s="99"/>
      <c r="M54" s="99"/>
      <c r="N54" s="98"/>
    </row>
    <row r="55" spans="2:14" ht="14.25" x14ac:dyDescent="0.15">
      <c r="B55" s="99"/>
      <c r="C55" s="99"/>
      <c r="D55" s="99"/>
      <c r="G55" s="99"/>
      <c r="H55" s="98"/>
      <c r="I55" s="99"/>
      <c r="J55" s="99"/>
      <c r="K55" s="98"/>
      <c r="L55" s="99"/>
      <c r="M55" s="99"/>
      <c r="N55" s="98"/>
    </row>
    <row r="56" spans="2:14" ht="14.25" x14ac:dyDescent="0.15">
      <c r="B56" s="99"/>
      <c r="C56" s="99"/>
      <c r="D56" s="99"/>
      <c r="G56" s="99"/>
      <c r="H56" s="98"/>
      <c r="I56" s="99"/>
      <c r="J56" s="99"/>
      <c r="K56" s="98"/>
      <c r="L56" s="99"/>
      <c r="M56" s="99"/>
      <c r="N56" s="98"/>
    </row>
    <row r="57" spans="2:14" ht="14.25" x14ac:dyDescent="0.15">
      <c r="B57" s="99"/>
      <c r="C57" s="99"/>
      <c r="D57" s="99"/>
      <c r="G57" s="99"/>
      <c r="H57" s="98"/>
      <c r="I57" s="99"/>
      <c r="J57" s="99"/>
      <c r="K57" s="98"/>
      <c r="L57" s="99"/>
      <c r="M57" s="99"/>
      <c r="N57" s="98"/>
    </row>
    <row r="58" spans="2:14" ht="14.25" x14ac:dyDescent="0.15">
      <c r="B58" s="99"/>
      <c r="C58" s="99"/>
      <c r="D58" s="99"/>
      <c r="G58" s="99"/>
      <c r="H58" s="98"/>
      <c r="I58" s="99"/>
      <c r="J58" s="99"/>
      <c r="K58" s="98"/>
      <c r="L58" s="99"/>
      <c r="M58" s="99"/>
      <c r="N58" s="98"/>
    </row>
    <row r="59" spans="2:14" ht="14.25" x14ac:dyDescent="0.15">
      <c r="B59" s="99"/>
      <c r="C59" s="99"/>
      <c r="D59" s="99"/>
      <c r="G59" s="99"/>
      <c r="H59" s="98"/>
      <c r="I59" s="99"/>
      <c r="J59" s="99"/>
      <c r="K59" s="98"/>
      <c r="L59" s="99"/>
      <c r="M59" s="99"/>
      <c r="N59" s="98"/>
    </row>
    <row r="60" spans="2:14" ht="14.25" x14ac:dyDescent="0.15">
      <c r="B60" s="99"/>
      <c r="C60" s="99"/>
      <c r="D60" s="99"/>
      <c r="G60" s="99"/>
      <c r="H60" s="98"/>
      <c r="I60" s="99"/>
      <c r="J60" s="99"/>
      <c r="K60" s="98"/>
      <c r="L60" s="99"/>
      <c r="M60" s="99"/>
      <c r="N60" s="98"/>
    </row>
    <row r="61" spans="2:14" ht="14.25" x14ac:dyDescent="0.15">
      <c r="B61" s="99"/>
      <c r="C61" s="99"/>
      <c r="D61" s="99"/>
      <c r="G61" s="99"/>
      <c r="H61" s="98"/>
      <c r="I61" s="99"/>
      <c r="J61" s="99"/>
      <c r="K61" s="98"/>
      <c r="L61" s="99"/>
      <c r="M61" s="99"/>
      <c r="N61" s="98"/>
    </row>
    <row r="62" spans="2:14" ht="14.25" x14ac:dyDescent="0.15">
      <c r="B62" s="99"/>
      <c r="C62" s="99"/>
      <c r="D62" s="99"/>
      <c r="G62" s="99"/>
      <c r="H62" s="98"/>
      <c r="I62" s="99"/>
      <c r="J62" s="99"/>
      <c r="K62" s="98"/>
      <c r="L62" s="99"/>
      <c r="M62" s="99"/>
      <c r="N62" s="98"/>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Z24"/>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13</v>
      </c>
      <c r="B1" s="1"/>
      <c r="C1" s="2"/>
      <c r="D1" s="3"/>
      <c r="E1" s="2"/>
      <c r="F1" s="2"/>
      <c r="G1" s="2"/>
      <c r="H1" s="391"/>
      <c r="I1" s="391"/>
      <c r="J1" s="392"/>
      <c r="K1" s="392"/>
      <c r="L1" s="392"/>
      <c r="M1" s="392"/>
      <c r="N1" s="392"/>
      <c r="O1" s="2"/>
      <c r="P1" s="2"/>
      <c r="Q1" s="4"/>
      <c r="R1" s="4"/>
      <c r="S1" s="3"/>
    </row>
    <row r="2" spans="1:19" ht="36.75" customHeight="1" x14ac:dyDescent="0.15">
      <c r="A2" s="391" t="s">
        <v>0</v>
      </c>
      <c r="B2" s="391"/>
      <c r="C2" s="392"/>
      <c r="D2" s="392"/>
      <c r="E2" s="392"/>
      <c r="F2" s="392"/>
      <c r="G2" s="392"/>
      <c r="H2" s="392"/>
      <c r="I2" s="392"/>
      <c r="J2" s="392"/>
      <c r="K2" s="392"/>
      <c r="L2" s="392"/>
      <c r="M2" s="392"/>
      <c r="N2" s="392"/>
      <c r="O2" s="392"/>
      <c r="P2" s="392"/>
      <c r="Q2" s="392"/>
      <c r="R2" s="392"/>
      <c r="S2" s="3"/>
    </row>
    <row r="3" spans="1:19" ht="27.75" customHeight="1" thickBot="1" x14ac:dyDescent="0.3">
      <c r="A3" s="393" t="s">
        <v>129</v>
      </c>
      <c r="B3" s="394"/>
      <c r="C3" s="394"/>
      <c r="D3" s="394"/>
      <c r="E3" s="394"/>
      <c r="F3" s="394"/>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6" t="s">
        <v>7</v>
      </c>
      <c r="F4" s="20" t="s">
        <v>5</v>
      </c>
      <c r="G4" s="18" t="s">
        <v>6</v>
      </c>
      <c r="H4" s="17" t="s">
        <v>2</v>
      </c>
      <c r="I4" s="19" t="s">
        <v>3</v>
      </c>
      <c r="J4" s="37" t="s">
        <v>4</v>
      </c>
      <c r="K4" s="20" t="s">
        <v>5</v>
      </c>
      <c r="L4" s="20" t="s">
        <v>6</v>
      </c>
      <c r="M4" s="22" t="s">
        <v>8</v>
      </c>
      <c r="N4" s="23" t="s">
        <v>9</v>
      </c>
      <c r="O4" s="20" t="s">
        <v>10</v>
      </c>
      <c r="P4" s="24" t="s">
        <v>3</v>
      </c>
      <c r="Q4" s="21" t="s">
        <v>12</v>
      </c>
      <c r="R4" s="26" t="s">
        <v>11</v>
      </c>
      <c r="S4" s="27"/>
    </row>
    <row r="5" spans="1:19" ht="24.95" customHeight="1" x14ac:dyDescent="0.15">
      <c r="A5" s="395" t="s">
        <v>38</v>
      </c>
      <c r="B5" s="64" t="s">
        <v>14</v>
      </c>
      <c r="C5" s="38"/>
      <c r="D5" s="39"/>
      <c r="E5" s="40"/>
      <c r="F5" s="41"/>
      <c r="G5" s="68"/>
      <c r="H5" s="72"/>
      <c r="I5" s="39"/>
      <c r="J5" s="41"/>
      <c r="K5" s="41"/>
      <c r="L5" s="41"/>
      <c r="M5" s="76"/>
      <c r="N5" s="64"/>
      <c r="O5" s="42" t="s">
        <v>14</v>
      </c>
      <c r="P5" s="39"/>
      <c r="Q5" s="43">
        <v>110</v>
      </c>
      <c r="R5" s="90">
        <f>ROUNDUP(Q5*0.75,2)</f>
        <v>82.5</v>
      </c>
    </row>
    <row r="6" spans="1:19" ht="24.95" customHeight="1" x14ac:dyDescent="0.15">
      <c r="A6" s="396"/>
      <c r="B6" s="65"/>
      <c r="C6" s="44"/>
      <c r="D6" s="45"/>
      <c r="E6" s="46"/>
      <c r="F6" s="47"/>
      <c r="G6" s="69"/>
      <c r="H6" s="73"/>
      <c r="I6" s="45"/>
      <c r="J6" s="47"/>
      <c r="K6" s="47"/>
      <c r="L6" s="47"/>
      <c r="M6" s="77"/>
      <c r="N6" s="65"/>
      <c r="O6" s="48"/>
      <c r="P6" s="45"/>
      <c r="Q6" s="49"/>
      <c r="R6" s="91"/>
    </row>
    <row r="7" spans="1:19" ht="24.95" customHeight="1" x14ac:dyDescent="0.15">
      <c r="A7" s="396"/>
      <c r="B7" s="66" t="s">
        <v>130</v>
      </c>
      <c r="C7" s="50" t="s">
        <v>94</v>
      </c>
      <c r="D7" s="51" t="s">
        <v>55</v>
      </c>
      <c r="E7" s="52">
        <v>1</v>
      </c>
      <c r="F7" s="53" t="s">
        <v>56</v>
      </c>
      <c r="G7" s="70" t="s">
        <v>54</v>
      </c>
      <c r="H7" s="74" t="s">
        <v>94</v>
      </c>
      <c r="I7" s="51" t="s">
        <v>55</v>
      </c>
      <c r="J7" s="53">
        <f>ROUNDUP(E7*0.75,2)</f>
        <v>0.75</v>
      </c>
      <c r="K7" s="53" t="s">
        <v>56</v>
      </c>
      <c r="L7" s="53" t="s">
        <v>54</v>
      </c>
      <c r="M7" s="78" t="e">
        <f>#REF!</f>
        <v>#REF!</v>
      </c>
      <c r="N7" s="85" t="s">
        <v>182</v>
      </c>
      <c r="O7" s="54" t="s">
        <v>57</v>
      </c>
      <c r="P7" s="51"/>
      <c r="Q7" s="55">
        <v>3</v>
      </c>
      <c r="R7" s="92">
        <f t="shared" ref="R7:R13" si="0">ROUNDUP(Q7*0.75,2)</f>
        <v>2.25</v>
      </c>
    </row>
    <row r="8" spans="1:19" ht="24.95" customHeight="1" x14ac:dyDescent="0.15">
      <c r="A8" s="396"/>
      <c r="B8" s="66"/>
      <c r="C8" s="50" t="s">
        <v>19</v>
      </c>
      <c r="D8" s="51"/>
      <c r="E8" s="52">
        <v>30</v>
      </c>
      <c r="F8" s="53" t="s">
        <v>17</v>
      </c>
      <c r="G8" s="70"/>
      <c r="H8" s="74" t="s">
        <v>19</v>
      </c>
      <c r="I8" s="51"/>
      <c r="J8" s="53">
        <f>ROUNDUP(E8*0.75,2)</f>
        <v>22.5</v>
      </c>
      <c r="K8" s="53" t="s">
        <v>17</v>
      </c>
      <c r="L8" s="53"/>
      <c r="M8" s="78" t="e">
        <f>ROUND(#REF!+(#REF!*6/100),2)</f>
        <v>#REF!</v>
      </c>
      <c r="N8" s="93" t="s">
        <v>183</v>
      </c>
      <c r="O8" s="54" t="s">
        <v>20</v>
      </c>
      <c r="P8" s="51"/>
      <c r="Q8" s="55">
        <v>2</v>
      </c>
      <c r="R8" s="92">
        <f t="shared" si="0"/>
        <v>1.5</v>
      </c>
    </row>
    <row r="9" spans="1:19" ht="24.95" customHeight="1" x14ac:dyDescent="0.15">
      <c r="A9" s="396"/>
      <c r="B9" s="66"/>
      <c r="C9" s="50" t="s">
        <v>114</v>
      </c>
      <c r="D9" s="51"/>
      <c r="E9" s="52">
        <v>5</v>
      </c>
      <c r="F9" s="53" t="s">
        <v>17</v>
      </c>
      <c r="G9" s="70"/>
      <c r="H9" s="74" t="s">
        <v>114</v>
      </c>
      <c r="I9" s="51"/>
      <c r="J9" s="53">
        <f>ROUNDUP(E9*0.75,2)</f>
        <v>3.75</v>
      </c>
      <c r="K9" s="53" t="s">
        <v>17</v>
      </c>
      <c r="L9" s="53"/>
      <c r="M9" s="78" t="e">
        <f>ROUND(#REF!+(#REF!*15/100),2)</f>
        <v>#REF!</v>
      </c>
      <c r="N9" s="66" t="s">
        <v>131</v>
      </c>
      <c r="O9" s="54" t="s">
        <v>20</v>
      </c>
      <c r="P9" s="51"/>
      <c r="Q9" s="55">
        <v>1</v>
      </c>
      <c r="R9" s="92">
        <f t="shared" si="0"/>
        <v>0.75</v>
      </c>
    </row>
    <row r="10" spans="1:19" ht="24.95" customHeight="1" x14ac:dyDescent="0.15">
      <c r="A10" s="396"/>
      <c r="B10" s="66"/>
      <c r="C10" s="50"/>
      <c r="D10" s="51"/>
      <c r="E10" s="52"/>
      <c r="F10" s="53"/>
      <c r="G10" s="70"/>
      <c r="H10" s="74"/>
      <c r="I10" s="51"/>
      <c r="J10" s="53"/>
      <c r="K10" s="53"/>
      <c r="L10" s="53"/>
      <c r="M10" s="78"/>
      <c r="N10" s="66" t="s">
        <v>132</v>
      </c>
      <c r="O10" s="54" t="s">
        <v>50</v>
      </c>
      <c r="P10" s="51"/>
      <c r="Q10" s="55">
        <v>3</v>
      </c>
      <c r="R10" s="92">
        <f t="shared" si="0"/>
        <v>2.25</v>
      </c>
    </row>
    <row r="11" spans="1:19" ht="24.95" customHeight="1" x14ac:dyDescent="0.15">
      <c r="A11" s="396"/>
      <c r="B11" s="66"/>
      <c r="C11" s="50"/>
      <c r="D11" s="51"/>
      <c r="E11" s="52"/>
      <c r="F11" s="53"/>
      <c r="G11" s="70"/>
      <c r="H11" s="74"/>
      <c r="I11" s="51"/>
      <c r="J11" s="53"/>
      <c r="K11" s="53"/>
      <c r="L11" s="53"/>
      <c r="M11" s="78"/>
      <c r="N11" s="66" t="s">
        <v>33</v>
      </c>
      <c r="O11" s="54" t="s">
        <v>23</v>
      </c>
      <c r="P11" s="51" t="s">
        <v>24</v>
      </c>
      <c r="Q11" s="55">
        <v>1.5</v>
      </c>
      <c r="R11" s="92">
        <f t="shared" si="0"/>
        <v>1.1300000000000001</v>
      </c>
    </row>
    <row r="12" spans="1:19" ht="24.95" customHeight="1" x14ac:dyDescent="0.15">
      <c r="A12" s="396"/>
      <c r="B12" s="66"/>
      <c r="C12" s="50"/>
      <c r="D12" s="51"/>
      <c r="E12" s="52"/>
      <c r="F12" s="53"/>
      <c r="G12" s="70"/>
      <c r="H12" s="74"/>
      <c r="I12" s="51"/>
      <c r="J12" s="53"/>
      <c r="K12" s="53"/>
      <c r="L12" s="53"/>
      <c r="M12" s="78"/>
      <c r="N12" s="66"/>
      <c r="O12" s="54" t="s">
        <v>22</v>
      </c>
      <c r="P12" s="51"/>
      <c r="Q12" s="55">
        <v>2</v>
      </c>
      <c r="R12" s="92">
        <f t="shared" si="0"/>
        <v>1.5</v>
      </c>
    </row>
    <row r="13" spans="1:19" ht="24.95" customHeight="1" x14ac:dyDescent="0.15">
      <c r="A13" s="396"/>
      <c r="B13" s="66"/>
      <c r="C13" s="50"/>
      <c r="D13" s="51"/>
      <c r="E13" s="52"/>
      <c r="F13" s="53"/>
      <c r="G13" s="70"/>
      <c r="H13" s="74"/>
      <c r="I13" s="51"/>
      <c r="J13" s="53"/>
      <c r="K13" s="53"/>
      <c r="L13" s="53"/>
      <c r="M13" s="78"/>
      <c r="N13" s="66"/>
      <c r="O13" s="54" t="s">
        <v>21</v>
      </c>
      <c r="P13" s="51"/>
      <c r="Q13" s="55">
        <v>1</v>
      </c>
      <c r="R13" s="92">
        <f t="shared" si="0"/>
        <v>0.75</v>
      </c>
    </row>
    <row r="14" spans="1:19" ht="24.95" customHeight="1" x14ac:dyDescent="0.15">
      <c r="A14" s="396"/>
      <c r="B14" s="65"/>
      <c r="C14" s="44"/>
      <c r="D14" s="45"/>
      <c r="E14" s="46"/>
      <c r="F14" s="47"/>
      <c r="G14" s="69"/>
      <c r="H14" s="73"/>
      <c r="I14" s="45"/>
      <c r="J14" s="47"/>
      <c r="K14" s="47"/>
      <c r="L14" s="47"/>
      <c r="M14" s="77"/>
      <c r="N14" s="65"/>
      <c r="O14" s="48"/>
      <c r="P14" s="45"/>
      <c r="Q14" s="49"/>
      <c r="R14" s="91"/>
    </row>
    <row r="15" spans="1:19" ht="24.95" customHeight="1" x14ac:dyDescent="0.15">
      <c r="A15" s="396"/>
      <c r="B15" s="66" t="s">
        <v>133</v>
      </c>
      <c r="C15" s="50" t="s">
        <v>121</v>
      </c>
      <c r="D15" s="51"/>
      <c r="E15" s="52">
        <v>50</v>
      </c>
      <c r="F15" s="53" t="s">
        <v>17</v>
      </c>
      <c r="G15" s="70"/>
      <c r="H15" s="74" t="s">
        <v>121</v>
      </c>
      <c r="I15" s="51"/>
      <c r="J15" s="53">
        <f>ROUNDUP(E15*0.75,2)</f>
        <v>37.5</v>
      </c>
      <c r="K15" s="53" t="s">
        <v>17</v>
      </c>
      <c r="L15" s="53"/>
      <c r="M15" s="78" t="e">
        <f>ROUND(#REF!+(#REF!*10/100),2)</f>
        <v>#REF!</v>
      </c>
      <c r="N15" s="66" t="s">
        <v>134</v>
      </c>
      <c r="O15" s="54" t="s">
        <v>50</v>
      </c>
      <c r="P15" s="51"/>
      <c r="Q15" s="55">
        <v>30</v>
      </c>
      <c r="R15" s="92">
        <f>ROUNDUP(Q15*0.75,2)</f>
        <v>22.5</v>
      </c>
    </row>
    <row r="16" spans="1:19" ht="24.95" customHeight="1" x14ac:dyDescent="0.15">
      <c r="A16" s="396"/>
      <c r="B16" s="66"/>
      <c r="C16" s="50"/>
      <c r="D16" s="51"/>
      <c r="E16" s="52"/>
      <c r="F16" s="53"/>
      <c r="G16" s="70"/>
      <c r="H16" s="74"/>
      <c r="I16" s="51"/>
      <c r="J16" s="53"/>
      <c r="K16" s="53"/>
      <c r="L16" s="53"/>
      <c r="M16" s="78"/>
      <c r="N16" s="66" t="s">
        <v>135</v>
      </c>
      <c r="O16" s="54" t="s">
        <v>22</v>
      </c>
      <c r="P16" s="51"/>
      <c r="Q16" s="55">
        <v>1</v>
      </c>
      <c r="R16" s="92">
        <f>ROUNDUP(Q16*0.75,2)</f>
        <v>0.75</v>
      </c>
    </row>
    <row r="17" spans="1:18" ht="24.95" customHeight="1" x14ac:dyDescent="0.15">
      <c r="A17" s="396"/>
      <c r="B17" s="66"/>
      <c r="C17" s="50"/>
      <c r="D17" s="51"/>
      <c r="E17" s="52"/>
      <c r="F17" s="53"/>
      <c r="G17" s="70"/>
      <c r="H17" s="74"/>
      <c r="I17" s="51"/>
      <c r="J17" s="53"/>
      <c r="K17" s="53"/>
      <c r="L17" s="53"/>
      <c r="M17" s="78"/>
      <c r="N17" s="66" t="s">
        <v>15</v>
      </c>
      <c r="O17" s="54"/>
      <c r="P17" s="51"/>
      <c r="Q17" s="55"/>
      <c r="R17" s="92"/>
    </row>
    <row r="18" spans="1:18" ht="24.95" customHeight="1" x14ac:dyDescent="0.15">
      <c r="A18" s="396"/>
      <c r="B18" s="66"/>
      <c r="C18" s="50"/>
      <c r="D18" s="51"/>
      <c r="E18" s="52"/>
      <c r="F18" s="53"/>
      <c r="G18" s="70"/>
      <c r="H18" s="74"/>
      <c r="I18" s="51"/>
      <c r="J18" s="53"/>
      <c r="K18" s="53"/>
      <c r="L18" s="53"/>
      <c r="M18" s="78"/>
      <c r="N18" s="66"/>
      <c r="O18" s="54"/>
      <c r="P18" s="51"/>
      <c r="Q18" s="55"/>
      <c r="R18" s="92"/>
    </row>
    <row r="19" spans="1:18" ht="24.95" customHeight="1" x14ac:dyDescent="0.15">
      <c r="A19" s="396"/>
      <c r="B19" s="65"/>
      <c r="C19" s="44"/>
      <c r="D19" s="45"/>
      <c r="E19" s="46"/>
      <c r="F19" s="47"/>
      <c r="G19" s="69"/>
      <c r="H19" s="73"/>
      <c r="I19" s="45"/>
      <c r="J19" s="47"/>
      <c r="K19" s="47"/>
      <c r="L19" s="47"/>
      <c r="M19" s="77"/>
      <c r="N19" s="65"/>
      <c r="O19" s="48"/>
      <c r="P19" s="45"/>
      <c r="Q19" s="49"/>
      <c r="R19" s="91"/>
    </row>
    <row r="20" spans="1:18" ht="24.95" customHeight="1" x14ac:dyDescent="0.15">
      <c r="A20" s="396"/>
      <c r="B20" s="66" t="s">
        <v>32</v>
      </c>
      <c r="C20" s="50" t="s">
        <v>102</v>
      </c>
      <c r="D20" s="51"/>
      <c r="E20" s="52">
        <v>20</v>
      </c>
      <c r="F20" s="53" t="s">
        <v>17</v>
      </c>
      <c r="G20" s="70"/>
      <c r="H20" s="74" t="s">
        <v>102</v>
      </c>
      <c r="I20" s="51"/>
      <c r="J20" s="53">
        <f>ROUNDUP(E20*0.75,2)</f>
        <v>15</v>
      </c>
      <c r="K20" s="53" t="s">
        <v>17</v>
      </c>
      <c r="L20" s="53"/>
      <c r="M20" s="78" t="e">
        <f>ROUND(#REF!+(#REF!*10/100),2)</f>
        <v>#REF!</v>
      </c>
      <c r="N20" s="66" t="s">
        <v>33</v>
      </c>
      <c r="O20" s="54" t="s">
        <v>31</v>
      </c>
      <c r="P20" s="51"/>
      <c r="Q20" s="55">
        <v>100</v>
      </c>
      <c r="R20" s="92">
        <f>ROUNDUP(Q20*0.75,2)</f>
        <v>75</v>
      </c>
    </row>
    <row r="21" spans="1:18" ht="24.95" customHeight="1" x14ac:dyDescent="0.15">
      <c r="A21" s="396"/>
      <c r="B21" s="66"/>
      <c r="C21" s="50" t="s">
        <v>136</v>
      </c>
      <c r="D21" s="51"/>
      <c r="E21" s="52">
        <v>5</v>
      </c>
      <c r="F21" s="53" t="s">
        <v>17</v>
      </c>
      <c r="G21" s="70"/>
      <c r="H21" s="74" t="s">
        <v>136</v>
      </c>
      <c r="I21" s="51"/>
      <c r="J21" s="53">
        <f>ROUNDUP(E21*0.75,2)</f>
        <v>3.75</v>
      </c>
      <c r="K21" s="53" t="s">
        <v>17</v>
      </c>
      <c r="L21" s="53"/>
      <c r="M21" s="78" t="e">
        <f>ROUND(#REF!+(#REF!*15/100),2)</f>
        <v>#REF!</v>
      </c>
      <c r="N21" s="66"/>
      <c r="O21" s="54" t="s">
        <v>37</v>
      </c>
      <c r="P21" s="51"/>
      <c r="Q21" s="55">
        <v>3</v>
      </c>
      <c r="R21" s="92">
        <f>ROUNDUP(Q21*0.75,2)</f>
        <v>2.25</v>
      </c>
    </row>
    <row r="22" spans="1:18" ht="24.95" customHeight="1" x14ac:dyDescent="0.15">
      <c r="A22" s="396"/>
      <c r="B22" s="65"/>
      <c r="C22" s="44"/>
      <c r="D22" s="45"/>
      <c r="E22" s="46"/>
      <c r="F22" s="47"/>
      <c r="G22" s="69"/>
      <c r="H22" s="73"/>
      <c r="I22" s="45"/>
      <c r="J22" s="47"/>
      <c r="K22" s="47"/>
      <c r="L22" s="47"/>
      <c r="M22" s="77"/>
      <c r="N22" s="65"/>
      <c r="O22" s="48"/>
      <c r="P22" s="45"/>
      <c r="Q22" s="49"/>
      <c r="R22" s="91"/>
    </row>
    <row r="23" spans="1:18" ht="24.95" customHeight="1" x14ac:dyDescent="0.15">
      <c r="A23" s="396"/>
      <c r="B23" s="66" t="s">
        <v>60</v>
      </c>
      <c r="C23" s="50" t="s">
        <v>61</v>
      </c>
      <c r="D23" s="51"/>
      <c r="E23" s="52">
        <v>30</v>
      </c>
      <c r="F23" s="53" t="s">
        <v>17</v>
      </c>
      <c r="G23" s="70" t="s">
        <v>62</v>
      </c>
      <c r="H23" s="74" t="s">
        <v>61</v>
      </c>
      <c r="I23" s="51"/>
      <c r="J23" s="53">
        <f>ROUNDUP(E23*0.75,2)</f>
        <v>22.5</v>
      </c>
      <c r="K23" s="53" t="s">
        <v>17</v>
      </c>
      <c r="L23" s="53" t="s">
        <v>62</v>
      </c>
      <c r="M23" s="78" t="e">
        <f>#REF!</f>
        <v>#REF!</v>
      </c>
      <c r="N23" s="66"/>
      <c r="O23" s="54"/>
      <c r="P23" s="51"/>
      <c r="Q23" s="55"/>
      <c r="R23" s="92"/>
    </row>
    <row r="24" spans="1:18" ht="24.95" customHeight="1" thickBot="1" x14ac:dyDescent="0.2">
      <c r="A24" s="397"/>
      <c r="B24" s="67"/>
      <c r="C24" s="58"/>
      <c r="D24" s="59"/>
      <c r="E24" s="60"/>
      <c r="F24" s="61"/>
      <c r="G24" s="71"/>
      <c r="H24" s="75"/>
      <c r="I24" s="59"/>
      <c r="J24" s="61"/>
      <c r="K24" s="61"/>
      <c r="L24" s="61"/>
      <c r="M24" s="79"/>
      <c r="N24" s="67"/>
      <c r="O24" s="62"/>
      <c r="P24" s="59"/>
      <c r="Q24" s="63"/>
      <c r="R24" s="94"/>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2</vt:i4>
      </vt:variant>
    </vt:vector>
  </HeadingPairs>
  <TitlesOfParts>
    <vt:vector size="40" baseType="lpstr">
      <vt:lpstr>キッズ月間(昼)</vt:lpstr>
      <vt:lpstr>離乳食月間</vt:lpstr>
      <vt:lpstr>5月6日（木）キッズ</vt:lpstr>
      <vt:lpstr>5月6日離乳食</vt:lpstr>
      <vt:lpstr>5月7日（金）キッズ</vt:lpstr>
      <vt:lpstr>5月7日離乳食</vt:lpstr>
      <vt:lpstr>5月10日（月）キッズ</vt:lpstr>
      <vt:lpstr>5月10日離乳食</vt:lpstr>
      <vt:lpstr>5月11日（火）キッズ</vt:lpstr>
      <vt:lpstr>5月11日離乳食</vt:lpstr>
      <vt:lpstr>5月12日（水）キッズ</vt:lpstr>
      <vt:lpstr>5月12日離乳食</vt:lpstr>
      <vt:lpstr>5月13日（木）キッズ</vt:lpstr>
      <vt:lpstr>5月13日離乳食</vt:lpstr>
      <vt:lpstr>5月14日（金）キッズ</vt:lpstr>
      <vt:lpstr>5月14日離乳食</vt:lpstr>
      <vt:lpstr>5月17日（月）キッズ</vt:lpstr>
      <vt:lpstr>5月17日離乳食</vt:lpstr>
      <vt:lpstr>5月18日（火）キッズ</vt:lpstr>
      <vt:lpstr>5月18日離乳食</vt:lpstr>
      <vt:lpstr>5月19日（水）キッズ</vt:lpstr>
      <vt:lpstr>5月19日離乳食</vt:lpstr>
      <vt:lpstr>5月20日（木）キッズ</vt:lpstr>
      <vt:lpstr>5月20日離乳食</vt:lpstr>
      <vt:lpstr>5月21日（金）キッズ</vt:lpstr>
      <vt:lpstr>5月21日離乳食</vt:lpstr>
      <vt:lpstr>5月24日（月）キッズ</vt:lpstr>
      <vt:lpstr>5月24日離乳食</vt:lpstr>
      <vt:lpstr>5月25日（火）キッズ</vt:lpstr>
      <vt:lpstr>5月25日離乳食</vt:lpstr>
      <vt:lpstr>5月26日（水）キッズ</vt:lpstr>
      <vt:lpstr>5月26日離乳食</vt:lpstr>
      <vt:lpstr>5月27日（木）キッズ</vt:lpstr>
      <vt:lpstr>5月27日離乳食</vt:lpstr>
      <vt:lpstr>5月28日（金）キッズ</vt:lpstr>
      <vt:lpstr>5月28日離乳食</vt:lpstr>
      <vt:lpstr>5月31日（月）キッズ</vt:lpstr>
      <vt:lpstr>5月31日離乳食</vt:lpstr>
      <vt:lpstr>'キッズ月間(昼)'!Print_Area</vt:lpstr>
      <vt:lpstr>離乳食月間!Print_Area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81806</cp:lastModifiedBy>
  <cp:lastPrinted>2021-04-26T07:59:36Z</cp:lastPrinted>
  <dcterms:created xsi:type="dcterms:W3CDTF">2019-03-20T06:11:51Z</dcterms:created>
  <dcterms:modified xsi:type="dcterms:W3CDTF">2021-05-07T03:58:17Z</dcterms:modified>
</cp:coreProperties>
</file>