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
    </mc:Choice>
  </mc:AlternateContent>
  <bookViews>
    <workbookView xWindow="0" yWindow="0" windowWidth="13545" windowHeight="4815" tabRatio="744"/>
  </bookViews>
  <sheets>
    <sheet name="キッズ月間" sheetId="81" r:id="rId1"/>
    <sheet name="離乳食月間" sheetId="82" r:id="rId2"/>
    <sheet name="4月1日（木）キッズ" sheetId="56" r:id="rId3"/>
    <sheet name="4月1日離乳食" sheetId="59" r:id="rId4"/>
    <sheet name="4月2日（金）キッズ" sheetId="3" r:id="rId5"/>
    <sheet name="4月2日離乳食" sheetId="60" r:id="rId6"/>
    <sheet name="4月5日（月）キッズ" sheetId="34" r:id="rId7"/>
    <sheet name="4月5日離乳食" sheetId="61" r:id="rId8"/>
    <sheet name="4月6日（火）キッズ" sheetId="35" r:id="rId9"/>
    <sheet name="4月6日離乳食" sheetId="62" r:id="rId10"/>
    <sheet name="4月7日（水）キッズ" sheetId="8" r:id="rId11"/>
    <sheet name="4月7日離乳食" sheetId="63" r:id="rId12"/>
    <sheet name="4月8日（木）キッズ" sheetId="36" r:id="rId13"/>
    <sheet name="4月8日離乳食" sheetId="64" r:id="rId14"/>
    <sheet name="4月9日（金）キッズ" sheetId="37" r:id="rId15"/>
    <sheet name="4月9日離乳食" sheetId="65" r:id="rId16"/>
    <sheet name="4月12日（月）キッズ" sheetId="13" r:id="rId17"/>
    <sheet name="4月12日離乳食" sheetId="66" r:id="rId18"/>
    <sheet name="4月13日（火）キッズ" sheetId="39" r:id="rId19"/>
    <sheet name="4月13日離乳食" sheetId="67" r:id="rId20"/>
    <sheet name="4月14日（水）キッズ" sheetId="40" r:id="rId21"/>
    <sheet name="4月14日離乳食" sheetId="68" r:id="rId22"/>
    <sheet name="4月15日（木）キッズ" sheetId="57" r:id="rId23"/>
    <sheet name="4月15日離乳食" sheetId="69" r:id="rId24"/>
    <sheet name="4月16日（金）" sheetId="17" r:id="rId25"/>
    <sheet name="4月16日離乳食" sheetId="70" r:id="rId26"/>
    <sheet name="4月19日（月）キッズ" sheetId="43" r:id="rId27"/>
    <sheet name="4月19日離乳食" sheetId="71" r:id="rId28"/>
    <sheet name="4月20日（火）キッズ" sheetId="44" r:id="rId29"/>
    <sheet name="4月20日離乳食" sheetId="72" r:id="rId30"/>
    <sheet name="4月21日（水)キッズ" sheetId="22" r:id="rId31"/>
    <sheet name="4月21日離乳食" sheetId="73" r:id="rId32"/>
    <sheet name="4月22日（木）キッズ" sheetId="45" r:id="rId33"/>
    <sheet name="4月22日離乳食" sheetId="74" r:id="rId34"/>
    <sheet name="4月23日（金）キッズ" sheetId="80" r:id="rId35"/>
    <sheet name="4月23日離乳食" sheetId="75" r:id="rId36"/>
    <sheet name="4月26日（月）キッズ" sheetId="27" r:id="rId37"/>
    <sheet name="4月26日離乳食" sheetId="76" r:id="rId38"/>
    <sheet name="4月27日（火）キッズ" sheetId="49" r:id="rId39"/>
    <sheet name="4月27日離乳食" sheetId="77" r:id="rId40"/>
    <sheet name="4月28日（水）キッズ" sheetId="50" r:id="rId41"/>
    <sheet name="4月28日離乳食" sheetId="78" r:id="rId42"/>
    <sheet name="4月30日（金）キッズ" sheetId="31" r:id="rId43"/>
    <sheet name="4月30日離乳食" sheetId="79" r:id="rId44"/>
  </sheets>
  <externalReferences>
    <externalReference r:id="rId45"/>
  </externalReferences>
  <definedNames>
    <definedName name="_xlnm.Print_Area" localSheetId="0">キッズ月間!$A$1:$AC$85</definedName>
    <definedName name="_xlnm.Print_Area" localSheetId="1">離乳食月間!$A$1:$P$61</definedName>
    <definedName name="_xlnm.Print_Area">#REF!</definedName>
  </definedNames>
  <calcPr calcId="152511"/>
</workbook>
</file>

<file path=xl/calcChain.xml><?xml version="1.0" encoding="utf-8"?>
<calcChain xmlns="http://schemas.openxmlformats.org/spreadsheetml/2006/main">
  <c r="K79" i="81" l="1"/>
  <c r="G79" i="81"/>
  <c r="F79" i="81"/>
  <c r="E79" i="81"/>
  <c r="D79" i="81"/>
  <c r="K78" i="81"/>
  <c r="G78" i="81"/>
  <c r="F78" i="81"/>
  <c r="E78" i="81"/>
  <c r="D78" i="81"/>
  <c r="K75" i="81"/>
  <c r="K74" i="81"/>
  <c r="K73" i="81"/>
  <c r="Z72" i="81"/>
  <c r="K72" i="81"/>
  <c r="Z71" i="81"/>
  <c r="K71" i="81"/>
  <c r="Z70" i="81"/>
  <c r="K70" i="81"/>
  <c r="Z69" i="81"/>
  <c r="K69" i="81"/>
  <c r="Z68" i="81"/>
  <c r="K68" i="81"/>
  <c r="K67" i="81"/>
  <c r="K66" i="81"/>
  <c r="Z65" i="81"/>
  <c r="K65" i="81"/>
  <c r="Z64" i="81"/>
  <c r="K64" i="81"/>
  <c r="Z63" i="81"/>
  <c r="K63" i="81"/>
  <c r="Z62" i="81"/>
  <c r="K62" i="81"/>
  <c r="Z61" i="81"/>
  <c r="K61" i="81"/>
  <c r="Z60" i="81"/>
  <c r="K60" i="81"/>
  <c r="Z59" i="81"/>
  <c r="K59" i="81"/>
  <c r="Z58" i="81"/>
  <c r="K58" i="81"/>
  <c r="Z57" i="81"/>
  <c r="K57" i="81"/>
  <c r="Z56" i="81"/>
  <c r="K56" i="81"/>
  <c r="Z55" i="81"/>
  <c r="Z54" i="81"/>
  <c r="Z53" i="81"/>
  <c r="Z52" i="81"/>
  <c r="Z51" i="81"/>
  <c r="K48" i="81"/>
  <c r="K47" i="81"/>
  <c r="K46" i="81"/>
  <c r="K45" i="81"/>
  <c r="K44" i="81"/>
  <c r="Z43" i="81"/>
  <c r="K43" i="81"/>
  <c r="Z42" i="81"/>
  <c r="K42" i="81"/>
  <c r="Z41" i="81"/>
  <c r="K41" i="81"/>
  <c r="Z40" i="81"/>
  <c r="K40" i="81"/>
  <c r="Z39" i="81"/>
  <c r="K39" i="81"/>
  <c r="Z38" i="81"/>
  <c r="K38" i="81"/>
  <c r="Z37" i="81"/>
  <c r="K37" i="81"/>
  <c r="Z36" i="81"/>
  <c r="K36" i="81"/>
  <c r="Z35" i="81"/>
  <c r="K35" i="81"/>
  <c r="Z34" i="81"/>
  <c r="K34" i="81"/>
  <c r="Z33" i="81"/>
  <c r="K33" i="81"/>
  <c r="Z32" i="81"/>
  <c r="K32" i="81"/>
  <c r="Z31" i="81"/>
  <c r="K31" i="81"/>
  <c r="Z30" i="81"/>
  <c r="K30" i="81"/>
  <c r="Z29" i="81"/>
  <c r="K29" i="81"/>
  <c r="Z28" i="81"/>
  <c r="K28" i="81"/>
  <c r="Z27" i="81"/>
  <c r="K27" i="81"/>
  <c r="Z26" i="81"/>
  <c r="K26" i="81"/>
  <c r="Z25" i="81"/>
  <c r="K25" i="81"/>
  <c r="Z24" i="81"/>
  <c r="K24" i="81"/>
  <c r="Z23" i="81"/>
  <c r="Z22" i="81"/>
  <c r="Z21" i="81"/>
  <c r="Z20" i="81"/>
  <c r="Z19" i="81"/>
  <c r="K16" i="81"/>
  <c r="K15" i="81"/>
  <c r="K14" i="81"/>
  <c r="K13" i="81"/>
  <c r="K12" i="81"/>
  <c r="Z11" i="81"/>
  <c r="K11" i="81"/>
  <c r="Z10" i="81"/>
  <c r="K10" i="81"/>
  <c r="Z9" i="81"/>
  <c r="K9" i="81"/>
  <c r="Z8" i="81"/>
  <c r="K8" i="81"/>
  <c r="Z7" i="81"/>
  <c r="K7" i="81"/>
  <c r="J29" i="80" l="1"/>
  <c r="M29" i="80" s="1"/>
  <c r="J27" i="80"/>
  <c r="M27" i="80" s="1"/>
  <c r="R26" i="80"/>
  <c r="J26" i="80"/>
  <c r="M26" i="80" s="1"/>
  <c r="R25" i="80"/>
  <c r="M25" i="80"/>
  <c r="J25" i="80"/>
  <c r="R23" i="80"/>
  <c r="R22" i="80"/>
  <c r="R21" i="80"/>
  <c r="R20" i="80"/>
  <c r="R19" i="80"/>
  <c r="R18" i="80"/>
  <c r="R17" i="80"/>
  <c r="J17" i="80"/>
  <c r="M17" i="80" s="1"/>
  <c r="R16" i="80"/>
  <c r="J16" i="80"/>
  <c r="M16" i="80" s="1"/>
  <c r="R15" i="80"/>
  <c r="J15" i="80"/>
  <c r="R14" i="80"/>
  <c r="J14" i="80"/>
  <c r="M14" i="80" s="1"/>
  <c r="R12" i="80"/>
  <c r="R11" i="80"/>
  <c r="R10" i="80"/>
  <c r="R9" i="80"/>
  <c r="J9" i="80"/>
  <c r="M9" i="80" s="1"/>
  <c r="R8" i="80"/>
  <c r="J8" i="80"/>
  <c r="M8" i="80" s="1"/>
  <c r="R7" i="80"/>
  <c r="M7" i="80"/>
  <c r="J7" i="80"/>
  <c r="J23" i="57"/>
  <c r="M23" i="57" s="1"/>
  <c r="R21" i="57"/>
  <c r="R20" i="57"/>
  <c r="J20" i="57"/>
  <c r="M20" i="57" s="1"/>
  <c r="R19" i="57"/>
  <c r="J19" i="57"/>
  <c r="M19" i="57" s="1"/>
  <c r="R17" i="57"/>
  <c r="R16" i="57"/>
  <c r="R15" i="57"/>
  <c r="R14" i="57"/>
  <c r="R13" i="57"/>
  <c r="R12" i="57"/>
  <c r="J12" i="57"/>
  <c r="M12" i="57"/>
  <c r="R11" i="57"/>
  <c r="J11" i="57"/>
  <c r="M11" i="57"/>
  <c r="R10" i="57"/>
  <c r="M10" i="57"/>
  <c r="J10" i="57"/>
  <c r="R7" i="57"/>
  <c r="J7" i="57"/>
  <c r="M7" i="57" s="1"/>
  <c r="R6" i="57"/>
  <c r="J6" i="57"/>
  <c r="M6" i="57" s="1"/>
  <c r="R5" i="57"/>
  <c r="J5" i="57"/>
  <c r="M5" i="57" s="1"/>
  <c r="J23" i="56"/>
  <c r="M23" i="56"/>
  <c r="R21" i="56"/>
  <c r="R20" i="56"/>
  <c r="J20" i="56"/>
  <c r="M20" i="56" s="1"/>
  <c r="R19" i="56"/>
  <c r="J19" i="56"/>
  <c r="M19" i="56"/>
  <c r="R17" i="56"/>
  <c r="R16" i="56"/>
  <c r="R15" i="56"/>
  <c r="R14" i="56"/>
  <c r="R13" i="56"/>
  <c r="R12" i="56"/>
  <c r="J12" i="56"/>
  <c r="M12" i="56" s="1"/>
  <c r="R11" i="56"/>
  <c r="J11" i="56"/>
  <c r="M11" i="56" s="1"/>
  <c r="R10" i="56"/>
  <c r="J10" i="56"/>
  <c r="M10" i="56"/>
  <c r="R7" i="56"/>
  <c r="J7" i="56"/>
  <c r="M7" i="56"/>
  <c r="R6" i="56"/>
  <c r="J6" i="56"/>
  <c r="M6" i="56" s="1"/>
  <c r="R5" i="56"/>
  <c r="J5" i="56"/>
  <c r="M5" i="56" s="1"/>
  <c r="J25" i="50"/>
  <c r="M25" i="50"/>
  <c r="R23" i="50"/>
  <c r="J23" i="50"/>
  <c r="M23" i="50" s="1"/>
  <c r="R22" i="50"/>
  <c r="J22" i="50"/>
  <c r="M22" i="50" s="1"/>
  <c r="R20" i="50"/>
  <c r="R19" i="50"/>
  <c r="R18" i="50"/>
  <c r="J18" i="50"/>
  <c r="M18" i="50" s="1"/>
  <c r="R17" i="50"/>
  <c r="J17" i="50"/>
  <c r="M17" i="50"/>
  <c r="R16" i="50"/>
  <c r="J16" i="50"/>
  <c r="M16" i="50" s="1"/>
  <c r="R15" i="50"/>
  <c r="J15" i="50"/>
  <c r="M15" i="50" s="1"/>
  <c r="R13" i="50"/>
  <c r="R12" i="50"/>
  <c r="R11" i="50"/>
  <c r="R10" i="50"/>
  <c r="R9" i="50"/>
  <c r="J9" i="50"/>
  <c r="M9" i="50" s="1"/>
  <c r="R8" i="50"/>
  <c r="J8" i="50"/>
  <c r="M8" i="50" s="1"/>
  <c r="R7" i="50"/>
  <c r="M7" i="50"/>
  <c r="J7" i="50"/>
  <c r="R5" i="50"/>
  <c r="J25" i="49"/>
  <c r="M25" i="49"/>
  <c r="R23" i="49"/>
  <c r="R22" i="49"/>
  <c r="J22" i="49"/>
  <c r="M22" i="49" s="1"/>
  <c r="R21" i="49"/>
  <c r="J21" i="49"/>
  <c r="M21" i="49"/>
  <c r="R18" i="49"/>
  <c r="J18" i="49"/>
  <c r="M18" i="49" s="1"/>
  <c r="R17" i="49"/>
  <c r="J17" i="49"/>
  <c r="M17" i="49" s="1"/>
  <c r="R16" i="49"/>
  <c r="M16" i="49"/>
  <c r="J16" i="49"/>
  <c r="R15" i="49"/>
  <c r="J15" i="49"/>
  <c r="M15" i="49"/>
  <c r="R14" i="49"/>
  <c r="J14" i="49"/>
  <c r="M14" i="49" s="1"/>
  <c r="R12" i="49"/>
  <c r="R11" i="49"/>
  <c r="R10" i="49"/>
  <c r="R9" i="49"/>
  <c r="R8" i="49"/>
  <c r="M8" i="49"/>
  <c r="J8" i="49"/>
  <c r="R7" i="49"/>
  <c r="J7" i="49"/>
  <c r="M7" i="49" s="1"/>
  <c r="R5" i="49"/>
  <c r="R19" i="45"/>
  <c r="R18" i="45"/>
  <c r="M18" i="45"/>
  <c r="J18" i="45"/>
  <c r="R17" i="45"/>
  <c r="J17" i="45"/>
  <c r="M17" i="45" s="1"/>
  <c r="R15" i="45"/>
  <c r="J15" i="45"/>
  <c r="M15" i="45" s="1"/>
  <c r="R14" i="45"/>
  <c r="M14" i="45"/>
  <c r="J14" i="45"/>
  <c r="R13" i="45"/>
  <c r="M13" i="45"/>
  <c r="J13" i="45"/>
  <c r="R11" i="45"/>
  <c r="R10" i="45"/>
  <c r="J10" i="45"/>
  <c r="M10" i="45" s="1"/>
  <c r="R9" i="45"/>
  <c r="M9" i="45"/>
  <c r="J9" i="45"/>
  <c r="R8" i="45"/>
  <c r="J8" i="45"/>
  <c r="M8" i="45"/>
  <c r="R7" i="45"/>
  <c r="J7" i="45"/>
  <c r="M7" i="45" s="1"/>
  <c r="R5" i="45"/>
  <c r="R20" i="44"/>
  <c r="R19" i="44"/>
  <c r="R18" i="44"/>
  <c r="M18" i="44"/>
  <c r="J18" i="44"/>
  <c r="R17" i="44"/>
  <c r="J17" i="44"/>
  <c r="M17" i="44" s="1"/>
  <c r="R16" i="44"/>
  <c r="J16" i="44"/>
  <c r="M16" i="44"/>
  <c r="R13" i="44"/>
  <c r="R12" i="44"/>
  <c r="J12" i="44"/>
  <c r="M12" i="44" s="1"/>
  <c r="R11" i="44"/>
  <c r="J11" i="44"/>
  <c r="M11" i="44"/>
  <c r="R9" i="44"/>
  <c r="R8" i="44"/>
  <c r="M8" i="44"/>
  <c r="J8" i="44"/>
  <c r="R7" i="44"/>
  <c r="J7" i="44"/>
  <c r="M7" i="44"/>
  <c r="R6" i="44"/>
  <c r="J6" i="44"/>
  <c r="M6" i="44" s="1"/>
  <c r="R5" i="44"/>
  <c r="M5" i="44"/>
  <c r="J5" i="44"/>
  <c r="M22" i="43"/>
  <c r="J22" i="43"/>
  <c r="R20" i="43"/>
  <c r="J20" i="43"/>
  <c r="M20" i="43" s="1"/>
  <c r="R19" i="43"/>
  <c r="J19" i="43"/>
  <c r="M19" i="43" s="1"/>
  <c r="R17" i="43"/>
  <c r="R16" i="43"/>
  <c r="M16" i="43"/>
  <c r="J16" i="43"/>
  <c r="R15" i="43"/>
  <c r="J15" i="43"/>
  <c r="M15" i="43" s="1"/>
  <c r="R14" i="43"/>
  <c r="M14" i="43"/>
  <c r="J14" i="43"/>
  <c r="R12" i="43"/>
  <c r="R11" i="43"/>
  <c r="R10" i="43"/>
  <c r="R9" i="43"/>
  <c r="R8" i="43"/>
  <c r="M8" i="43"/>
  <c r="J8" i="43"/>
  <c r="R7" i="43"/>
  <c r="M7" i="43"/>
  <c r="J7" i="43"/>
  <c r="R5" i="43"/>
  <c r="J5" i="43"/>
  <c r="M5" i="43"/>
  <c r="J25" i="40"/>
  <c r="M25" i="40"/>
  <c r="R23" i="40"/>
  <c r="M23" i="40"/>
  <c r="J23" i="40"/>
  <c r="R22" i="40"/>
  <c r="J22" i="40"/>
  <c r="M22" i="40" s="1"/>
  <c r="R20" i="40"/>
  <c r="R19" i="40"/>
  <c r="R18" i="40"/>
  <c r="J18" i="40"/>
  <c r="M18" i="40"/>
  <c r="R17" i="40"/>
  <c r="J17" i="40"/>
  <c r="M17" i="40" s="1"/>
  <c r="R16" i="40"/>
  <c r="J16" i="40"/>
  <c r="M16" i="40" s="1"/>
  <c r="R15" i="40"/>
  <c r="J15" i="40"/>
  <c r="M15" i="40" s="1"/>
  <c r="R13" i="40"/>
  <c r="R12" i="40"/>
  <c r="R11" i="40"/>
  <c r="R10" i="40"/>
  <c r="R9" i="40"/>
  <c r="J9" i="40"/>
  <c r="M9" i="40"/>
  <c r="R8" i="40"/>
  <c r="J8" i="40"/>
  <c r="M8" i="40"/>
  <c r="R7" i="40"/>
  <c r="M7" i="40"/>
  <c r="J7" i="40"/>
  <c r="R5" i="40"/>
  <c r="M25" i="39"/>
  <c r="J25" i="39"/>
  <c r="R23" i="39"/>
  <c r="R22" i="39"/>
  <c r="J22" i="39"/>
  <c r="M22" i="39"/>
  <c r="R21" i="39"/>
  <c r="J21" i="39"/>
  <c r="M21" i="39" s="1"/>
  <c r="R18" i="39"/>
  <c r="M18" i="39"/>
  <c r="J18" i="39"/>
  <c r="R17" i="39"/>
  <c r="J17" i="39"/>
  <c r="M17" i="39" s="1"/>
  <c r="R16" i="39"/>
  <c r="J16" i="39"/>
  <c r="M16" i="39" s="1"/>
  <c r="R15" i="39"/>
  <c r="J15" i="39"/>
  <c r="M15" i="39"/>
  <c r="R14" i="39"/>
  <c r="J14" i="39"/>
  <c r="M14" i="39" s="1"/>
  <c r="R12" i="39"/>
  <c r="R11" i="39"/>
  <c r="R10" i="39"/>
  <c r="R9" i="39"/>
  <c r="R8" i="39"/>
  <c r="J8" i="39"/>
  <c r="M8" i="39" s="1"/>
  <c r="R7" i="39"/>
  <c r="J7" i="39"/>
  <c r="M7" i="39"/>
  <c r="R5" i="39"/>
  <c r="J27" i="37"/>
  <c r="M27" i="37" s="1"/>
  <c r="M25" i="37"/>
  <c r="J25" i="37"/>
  <c r="R24" i="37"/>
  <c r="J24" i="37"/>
  <c r="M24" i="37" s="1"/>
  <c r="R23" i="37"/>
  <c r="J23" i="37"/>
  <c r="M23" i="37" s="1"/>
  <c r="R21" i="37"/>
  <c r="R20" i="37"/>
  <c r="R19" i="37"/>
  <c r="R18" i="37"/>
  <c r="R17" i="37"/>
  <c r="R16" i="37"/>
  <c r="R15" i="37"/>
  <c r="J15" i="37"/>
  <c r="M15" i="37"/>
  <c r="R14" i="37"/>
  <c r="M14" i="37"/>
  <c r="J14" i="37"/>
  <c r="R13" i="37"/>
  <c r="J13" i="37"/>
  <c r="R12" i="37"/>
  <c r="J12" i="37"/>
  <c r="M12" i="37" s="1"/>
  <c r="R9" i="37"/>
  <c r="J9" i="37"/>
  <c r="M9" i="37" s="1"/>
  <c r="R8" i="37"/>
  <c r="J8" i="37"/>
  <c r="M8" i="37"/>
  <c r="R7" i="37"/>
  <c r="M7" i="37"/>
  <c r="J7" i="37"/>
  <c r="R19" i="36"/>
  <c r="R18" i="36"/>
  <c r="J18" i="36"/>
  <c r="M18" i="36" s="1"/>
  <c r="R17" i="36"/>
  <c r="M17" i="36"/>
  <c r="J17" i="36"/>
  <c r="R15" i="36"/>
  <c r="J15" i="36"/>
  <c r="M15" i="36" s="1"/>
  <c r="R14" i="36"/>
  <c r="J14" i="36"/>
  <c r="M14" i="36"/>
  <c r="R13" i="36"/>
  <c r="J13" i="36"/>
  <c r="M13" i="36" s="1"/>
  <c r="R11" i="36"/>
  <c r="R10" i="36"/>
  <c r="J10" i="36"/>
  <c r="M10" i="36" s="1"/>
  <c r="R9" i="36"/>
  <c r="J9" i="36"/>
  <c r="M9" i="36" s="1"/>
  <c r="R8" i="36"/>
  <c r="J8" i="36"/>
  <c r="M8" i="36" s="1"/>
  <c r="R7" i="36"/>
  <c r="J7" i="36"/>
  <c r="M7" i="36"/>
  <c r="R5" i="36"/>
  <c r="R20" i="35"/>
  <c r="R19" i="35"/>
  <c r="R18" i="35"/>
  <c r="M18" i="35"/>
  <c r="J18" i="35"/>
  <c r="R17" i="35"/>
  <c r="J17" i="35"/>
  <c r="M17" i="35"/>
  <c r="R16" i="35"/>
  <c r="J16" i="35"/>
  <c r="M16" i="35" s="1"/>
  <c r="R13" i="35"/>
  <c r="R12" i="35"/>
  <c r="J12" i="35"/>
  <c r="M12" i="35" s="1"/>
  <c r="R11" i="35"/>
  <c r="J11" i="35"/>
  <c r="M11" i="35" s="1"/>
  <c r="R9" i="35"/>
  <c r="R8" i="35"/>
  <c r="J8" i="35"/>
  <c r="M8" i="35"/>
  <c r="R7" i="35"/>
  <c r="J7" i="35"/>
  <c r="M7" i="35" s="1"/>
  <c r="R6" i="35"/>
  <c r="J6" i="35"/>
  <c r="M6" i="35"/>
  <c r="R5" i="35"/>
  <c r="J5" i="35"/>
  <c r="M5" i="35"/>
  <c r="J22" i="34"/>
  <c r="M22" i="34" s="1"/>
  <c r="R20" i="34"/>
  <c r="J20" i="34"/>
  <c r="M20" i="34" s="1"/>
  <c r="R19" i="34"/>
  <c r="J19" i="34"/>
  <c r="M19" i="34" s="1"/>
  <c r="R17" i="34"/>
  <c r="R16" i="34"/>
  <c r="J16" i="34"/>
  <c r="M16" i="34" s="1"/>
  <c r="R15" i="34"/>
  <c r="J15" i="34"/>
  <c r="M15" i="34" s="1"/>
  <c r="R14" i="34"/>
  <c r="J14" i="34"/>
  <c r="M14" i="34"/>
  <c r="R12" i="34"/>
  <c r="R11" i="34"/>
  <c r="R10" i="34"/>
  <c r="R9" i="34"/>
  <c r="R8" i="34"/>
  <c r="M8" i="34"/>
  <c r="J8" i="34"/>
  <c r="R7" i="34"/>
  <c r="J7" i="34"/>
  <c r="M7" i="34"/>
  <c r="R5" i="34"/>
  <c r="J5" i="34"/>
  <c r="M5" i="34" s="1"/>
  <c r="R25" i="31"/>
  <c r="R24" i="31"/>
  <c r="M25" i="31"/>
  <c r="J25" i="31"/>
  <c r="J24" i="31"/>
  <c r="M24" i="31"/>
  <c r="R21" i="31"/>
  <c r="R20" i="31"/>
  <c r="R19" i="31"/>
  <c r="M22" i="31"/>
  <c r="J22" i="31"/>
  <c r="J21" i="31"/>
  <c r="M21" i="31"/>
  <c r="J20" i="31"/>
  <c r="M20" i="31" s="1"/>
  <c r="M19" i="31"/>
  <c r="J19" i="31"/>
  <c r="R17" i="31"/>
  <c r="R16" i="31"/>
  <c r="M12" i="31"/>
  <c r="J12" i="31"/>
  <c r="R15" i="31"/>
  <c r="R14" i="31"/>
  <c r="R13" i="31"/>
  <c r="R12" i="31"/>
  <c r="R11" i="31"/>
  <c r="R10" i="31"/>
  <c r="R9" i="31"/>
  <c r="M11" i="31"/>
  <c r="J11" i="31"/>
  <c r="J10" i="31"/>
  <c r="M10" i="31" s="1"/>
  <c r="J9" i="31"/>
  <c r="M9" i="31" s="1"/>
  <c r="R7" i="31"/>
  <c r="R6" i="31"/>
  <c r="J6" i="31"/>
  <c r="M6" i="31" s="1"/>
  <c r="M5" i="31"/>
  <c r="J5" i="31"/>
  <c r="R5" i="31"/>
  <c r="M15" i="27"/>
  <c r="J15" i="27"/>
  <c r="R13" i="27"/>
  <c r="R12" i="27"/>
  <c r="R11" i="27"/>
  <c r="M13" i="27"/>
  <c r="J13" i="27"/>
  <c r="M12" i="27"/>
  <c r="J12" i="27"/>
  <c r="J11" i="27"/>
  <c r="M11" i="27" s="1"/>
  <c r="J9" i="27"/>
  <c r="M9" i="27"/>
  <c r="M8" i="27"/>
  <c r="J8" i="27"/>
  <c r="R8" i="27"/>
  <c r="R7" i="27"/>
  <c r="M7" i="27"/>
  <c r="J7" i="27"/>
  <c r="J6" i="27"/>
  <c r="M6" i="27" s="1"/>
  <c r="R6" i="27"/>
  <c r="M5" i="27"/>
  <c r="J5" i="27"/>
  <c r="R5" i="27"/>
  <c r="R21" i="22"/>
  <c r="R20" i="22"/>
  <c r="J20" i="22"/>
  <c r="M20" i="22"/>
  <c r="R18" i="22"/>
  <c r="R17" i="22"/>
  <c r="R16" i="22"/>
  <c r="R15" i="22"/>
  <c r="J17" i="22"/>
  <c r="M17" i="22" s="1"/>
  <c r="J16" i="22"/>
  <c r="M16" i="22"/>
  <c r="J15" i="22"/>
  <c r="M15" i="22" s="1"/>
  <c r="R11" i="22"/>
  <c r="J11" i="22"/>
  <c r="M11" i="22" s="1"/>
  <c r="R10" i="22"/>
  <c r="R9" i="22"/>
  <c r="J10" i="22"/>
  <c r="M10" i="22"/>
  <c r="R8" i="22"/>
  <c r="R7" i="22"/>
  <c r="R6" i="22"/>
  <c r="J9" i="22"/>
  <c r="M9" i="22"/>
  <c r="J8" i="22"/>
  <c r="M8" i="22" s="1"/>
  <c r="J7" i="22"/>
  <c r="M7" i="22"/>
  <c r="J6" i="22"/>
  <c r="J5" i="22"/>
  <c r="M5" i="22"/>
  <c r="R5" i="22"/>
  <c r="R25" i="17"/>
  <c r="R24" i="17"/>
  <c r="M25" i="17"/>
  <c r="J25" i="17"/>
  <c r="M24" i="17"/>
  <c r="J24" i="17"/>
  <c r="R21" i="17"/>
  <c r="R20" i="17"/>
  <c r="R19" i="17"/>
  <c r="J22" i="17"/>
  <c r="M22" i="17" s="1"/>
  <c r="J21" i="17"/>
  <c r="M21" i="17"/>
  <c r="J20" i="17"/>
  <c r="M20" i="17"/>
  <c r="J19" i="17"/>
  <c r="M19" i="17" s="1"/>
  <c r="R17" i="17"/>
  <c r="R16" i="17"/>
  <c r="M12" i="17"/>
  <c r="J12" i="17"/>
  <c r="R15" i="17"/>
  <c r="R14" i="17"/>
  <c r="R13" i="17"/>
  <c r="R12" i="17"/>
  <c r="R11" i="17"/>
  <c r="R10" i="17"/>
  <c r="R9" i="17"/>
  <c r="J11" i="17"/>
  <c r="M11" i="17" s="1"/>
  <c r="J10" i="17"/>
  <c r="M10" i="17" s="1"/>
  <c r="J9" i="17"/>
  <c r="M9" i="17"/>
  <c r="R7" i="17"/>
  <c r="R6" i="17"/>
  <c r="J6" i="17"/>
  <c r="M6" i="17"/>
  <c r="J5" i="17"/>
  <c r="M5" i="17" s="1"/>
  <c r="R5" i="17"/>
  <c r="J15" i="13"/>
  <c r="M15" i="13"/>
  <c r="R13" i="13"/>
  <c r="R12" i="13"/>
  <c r="R11" i="13"/>
  <c r="M13" i="13"/>
  <c r="J13" i="13"/>
  <c r="J12" i="13"/>
  <c r="M12" i="13" s="1"/>
  <c r="J11" i="13"/>
  <c r="M11" i="13"/>
  <c r="M9" i="13"/>
  <c r="J9" i="13"/>
  <c r="M8" i="13"/>
  <c r="J8" i="13"/>
  <c r="R8" i="13"/>
  <c r="R7" i="13"/>
  <c r="J7" i="13"/>
  <c r="M7" i="13" s="1"/>
  <c r="J6" i="13"/>
  <c r="M6" i="13"/>
  <c r="R6" i="13"/>
  <c r="J5" i="13"/>
  <c r="M5" i="13" s="1"/>
  <c r="R5" i="13"/>
  <c r="R21" i="8"/>
  <c r="R20" i="8"/>
  <c r="J20" i="8"/>
  <c r="M20" i="8"/>
  <c r="R18" i="8"/>
  <c r="R17" i="8"/>
  <c r="R16" i="8"/>
  <c r="R15" i="8"/>
  <c r="J17" i="8"/>
  <c r="M17" i="8" s="1"/>
  <c r="J16" i="8"/>
  <c r="M16" i="8"/>
  <c r="J15" i="8"/>
  <c r="M15" i="8" s="1"/>
  <c r="R11" i="8"/>
  <c r="J11" i="8"/>
  <c r="M11" i="8"/>
  <c r="R10" i="8"/>
  <c r="R9" i="8"/>
  <c r="J10" i="8"/>
  <c r="M10" i="8" s="1"/>
  <c r="R8" i="8"/>
  <c r="R7" i="8"/>
  <c r="R6" i="8"/>
  <c r="J9" i="8"/>
  <c r="M9" i="8" s="1"/>
  <c r="J8" i="8"/>
  <c r="M8" i="8"/>
  <c r="J7" i="8"/>
  <c r="M7" i="8"/>
  <c r="J6" i="8"/>
  <c r="J5" i="8"/>
  <c r="M5" i="8"/>
  <c r="R5" i="8"/>
  <c r="R25" i="3"/>
  <c r="R24" i="3"/>
  <c r="M25" i="3"/>
  <c r="J25" i="3"/>
  <c r="J24" i="3"/>
  <c r="M24" i="3" s="1"/>
  <c r="R21" i="3"/>
  <c r="R20" i="3"/>
  <c r="R19" i="3"/>
  <c r="J22" i="3"/>
  <c r="M22" i="3"/>
  <c r="J21" i="3"/>
  <c r="M21" i="3"/>
  <c r="J20" i="3"/>
  <c r="M20" i="3" s="1"/>
  <c r="M19" i="3"/>
  <c r="J19" i="3"/>
  <c r="R17" i="3"/>
  <c r="R16" i="3"/>
  <c r="M12" i="3"/>
  <c r="J12" i="3"/>
  <c r="R15" i="3"/>
  <c r="R14" i="3"/>
  <c r="R13" i="3"/>
  <c r="R12" i="3"/>
  <c r="R11" i="3"/>
  <c r="R10" i="3"/>
  <c r="R9" i="3"/>
  <c r="M11" i="3"/>
  <c r="J11" i="3"/>
  <c r="M10" i="3"/>
  <c r="J10" i="3"/>
  <c r="J9" i="3"/>
  <c r="M9" i="3"/>
  <c r="R7" i="3"/>
  <c r="R6" i="3"/>
  <c r="M6" i="3"/>
  <c r="J6" i="3"/>
  <c r="J5" i="3"/>
  <c r="M5" i="3" s="1"/>
  <c r="R5" i="3"/>
</calcChain>
</file>

<file path=xl/sharedStrings.xml><?xml version="1.0" encoding="utf-8"?>
<sst xmlns="http://schemas.openxmlformats.org/spreadsheetml/2006/main" count="4582" uniqueCount="565">
  <si>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</si>
  <si>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</si>
  <si>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</si>
  <si>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</si>
  <si>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</si>
  <si>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</si>
  <si>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</si>
  <si>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</si>
  <si>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</si>
  <si>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</si>
  <si>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</si>
  <si>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</si>
  <si>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</si>
  <si>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</si>
  <si>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3月31日(水)配達/4月1日(木)食</t>
    <phoneticPr fontId="3"/>
  </si>
  <si>
    <t>※加熱調理する際は中心部75℃で1分以上加熱したことを確認して下さい。_x000D_</t>
  </si>
  <si>
    <t>ご飯</t>
  </si>
  <si>
    <t>国産鶏もも小間(加熱用)</t>
  </si>
  <si>
    <t>g</t>
  </si>
  <si>
    <t>玉ねぎ</t>
  </si>
  <si>
    <t>パセリ</t>
  </si>
  <si>
    <t>バター</t>
  </si>
  <si>
    <t>乳</t>
  </si>
  <si>
    <t>精製塩</t>
  </si>
  <si>
    <t>ケチャップ</t>
  </si>
  <si>
    <t>ツナポテトコロッケ</t>
  </si>
  <si>
    <t>①芋は茹でるか蒸して粗くつぶして冷まします。ツナは汁気をきります。_x000D_</t>
  </si>
  <si>
    <t>③茹でて食べやすい大きさに切ったトマトを添えて、お好みでコロッケにソースをかけてお召し上がり下さい。_x000D_</t>
  </si>
  <si>
    <t>じゃが芋</t>
  </si>
  <si>
    <t>ツナフレーク缶</t>
  </si>
  <si>
    <t>こしょう</t>
  </si>
  <si>
    <t>小麦粉</t>
  </si>
  <si>
    <t>小麦</t>
  </si>
  <si>
    <t>水</t>
  </si>
  <si>
    <t>パン粉</t>
  </si>
  <si>
    <t>油</t>
  </si>
  <si>
    <t>トマト</t>
  </si>
  <si>
    <t>ウスターソース</t>
  </si>
  <si>
    <t>スープ</t>
  </si>
  <si>
    <t>※加熱調理する際は中心部75℃で1分以上加熱したことを確認して下さい。</t>
  </si>
  <si>
    <t>人参</t>
  </si>
  <si>
    <t>カットワカメ</t>
  </si>
  <si>
    <t>コンソメ</t>
  </si>
  <si>
    <t>乳・小麦</t>
  </si>
  <si>
    <t>フルーツ（りんご）</t>
  </si>
  <si>
    <t>※原料のまま流水できれいに洗って下さい。</t>
  </si>
  <si>
    <t>りんご</t>
  </si>
  <si>
    <t>ヶ</t>
  </si>
  <si>
    <t>昼</t>
  </si>
  <si>
    <t>牛乳</t>
  </si>
  <si>
    <t>cc</t>
  </si>
  <si>
    <t>洋なし缶ハーフ</t>
  </si>
  <si>
    <t>中国</t>
  </si>
  <si>
    <t>上白糖</t>
  </si>
  <si>
    <t>枚</t>
  </si>
  <si>
    <t>・</t>
  </si>
  <si>
    <t>玉子</t>
  </si>
  <si>
    <t>卵</t>
  </si>
  <si>
    <t>国産豚もも小間</t>
  </si>
  <si>
    <t>酒</t>
  </si>
  <si>
    <t>酢</t>
  </si>
  <si>
    <t>醤油</t>
  </si>
  <si>
    <t>片栗粉</t>
  </si>
  <si>
    <t>冷凍キヌサヤＰ</t>
  </si>
  <si>
    <t>ごぼう</t>
  </si>
  <si>
    <t>出し汁</t>
  </si>
  <si>
    <t>みりん風調味料</t>
  </si>
  <si>
    <t>すまし汁</t>
  </si>
  <si>
    <t>Ｐ</t>
  </si>
  <si>
    <t>4月1日(木)配達/4月2日(金)食</t>
    <phoneticPr fontId="3"/>
  </si>
  <si>
    <t>納豆ごはん</t>
  </si>
  <si>
    <t>①煮立て冷ましただし汁・正油をあわせて納豆と混ぜます。_x000D_</t>
  </si>
  <si>
    <t>②あおさ粉をふってご飯にかける又は別に提供して下さい。_x000D_</t>
  </si>
  <si>
    <t>納豆</t>
  </si>
  <si>
    <t>あおさ粉</t>
  </si>
  <si>
    <t>中国・国内製造</t>
  </si>
  <si>
    <t>ハンバーグ</t>
  </si>
  <si>
    <t>①みじん切りした玉ねぎは炒めて、塩・こしょうし冷まします。_x000D_</t>
  </si>
  <si>
    <t>②肉・①・牛乳にひたしたパン粉を粘りが出るまで練り混ぜて、人数分の小判型にまとめます。_x000D_</t>
  </si>
  <si>
    <t>③熱した油で、②を両面焼き中まで火を通します。_x000D_</t>
  </si>
  <si>
    <t>④肉汁の残ったフライパンにケチャップ・ソースを加えて煮立たせ、ハンバーグにかけます。_x000D_</t>
  </si>
  <si>
    <t>⑤食べやすい大きさに切った野菜は熱した油で炒め、塩をふって添えて下さい。_x000D_</t>
  </si>
  <si>
    <t>国産豚挽肉</t>
  </si>
  <si>
    <t>チンゲン菜</t>
  </si>
  <si>
    <t>キャベツのの玉子サラダ</t>
  </si>
  <si>
    <t>①野菜は食べやすい大きさに切り、茹で冷まします。玉子は茹で冷まして食べやすい大きさに切ります。_x000D_</t>
  </si>
  <si>
    <t>②調味料を煮立て冷まして、①を和えて下さい。_x000D_</t>
  </si>
  <si>
    <t>キャベツ</t>
  </si>
  <si>
    <t>きゅうり</t>
  </si>
  <si>
    <t>マヨネーズ</t>
  </si>
  <si>
    <t>卵・小麦</t>
  </si>
  <si>
    <t>みそ汁</t>
  </si>
  <si>
    <t>もやし</t>
  </si>
  <si>
    <t>冷凍カット油揚げ</t>
  </si>
  <si>
    <t>味噌</t>
  </si>
  <si>
    <t>充てん豆腐</t>
  </si>
  <si>
    <t>丁</t>
  </si>
  <si>
    <t>鉄分強化！ふりかけごはん</t>
  </si>
  <si>
    <t>骨抜き助宗タラ３０</t>
  </si>
  <si>
    <t>※143</t>
  </si>
  <si>
    <t>切</t>
  </si>
  <si>
    <t>小松菜</t>
  </si>
  <si>
    <t>すり胡麻　白</t>
  </si>
  <si>
    <t>白菜</t>
  </si>
  <si>
    <t>さつま芋</t>
  </si>
  <si>
    <t>インゲン</t>
  </si>
  <si>
    <t>フルーツ（バナナ）</t>
  </si>
  <si>
    <t>バナナ</t>
  </si>
  <si>
    <t>本</t>
  </si>
  <si>
    <t>※にんにくの量は施設で調節してください。_x000D_</t>
  </si>
  <si>
    <t>カットトマトパック</t>
  </si>
  <si>
    <t>にんにく</t>
  </si>
  <si>
    <t>②調味料は煮立て冷まし、①を和えて下さい。_x000D_</t>
  </si>
  <si>
    <t>鶏ささみ　(加熱用)</t>
  </si>
  <si>
    <t>大根</t>
  </si>
  <si>
    <t>水菜</t>
  </si>
  <si>
    <t>しめじ</t>
  </si>
  <si>
    <t>ヨーグルト</t>
  </si>
  <si>
    <t>①砂糖・水を火にかけてシロップを作り冷まします。_x000D_</t>
  </si>
  <si>
    <t>②①とヨーグルトを合わせてください。_x000D_</t>
  </si>
  <si>
    <t>※甘さは砂糖で調節して下さい。_x000D_</t>
  </si>
  <si>
    <t>ﾌﾟﾚｰﾝﾖｰｸﾞﾙﾄ</t>
  </si>
  <si>
    <t>フルーツ（オレンジ）</t>
  </si>
  <si>
    <t>ネーブル</t>
  </si>
  <si>
    <t>ピーマン</t>
  </si>
  <si>
    <t>骨抜き白糸タラ３０</t>
  </si>
  <si>
    <t>4月2日(金)配達/4月5日(月)食</t>
    <phoneticPr fontId="3"/>
  </si>
  <si>
    <t>鉄ふりかけ　大豆</t>
  </si>
  <si>
    <t>助宗タラのコロコロ揚げ</t>
  </si>
  <si>
    <t>※食数が多い場合は芋をイチョウ切りにしてもよいでしょう。_x000D_</t>
  </si>
  <si>
    <t>②170度ぐらに熱した油で①を揚げます。_x000D_</t>
  </si>
  <si>
    <t>③調味料を煮立てて②にからめて下さい。_x000D_</t>
  </si>
  <si>
    <t>ほうれん草の玉子炒め</t>
  </si>
  <si>
    <t>①人参は細切りします。_x000D_</t>
  </si>
  <si>
    <t>冷凍カットほうれん草(ＩＱＦ)Ｐ</t>
  </si>
  <si>
    <t>冷凍カットチンゲン菜(ＩＱＦ)Ｐ</t>
  </si>
  <si>
    <t>長ねぎ</t>
  </si>
  <si>
    <t>ひじきＰ</t>
  </si>
  <si>
    <t>国産鶏もも切身４０(加熱用)</t>
  </si>
  <si>
    <t>冷凍ブロッコリー</t>
  </si>
  <si>
    <t>4月5日(月)配達/4月6日(火)食</t>
    <phoneticPr fontId="3"/>
  </si>
  <si>
    <t>スパゲティナポリタン</t>
  </si>
  <si>
    <t>①麺は8～9分ゆでてバターをからめます。_x000D_</t>
  </si>
  <si>
    <t>③茹でて刻んだパセリを散らして下さい。_x000D_</t>
  </si>
  <si>
    <t>スパゲッティ</t>
  </si>
  <si>
    <t>キャベツとツナのマヨサラダ</t>
  </si>
  <si>
    <t>①食べやすい大きさに切った野菜は茹で冷まします。ツナは水けをきります。_x000D_</t>
  </si>
  <si>
    <t>豆乳スープ</t>
  </si>
  <si>
    <t>※とろみをみて水溶き片栗粉の量は調節してください。_x000D_</t>
  </si>
  <si>
    <t>※豆乳は分離しやすいので弱火で煮て、煮立てすぎないようにご注意ください。_x000D_</t>
  </si>
  <si>
    <t>有機豆乳無調整</t>
  </si>
  <si>
    <t>4月6日(火)配達/4月7日(水)食</t>
    <phoneticPr fontId="3"/>
  </si>
  <si>
    <t>ドライカレー</t>
  </si>
  <si>
    <t>①にんにく・玉ねぎ・人参はみじん切り、ピーマンは角切りにします。_x000D_</t>
  </si>
  <si>
    <t>③②にピーマンを加えて炒め合わせ、小麦粉・カレー粉1/2量をふって全体になじませます。_x000D_</t>
  </si>
  <si>
    <t>※にんにくの量は施設で調整して下さい。_x000D_</t>
  </si>
  <si>
    <t>※カレー粉は辛みがあるので、仕上げに加えるカレー粉は施設で様子をみて入れて下さい。_x000D_</t>
  </si>
  <si>
    <t>カレーパウダー</t>
  </si>
  <si>
    <t>もやしとトマトのサラダ</t>
  </si>
  <si>
    <t>具だくさん汁</t>
  </si>
  <si>
    <t>4月7日(水)配達/4月8日(木)食</t>
    <phoneticPr fontId="3"/>
  </si>
  <si>
    <t>鶏じゃが</t>
  </si>
  <si>
    <t>①野菜は角切りし、芋は水にさらします。肉は食べやすい大きさに切ります。_x000D_</t>
  </si>
  <si>
    <t>②熱した油で①を炒め、調味料で煮て下さい。_x000D_</t>
  </si>
  <si>
    <t>白菜とわかめのごま和え</t>
  </si>
  <si>
    <t>①野菜は食べやすい大きさに切り、茹で冷まします。ワカメは戻して茹で冷まします。_x000D_</t>
  </si>
  <si>
    <t>②調味料は煮立て冷まし、①・ごまを和えて下さい。_x000D_</t>
  </si>
  <si>
    <t>4月8日(木)配達/4月9日(金)食</t>
    <phoneticPr fontId="3"/>
  </si>
  <si>
    <t>②スナップエンドウは筋を取り、食べやすい大きさに切って茹でます。①のご飯に混ぜ込んで下さい。_x000D_</t>
  </si>
  <si>
    <t>スナップエンドウ</t>
  </si>
  <si>
    <t>鶏唐揚げのマヨソース</t>
  </si>
  <si>
    <t>②小麦粉・片栗粉を混ぜ合わせて、肉にまぶして揚げます。_x000D_</t>
  </si>
  <si>
    <t>④唐揚げに③のソースをかけ、茹でて食べやすい大きさに切ったトマトを添えて下さい。_x000D_</t>
  </si>
  <si>
    <t>キヌサヤ</t>
  </si>
  <si>
    <t>4月9日(金)配達/4月12日(月)食</t>
    <phoneticPr fontId="3"/>
  </si>
  <si>
    <t>ハヤシライス</t>
  </si>
  <si>
    <t>①玉ねぎは薄切りにします。肉は食べやすい大きさに切ります。_x000D_</t>
  </si>
  <si>
    <t>②熱した油で①を炒め、トマトパック・水・砂糖を加えて煮ます。_x000D_</t>
  </si>
  <si>
    <t>③アクを取り、ルーを入れて煮ます。_x000D_</t>
  </si>
  <si>
    <t>④ご飯に③を盛り、茹でて刻んだパセリを散らして下さい。_x000D_</t>
  </si>
  <si>
    <t>とろけるハヤシ</t>
  </si>
  <si>
    <t>①食べやすい大きさに切った野菜は茹で冷まします。ツナは水を切ります。_x000D_</t>
  </si>
  <si>
    <t>4月12日(月)配達/4月13日(火)食</t>
    <phoneticPr fontId="3"/>
  </si>
  <si>
    <t>白糸タラのみそ焼き</t>
  </si>
  <si>
    <t>①魚は水けを拭き取り、合わせた調味料に漬け込みます。_x000D_</t>
  </si>
  <si>
    <t>②油をひいたフライパン（又はグリル）で魚を焼きます。_x000D_</t>
  </si>
  <si>
    <t>豆腐のそぼろあんかけ</t>
  </si>
  <si>
    <t>①豆腐は食べやすい大きさに切り茹でます。野菜は食べやすい大きさに切ります。_x000D_</t>
  </si>
  <si>
    <t>③調味料を加えて煮、水溶き片栗粉でとろみをつけます。_x000D_</t>
  </si>
  <si>
    <t>4月13日(火)配達/4月14日(水)食</t>
    <phoneticPr fontId="3"/>
  </si>
  <si>
    <t>ひじき入り厚焼き玉子</t>
  </si>
  <si>
    <t>①玉ねぎはみじん切りにし、ひじきは戻します。_x000D_</t>
  </si>
  <si>
    <t>②①を炒め冷まし、調味料・溶き玉子を加え、半熟状になるまで炒めます。_x000D_</t>
  </si>
  <si>
    <t>③油を塗った天板等に流し入れ、150～160℃で15～20分程度焼いて下さい。_x000D_</t>
  </si>
  <si>
    <t>※フライパンで厚焼玉子にしてもよいでしょう。_x000D_</t>
  </si>
  <si>
    <t>豚肉と厚揚げの煮物</t>
  </si>
  <si>
    <t>①熱湯をかけた厚揚げ・野菜・肉は食べやすい大きさに切り、肉は酒をふります。_x000D_</t>
  </si>
  <si>
    <t>②油で肉を炒めて、野菜・調味料を加えて煮て下さい。_x000D_</t>
  </si>
  <si>
    <t>厚揚げ</t>
  </si>
  <si>
    <t>4月14日(水)配達/4月15日(木)食</t>
    <phoneticPr fontId="3"/>
  </si>
  <si>
    <t>4月15日(木)配達/4月16日(金)食</t>
    <phoneticPr fontId="3"/>
  </si>
  <si>
    <t>4月16日(金)配達/4月19日(月)食</t>
    <phoneticPr fontId="3"/>
  </si>
  <si>
    <t>4月19日(月)配達/4月20日(火)食</t>
    <phoneticPr fontId="3"/>
  </si>
  <si>
    <t>4月20日(火)配達/4月21日(水)食</t>
    <phoneticPr fontId="3"/>
  </si>
  <si>
    <t>4月21日(水)配達/4月22日(木)食</t>
    <phoneticPr fontId="3"/>
  </si>
  <si>
    <t>4月21日(水)配達/4月23日(金)食</t>
    <phoneticPr fontId="3"/>
  </si>
  <si>
    <t>●ブタさんライス</t>
  </si>
  <si>
    <t>②人参は一人2個付けになるようイチョウ切りにして出し汁・砂糖・塩・正油で煮ます。_x000D_</t>
  </si>
  <si>
    <t>③レーズンは茹で、竹輪は一人2個付けになるように輪切りにして茹でます。_x000D_</t>
  </si>
  <si>
    <t>④炊き上がったご飯を丸く盛りつけます。人参を耳、レーズンを目、ちくわを鼻に見立て盛り付けて下さい。_x000D_</t>
  </si>
  <si>
    <t>※写真を参考に盛り付けて下さい。_x000D_</t>
  </si>
  <si>
    <t>レーズンＰ</t>
  </si>
  <si>
    <t>※141</t>
  </si>
  <si>
    <t>冷凍並竹輪</t>
  </si>
  <si>
    <t>冷凍カット小松菜(ＩＱＦ)Ｐ</t>
  </si>
  <si>
    <t>フルーツ（洋なし缶）</t>
  </si>
  <si>
    <t>4月23日(金)配達/4月26日(月)食</t>
    <phoneticPr fontId="3"/>
  </si>
  <si>
    <t>4月26日(月)配達/4月28日(水)食</t>
    <phoneticPr fontId="3"/>
  </si>
  <si>
    <t>豚肉と大根の煮物</t>
  </si>
  <si>
    <t>①野菜・肉は食べやすい大きさに切り、肉は酒をふります。_x000D_</t>
  </si>
  <si>
    <t>4月27日(火)配達/4月30日(金)食</t>
    <phoneticPr fontId="3"/>
  </si>
  <si>
    <t>⑤野菜は熱した油で炒め、塩をふって添えて下さい。_x000D_</t>
  </si>
  <si>
    <t>160～170℃の油で揚げます。</t>
  </si>
  <si>
    <t>魚は片栗粉をまぶし、芋は水にさらして水けをふき取ります。</t>
  </si>
  <si>
    <t>仕上げに正油を加えて混ぜて下さい。</t>
  </si>
  <si>
    <t xml:space="preserve">④水・牛乳・ウスターソース・ケチャップ・コンソメを加えて煮ます。
</t>
    <phoneticPr fontId="17"/>
  </si>
  <si>
    <t>仕上げに味をみて残りのカレー粉適量を加えて味を調えます。</t>
  </si>
  <si>
    <t xml:space="preserve">②油でにんにくを炒め、香りが立ったら肉を加えて炒めます。
</t>
    <rPh sb="1" eb="2">
      <t>アブラ</t>
    </rPh>
    <rPh sb="8" eb="9">
      <t>イタ</t>
    </rPh>
    <rPh sb="11" eb="12">
      <t>カオ</t>
    </rPh>
    <rPh sb="14" eb="15">
      <t>タ</t>
    </rPh>
    <rPh sb="18" eb="19">
      <t>ニク</t>
    </rPh>
    <rPh sb="20" eb="21">
      <t>クワ</t>
    </rPh>
    <rPh sb="23" eb="24">
      <t>イタ</t>
    </rPh>
    <phoneticPr fontId="17"/>
  </si>
  <si>
    <t>色が変わったら玉ねぎ・人参を加えて炒め合わせます。</t>
    <rPh sb="0" eb="1">
      <t>イロ</t>
    </rPh>
    <rPh sb="2" eb="3">
      <t>カ</t>
    </rPh>
    <rPh sb="7" eb="8">
      <t>タマ</t>
    </rPh>
    <rPh sb="11" eb="13">
      <t>ニンジン</t>
    </rPh>
    <rPh sb="14" eb="15">
      <t>クワ</t>
    </rPh>
    <rPh sb="17" eb="18">
      <t>イタ</t>
    </rPh>
    <rPh sb="19" eb="20">
      <t>ア</t>
    </rPh>
    <phoneticPr fontId="17"/>
  </si>
  <si>
    <t>上にみじん切りにした人参・汁気を切ったツナを広げてのせ、炊飯します。</t>
  </si>
  <si>
    <t>ソースを作ります。</t>
  </si>
  <si>
    <t>10分以上漬け込みます。</t>
  </si>
  <si>
    <t>大根とブロッコリーの</t>
    <phoneticPr fontId="17"/>
  </si>
  <si>
    <t>ツナサラダ</t>
  </si>
  <si>
    <t>4月23日(金)配達/4月27日(火)食</t>
    <phoneticPr fontId="3"/>
  </si>
  <si>
    <t>上に①を広げてのせて炊飯します。茹でて刻んだパセリを散らして下さい。</t>
  </si>
  <si>
    <t xml:space="preserve">⑤炊き上がったご飯を器に盛り、④をかけて下さい。
</t>
    <rPh sb="10" eb="11">
      <t>ウツワ</t>
    </rPh>
    <rPh sb="12" eb="13">
      <t>モ</t>
    </rPh>
    <phoneticPr fontId="17"/>
  </si>
  <si>
    <t xml:space="preserve">①もやし・小松菜は食べやすい大きさに切って茹で冷まします。
</t>
    <phoneticPr fontId="17"/>
  </si>
  <si>
    <t>トマトは茹でて食べやすい大きさに切り冷まします。</t>
  </si>
  <si>
    <t>小麦※18</t>
    <phoneticPr fontId="3"/>
  </si>
  <si>
    <t xml:space="preserve">①水けをよく拭き取った魚・さつま芋はサイコロ状又はスティック状に切ります。
</t>
    <phoneticPr fontId="3"/>
  </si>
  <si>
    <t xml:space="preserve">②熱した油で野菜を炒め、塩・コショウで調味し、溶きほぐした玉子を回し入れて火を通し、
</t>
    <phoneticPr fontId="3"/>
  </si>
  <si>
    <t xml:space="preserve">②材料は食べやすい大きさに切って油で炒め合わせ、
</t>
    <phoneticPr fontId="3"/>
  </si>
  <si>
    <t>めんを加えてケチャップ・ウスターソース・砂糖で調味します。</t>
  </si>
  <si>
    <t>①野菜は食べやすい大きさに切り、芋は水にさらします。_x000D_</t>
  </si>
  <si>
    <t xml:space="preserve">②人参をバターで炒めます。水・コンソメ・芋を加えて煮、やわらかくなったら豆乳を加えてさらに煮、
</t>
    <phoneticPr fontId="3"/>
  </si>
  <si>
    <t>塩で味を調え、お好みで水溶き片栗粉でとろみをつけてください。</t>
  </si>
  <si>
    <t xml:space="preserve">①洗った米に、調味料・だし汁又は水(調味料と合わせて通常の炊飯水量)を加えて軽くまぜます。
</t>
    <phoneticPr fontId="3"/>
  </si>
  <si>
    <t xml:space="preserve">①肉は食べやすい大きさに切って、すりおろしたにんにく・砂糖・みりん・醤油・酒をもみこみ
</t>
    <phoneticPr fontId="3"/>
  </si>
  <si>
    <t xml:space="preserve">③玉ねぎはみじん切りにして茹で、水気を絞って煮立て冷ましたマヨネーズ・砂糖・塩と混ぜ合わせて
</t>
    <phoneticPr fontId="3"/>
  </si>
  <si>
    <t>③野菜は食べやすい大きさに切って茹で冷まし、煮立て冷ましただし醤油で和えて添えて下さい。_x000D_</t>
  </si>
  <si>
    <t>②だし汁で肉・玉ねぎ・人参をほぐしながら煮て、アクをとります。_x000D_</t>
  </si>
  <si>
    <t>④豆腐に③のあんをかけ、食べやすい大きさに切って茹でたキヌサヤを添えて下さい。_x000D_</t>
  </si>
  <si>
    <t>②油で肉を炒めて、野菜・厚揚げ・調味料を加えて煮て下さい。_x000D_</t>
  </si>
  <si>
    <t>①洗った米にケチャップ・水（調味料と合わせて通常の水加減）を加えて軽く混ぜ、炊飯します。_x000D_</t>
  </si>
  <si>
    <t>小麦※92</t>
    <phoneticPr fontId="3"/>
  </si>
  <si>
    <t>③野菜は茹で冷まし、煮立て冷ましただし醤油で和えて添えて下さい。_x000D_</t>
  </si>
  <si>
    <t>★イベントメニュー★</t>
  </si>
  <si>
    <t>＜盛り付けイメージ＞</t>
  </si>
  <si>
    <t>●スナップえんどうと</t>
    <phoneticPr fontId="18"/>
  </si>
  <si>
    <t>ツナの炊き込みご飯</t>
  </si>
  <si>
    <t>炊き込みチキンライス</t>
  </si>
  <si>
    <t>①玉ねぎはみじん切りにし、肉は食べやすい大きさに切ります。_x000D_</t>
  </si>
  <si>
    <t xml:space="preserve">②炊飯器に洗った米・ケチャップ・バター・水（調味料と合わせて通常の水加減）を入れて軽く混ぜ合わせ、
</t>
    <phoneticPr fontId="3"/>
  </si>
  <si>
    <t xml:space="preserve">②①に塩・こしょうを混ぜ合わせて小判型にまとめ、小麦粉・水溶き小麦粉・パン粉の順にまぶして、
</t>
    <phoneticPr fontId="3"/>
  </si>
  <si>
    <t xml:space="preserve">③茹でて食べやすい大きさに切ったトマトを添えて、お好みでコロッケにソースをかけてお召し上がり下さい。
</t>
    <phoneticPr fontId="3"/>
  </si>
  <si>
    <t>適量</t>
  </si>
  <si>
    <t>りんごペースト</t>
  </si>
  <si>
    <t>少々</t>
  </si>
  <si>
    <t>人参ペースト</t>
  </si>
  <si>
    <t>玉ねぎ・じゃが芋・トマトペースト</t>
  </si>
  <si>
    <t>鶏肉とじゃが芋のトマト煮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</si>
  <si>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</si>
  <si>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</si>
  <si>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</si>
  <si>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</si>
  <si>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</si>
  <si>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</si>
  <si>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</si>
  <si>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</si>
  <si>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</si>
  <si>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</si>
  <si>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</si>
  <si>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</si>
  <si>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</si>
  <si>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</si>
  <si>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</si>
  <si>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</si>
  <si>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</si>
  <si>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 xml:space="preserve">特定アレルギー表示
</t>
    <phoneticPr fontId="3"/>
  </si>
  <si>
    <t>離乳食</t>
    <rPh sb="0" eb="3">
      <t>リニュウショク</t>
    </rPh>
    <phoneticPr fontId="3"/>
  </si>
  <si>
    <t>卵黄</t>
  </si>
  <si>
    <t>キャベツときゅうりの玉子サラダ</t>
  </si>
  <si>
    <t>キャベツ・人参ペースト</t>
  </si>
  <si>
    <t>チンゲン菜・玉ねぎペースト</t>
  </si>
  <si>
    <t>国産鶏モモ挽肉(加熱用)</t>
  </si>
  <si>
    <t>鶏肉とチンゲン菜のやわらか煮</t>
  </si>
  <si>
    <t>豚肉とチンゲン菜のやわらか煮</t>
  </si>
  <si>
    <t>すりつぶし</t>
    <phoneticPr fontId="3"/>
  </si>
  <si>
    <t>5ｍｍ～1ｃｍ</t>
    <phoneticPr fontId="3"/>
  </si>
  <si>
    <t>4月1日(木)配達/4月2日(金)食</t>
    <phoneticPr fontId="3"/>
  </si>
  <si>
    <t>ほうれん草の玉子とじ煮</t>
  </si>
  <si>
    <t>ほうれん草・人参ペースト</t>
  </si>
  <si>
    <t>助宗タラ・さつま芋ペースト</t>
  </si>
  <si>
    <t>助宗タラとさつま芋のやわらか煮</t>
  </si>
  <si>
    <t xml:space="preserve">特定アレルギー表示
</t>
    <phoneticPr fontId="3"/>
  </si>
  <si>
    <t>4月2日(金)配達/4月5日(月)食</t>
    <phoneticPr fontId="3"/>
  </si>
  <si>
    <t>キャベツのサラダ</t>
  </si>
  <si>
    <t>野菜の豆乳煮ペースト</t>
  </si>
  <si>
    <t>玉ねぎ・キャベツペースト</t>
  </si>
  <si>
    <t>鶏肉と玉ねぎのやわらか煮</t>
  </si>
  <si>
    <t>5ｍｍ～1ｃｍ</t>
    <phoneticPr fontId="3"/>
  </si>
  <si>
    <t>小松菜とトマトのサラダ</t>
  </si>
  <si>
    <t>小松菜・トマトペースト</t>
  </si>
  <si>
    <t>玉ねぎ・人参ペースト</t>
  </si>
  <si>
    <t>鶏肉と野菜のミルク煮</t>
  </si>
  <si>
    <t>豚肉と野菜のミルク煮</t>
  </si>
  <si>
    <t>4月6日(火)配達/4月7日(水)食</t>
    <phoneticPr fontId="3"/>
  </si>
  <si>
    <t>白菜とわかめのサラダ</t>
  </si>
  <si>
    <t>白菜ペースト</t>
  </si>
  <si>
    <t>じゃが芋・玉ねぎ・人参ペースト</t>
  </si>
  <si>
    <t>鶏肉とじゃが芋のやわらか煮</t>
  </si>
  <si>
    <t xml:space="preserve">特定アレルギー表示
</t>
    <phoneticPr fontId="3"/>
  </si>
  <si>
    <t>大根・小松菜ペースト</t>
  </si>
  <si>
    <t>玉ねぎ・トマトペースト</t>
  </si>
  <si>
    <t>鶏肉のトマト煮</t>
  </si>
  <si>
    <t>人参かゆペースト</t>
  </si>
  <si>
    <t>人参かゆ</t>
  </si>
  <si>
    <t>すりつぶし</t>
    <phoneticPr fontId="3"/>
  </si>
  <si>
    <t xml:space="preserve">特定アレルギー表示
</t>
    <phoneticPr fontId="3"/>
  </si>
  <si>
    <t>大根とブロッコリーのサラダ</t>
  </si>
  <si>
    <t>野菜のトマト煮ペースト</t>
  </si>
  <si>
    <t>5ｍｍ～1ｃｍ</t>
    <phoneticPr fontId="3"/>
  </si>
  <si>
    <t xml:space="preserve">特定アレルギー表示
</t>
    <phoneticPr fontId="3"/>
  </si>
  <si>
    <t>4月9日(金)配達/4月12日(月)食</t>
    <phoneticPr fontId="3"/>
  </si>
  <si>
    <t>豆腐のそぼろ煮</t>
  </si>
  <si>
    <t>豆腐の野菜煮ペースト</t>
  </si>
  <si>
    <t>白糸タラ・チンゲン菜ペースト</t>
  </si>
  <si>
    <t>白糸タラとチンゲン菜のみそ煮</t>
  </si>
  <si>
    <t>バナナペースト</t>
  </si>
  <si>
    <t>白菜・人参ペースト</t>
  </si>
  <si>
    <t>玉ねぎ・インゲンペースト</t>
  </si>
  <si>
    <t>鶏肉と野菜の玉子とじ煮</t>
  </si>
  <si>
    <t>豚肉と野菜の玉子とじ煮</t>
  </si>
  <si>
    <t>4月13日(火)配達/4月14日(水)食</t>
    <phoneticPr fontId="3"/>
  </si>
  <si>
    <t>4月14日(水)配達/4月15日(木)食</t>
    <phoneticPr fontId="3"/>
  </si>
  <si>
    <t>すりつぶし</t>
    <phoneticPr fontId="3"/>
  </si>
  <si>
    <t>4月16日(金)配達/4月19日(月)食</t>
    <phoneticPr fontId="3"/>
  </si>
  <si>
    <t>すりつぶし</t>
    <phoneticPr fontId="3"/>
  </si>
  <si>
    <t>4月19日(月)配達/4月20日(火)食</t>
    <phoneticPr fontId="3"/>
  </si>
  <si>
    <t>4月20日(火)配達/4月21日(水)食</t>
    <phoneticPr fontId="3"/>
  </si>
  <si>
    <t>5ｍｍ～1ｃｍ</t>
    <phoneticPr fontId="3"/>
  </si>
  <si>
    <t>玉ねぎ・大根・インゲンペースト</t>
  </si>
  <si>
    <t>4月26日(月)配達/4月28日(水)食</t>
    <phoneticPr fontId="3"/>
  </si>
  <si>
    <t>大根ペースト</t>
  </si>
  <si>
    <t>玉ねぎ・チンゲン菜ペースト</t>
  </si>
  <si>
    <t xml:space="preserve">特定アレルギー表示
</t>
    <phoneticPr fontId="3"/>
  </si>
  <si>
    <t>4月21日(水)配達/4月23日(金)食</t>
    <phoneticPr fontId="3"/>
  </si>
  <si>
    <t xml:space="preserve">③玉ねぎはみじん切りにして茹で、水気を絞って煮立て冷ましたマヨネーズ・砂糖・塩と混ぜ合わせて
</t>
    <phoneticPr fontId="3"/>
  </si>
  <si>
    <t>キッズ</t>
    <phoneticPr fontId="3"/>
  </si>
  <si>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</si>
  <si>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</si>
  <si>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</si>
  <si>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</si>
  <si>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</si>
  <si>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おやつ</t>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</si>
  <si>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</si>
  <si>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</si>
  <si>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</si>
  <si>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</si>
  <si>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</si>
  <si>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木</t>
  </si>
  <si>
    <t>ご飯・じゃが芋・バター・パン粉・小麦粉・油</t>
    <phoneticPr fontId="33"/>
  </si>
  <si>
    <t>ツナフレーク缶・鶏肉</t>
  </si>
  <si>
    <t>トマト・パセリ・りんご・ワカメ・玉ねぎ・人参</t>
  </si>
  <si>
    <t>ウスターソース・ケチャップ・こしょう・コンソメ・水・精製塩</t>
  </si>
  <si>
    <t>kcal</t>
    <phoneticPr fontId="3"/>
  </si>
  <si>
    <t>kcal</t>
    <phoneticPr fontId="3"/>
  </si>
  <si>
    <t>金</t>
  </si>
  <si>
    <t>ご飯・パン粉・マヨネーズ・砂糖・油</t>
  </si>
  <si>
    <t>牛乳・玉子・豚肉・納豆・味噌・油揚げ</t>
  </si>
  <si>
    <t>あおさ粉・キャベツ・きゅうり・チンゲン菜・もやし・玉ねぎ・人参</t>
  </si>
  <si>
    <t>ウスターソース・ケチャップ・こしょう・出し汁・醤油・精製塩</t>
  </si>
  <si>
    <t>乳・卵・小麦</t>
  </si>
  <si>
    <t>ｇ</t>
    <phoneticPr fontId="3"/>
  </si>
  <si>
    <t>ゆかりおにぎり</t>
    <phoneticPr fontId="33"/>
  </si>
  <si>
    <t>ウエハース</t>
    <phoneticPr fontId="33"/>
  </si>
  <si>
    <t>ｇ</t>
    <phoneticPr fontId="3"/>
  </si>
  <si>
    <t>キャベツの玉子サラダ</t>
    <phoneticPr fontId="33"/>
  </si>
  <si>
    <t>クラッカー</t>
    <phoneticPr fontId="33"/>
  </si>
  <si>
    <t>ご飯・パン粉・マヨネーズ・砂糖・油</t>
    <phoneticPr fontId="33"/>
  </si>
  <si>
    <t>kcal</t>
  </si>
  <si>
    <t>土</t>
  </si>
  <si>
    <t>野菜カレーライス</t>
    <rPh sb="0" eb="2">
      <t>ヤサイ</t>
    </rPh>
    <phoneticPr fontId="33"/>
  </si>
  <si>
    <t>ご飯・じゃが芋・砂糖・油・マヨネーズ</t>
    <rPh sb="1" eb="2">
      <t>ハン</t>
    </rPh>
    <rPh sb="6" eb="7">
      <t>イモ</t>
    </rPh>
    <rPh sb="8" eb="10">
      <t>サトウ</t>
    </rPh>
    <rPh sb="11" eb="12">
      <t>アブラ</t>
    </rPh>
    <phoneticPr fontId="33"/>
  </si>
  <si>
    <t>豚肉・ツナフレーク缶・大豆・ヨーグルト</t>
    <rPh sb="0" eb="2">
      <t>ブタニク</t>
    </rPh>
    <rPh sb="9" eb="10">
      <t>カン</t>
    </rPh>
    <rPh sb="11" eb="13">
      <t>ダイズ</t>
    </rPh>
    <phoneticPr fontId="33"/>
  </si>
  <si>
    <t>玉ねぎ・人参・トマト・かぼちゃ・ほうれん草・ブロッコリー・いんげん</t>
    <rPh sb="0" eb="1">
      <t>タマ</t>
    </rPh>
    <rPh sb="4" eb="6">
      <t>ニンジン</t>
    </rPh>
    <rPh sb="20" eb="21">
      <t>ソウ</t>
    </rPh>
    <phoneticPr fontId="33"/>
  </si>
  <si>
    <t>酒・ケチャップ・とろけるカレー甘口・水</t>
    <rPh sb="0" eb="1">
      <t>サケ</t>
    </rPh>
    <rPh sb="15" eb="17">
      <t>アマクチ</t>
    </rPh>
    <rPh sb="18" eb="19">
      <t>ミズ</t>
    </rPh>
    <phoneticPr fontId="33"/>
  </si>
  <si>
    <t>乳・卵・小麦</t>
    <rPh sb="2" eb="3">
      <t>タマゴ</t>
    </rPh>
    <phoneticPr fontId="33"/>
  </si>
  <si>
    <t>バームクーヘン</t>
    <phoneticPr fontId="33"/>
  </si>
  <si>
    <t>大豆といんげんのツナマヨサラダ</t>
    <rPh sb="0" eb="2">
      <t>ダイズ</t>
    </rPh>
    <phoneticPr fontId="33"/>
  </si>
  <si>
    <t>パイ</t>
    <phoneticPr fontId="33"/>
  </si>
  <si>
    <t>キャベツの玉子サラダ</t>
    <phoneticPr fontId="33"/>
  </si>
  <si>
    <t>クラッカー</t>
    <phoneticPr fontId="33"/>
  </si>
  <si>
    <t>ヨーグルト</t>
    <phoneticPr fontId="33"/>
  </si>
  <si>
    <t>せんべい</t>
    <phoneticPr fontId="33"/>
  </si>
  <si>
    <t>g</t>
    <phoneticPr fontId="3"/>
  </si>
  <si>
    <t>ウエハース</t>
    <phoneticPr fontId="33"/>
  </si>
  <si>
    <t>ヨーグルト</t>
    <phoneticPr fontId="33"/>
  </si>
  <si>
    <t>せんべい</t>
    <phoneticPr fontId="33"/>
  </si>
  <si>
    <t>月</t>
  </si>
  <si>
    <t>ご飯・さつま芋・砂糖・片栗粉・油</t>
  </si>
  <si>
    <t>スケソウタラ・玉子・味噌</t>
  </si>
  <si>
    <t>オレンジ・キヌサヤ・ほうれん草・人参・長ねぎ</t>
  </si>
  <si>
    <t>こしょう・ふりかけ・みりん風調味料・出し汁・醤油・水・精製塩</t>
  </si>
  <si>
    <t>卵・小麦_x000D_
※143・※18</t>
    <phoneticPr fontId="3"/>
  </si>
  <si>
    <t>チーズ入りカップケーキ</t>
    <rPh sb="3" eb="4">
      <t>イ</t>
    </rPh>
    <phoneticPr fontId="33"/>
  </si>
  <si>
    <t>火</t>
  </si>
  <si>
    <t>じゃが芋・スパゲッティ・バター・マヨネーズ・砂糖・片栗粉・油</t>
  </si>
  <si>
    <t>ツナフレーク缶・鶏肉・豆乳</t>
  </si>
  <si>
    <t>キャベツ・パセリ・玉ねぎ・人参</t>
  </si>
  <si>
    <t>ウスターソース・ケチャップ・コンソメ・水・精製塩</t>
  </si>
  <si>
    <t>kcal</t>
    <phoneticPr fontId="3"/>
  </si>
  <si>
    <t>雑炊</t>
    <rPh sb="0" eb="2">
      <t>ゾウスイ</t>
    </rPh>
    <phoneticPr fontId="33"/>
  </si>
  <si>
    <t>ご飯・砂糖・小麦粉・油</t>
  </si>
  <si>
    <t>ヨーグルト・牛乳・豚肉</t>
  </si>
  <si>
    <t>トマト・にんにく・ピーマン・もやし・玉ねぎ・小松菜・人参</t>
  </si>
  <si>
    <t>ウスターソース・カレーパウダー・ケチャップ・コンソメ・醤油・酢・水</t>
  </si>
  <si>
    <t>もやしとトマトのサラダ</t>
    <phoneticPr fontId="33"/>
  </si>
  <si>
    <t>いちごジャムサンド</t>
    <phoneticPr fontId="33"/>
  </si>
  <si>
    <t>ごま・ご飯・じゃが芋・砂糖・油</t>
    <phoneticPr fontId="33"/>
  </si>
  <si>
    <t>鶏肉</t>
    <phoneticPr fontId="33"/>
  </si>
  <si>
    <t>ごぼう・ワカメ・玉ねぎ・人参・水菜・白菜</t>
    <phoneticPr fontId="33"/>
  </si>
  <si>
    <t>みりん風調味料・出し汁・醤油・精製塩</t>
  </si>
  <si>
    <t>kcal</t>
    <phoneticPr fontId="3"/>
  </si>
  <si>
    <t>ｇ</t>
    <phoneticPr fontId="3"/>
  </si>
  <si>
    <t>いちごジャムサンド</t>
    <phoneticPr fontId="33"/>
  </si>
  <si>
    <t>緑茶蒸しパン</t>
    <rPh sb="0" eb="2">
      <t>リョクチャ</t>
    </rPh>
    <rPh sb="2" eb="3">
      <t>ム</t>
    </rPh>
    <phoneticPr fontId="33"/>
  </si>
  <si>
    <t>ごま・ご飯・じゃが芋・砂糖・油</t>
    <phoneticPr fontId="33"/>
  </si>
  <si>
    <t>鶏肉</t>
    <phoneticPr fontId="33"/>
  </si>
  <si>
    <t>ごぼう・ワカメ・玉ねぎ・人参・水菜・白菜</t>
    <phoneticPr fontId="33"/>
  </si>
  <si>
    <t>23
金</t>
    <rPh sb="3" eb="4">
      <t>キン</t>
    </rPh>
    <phoneticPr fontId="3"/>
  </si>
  <si>
    <t>イベント献立</t>
    <rPh sb="4" eb="6">
      <t>コンダテ</t>
    </rPh>
    <phoneticPr fontId="3"/>
  </si>
  <si>
    <t>ご飯・マヨネーズ・砂糖・小麦粉・片栗粉・油</t>
  </si>
  <si>
    <t>鶏肉・竹輪・味噌・油揚げ</t>
    <phoneticPr fontId="3"/>
  </si>
  <si>
    <t>オレンジ・トマト・にんにく・レーズン・玉ねぎ・小松菜・人参・大根</t>
  </si>
  <si>
    <t>ケチャップ・みりん風調味料・酒・出し汁・醤油・精製塩</t>
  </si>
  <si>
    <t>卵・小麦_x000D_
※141・※92</t>
    <phoneticPr fontId="3"/>
  </si>
  <si>
    <t>甘茶風ミルウ蒸しパン</t>
    <rPh sb="0" eb="2">
      <t>アマチャ</t>
    </rPh>
    <rPh sb="2" eb="3">
      <t>フウ</t>
    </rPh>
    <rPh sb="6" eb="7">
      <t>ム</t>
    </rPh>
    <phoneticPr fontId="33"/>
  </si>
  <si>
    <t>鈴カステラ</t>
    <rPh sb="0" eb="1">
      <t>スズ</t>
    </rPh>
    <phoneticPr fontId="33"/>
  </si>
  <si>
    <t>&lt;花祭り&gt;</t>
    <rPh sb="1" eb="2">
      <t>ハナ</t>
    </rPh>
    <rPh sb="2" eb="3">
      <t>マツ</t>
    </rPh>
    <phoneticPr fontId="33"/>
  </si>
  <si>
    <t>9
金</t>
    <rPh sb="2" eb="3">
      <t>キン</t>
    </rPh>
    <phoneticPr fontId="3"/>
  </si>
  <si>
    <t>●スナップえんどうとツナの炊き込みご飯</t>
  </si>
  <si>
    <t>ツナフレーク缶・鶏肉・味噌・油揚げ</t>
  </si>
  <si>
    <t>オレンジ・スナップエンドウ・トマト・にんにく・玉ねぎ・小松菜・人参・大根</t>
  </si>
  <si>
    <t>みりん風調味料・酒・出し汁・醤油・精製塩</t>
  </si>
  <si>
    <t>kcal</t>
    <phoneticPr fontId="3"/>
  </si>
  <si>
    <t>スパゲッティミートソース</t>
    <phoneticPr fontId="33"/>
  </si>
  <si>
    <t>スパゲッティ・小麦粉・バター・油・砂糖・マッシュポテト・マヨネーズ</t>
    <rPh sb="7" eb="10">
      <t>コムギコ</t>
    </rPh>
    <rPh sb="15" eb="16">
      <t>アブラ</t>
    </rPh>
    <rPh sb="17" eb="19">
      <t>サトウ</t>
    </rPh>
    <phoneticPr fontId="33"/>
  </si>
  <si>
    <t>豚肉</t>
    <rPh sb="0" eb="2">
      <t>ブタニク</t>
    </rPh>
    <phoneticPr fontId="33"/>
  </si>
  <si>
    <t>玉葱・人参・グリンピース・ブロッコリー・コーン・パイン缶</t>
    <rPh sb="0" eb="2">
      <t>タマネギ</t>
    </rPh>
    <rPh sb="3" eb="5">
      <t>ニンジン</t>
    </rPh>
    <rPh sb="27" eb="28">
      <t>カン</t>
    </rPh>
    <phoneticPr fontId="33"/>
  </si>
  <si>
    <t>ウスターソース・ケチャップ・酒・水・塩</t>
    <rPh sb="14" eb="15">
      <t>サケ</t>
    </rPh>
    <rPh sb="16" eb="17">
      <t>ミズ</t>
    </rPh>
    <rPh sb="18" eb="19">
      <t>シオ</t>
    </rPh>
    <phoneticPr fontId="33"/>
  </si>
  <si>
    <t>乳・卵・小麦_x000D_
※18</t>
    <phoneticPr fontId="3"/>
  </si>
  <si>
    <t>乳・卵・小麦</t>
    <rPh sb="0" eb="1">
      <t>ニュウ</t>
    </rPh>
    <rPh sb="2" eb="3">
      <t>タマゴ</t>
    </rPh>
    <phoneticPr fontId="33"/>
  </si>
  <si>
    <t>ｇ</t>
    <phoneticPr fontId="3"/>
  </si>
  <si>
    <t>ビスケット</t>
    <phoneticPr fontId="33"/>
  </si>
  <si>
    <t>マッシュポテトフライとブロッコリーマヨコーン</t>
    <phoneticPr fontId="33"/>
  </si>
  <si>
    <t>せんべい</t>
    <phoneticPr fontId="33"/>
  </si>
  <si>
    <t>フルーツ（パイン缶）</t>
    <rPh sb="8" eb="9">
      <t>カン</t>
    </rPh>
    <phoneticPr fontId="33"/>
  </si>
  <si>
    <t>クラッカー</t>
    <phoneticPr fontId="33"/>
  </si>
  <si>
    <t>クッキー</t>
    <phoneticPr fontId="33"/>
  </si>
  <si>
    <t>ご飯・マヨネーズ・砂糖・油</t>
  </si>
  <si>
    <t>カットトマトパック・パセリ・ブロッコリー・りんご・玉ねぎ・大根</t>
  </si>
  <si>
    <t>とろけるハヤシ・水・精製塩</t>
  </si>
  <si>
    <t>ｇ</t>
    <phoneticPr fontId="3"/>
  </si>
  <si>
    <t>大根とブロッコリーのツナサラダ</t>
  </si>
  <si>
    <t>マカロニきなこ</t>
    <phoneticPr fontId="33"/>
  </si>
  <si>
    <t>kcal</t>
    <phoneticPr fontId="3"/>
  </si>
  <si>
    <t>kcal</t>
    <phoneticPr fontId="3"/>
  </si>
  <si>
    <t>ご飯・片栗粉・油</t>
  </si>
  <si>
    <t>シロイトタラ・玉子・豆腐・豚肉・味噌</t>
  </si>
  <si>
    <t>キヌサヤ・チンゲン菜・ワカメ・玉ねぎ・人参・洋なし缶</t>
  </si>
  <si>
    <t>卵・小麦_x000D_
※143</t>
    <phoneticPr fontId="3"/>
  </si>
  <si>
    <t>卵・小麦_x000D_
※143</t>
    <phoneticPr fontId="3"/>
  </si>
  <si>
    <t>マカロニきなこ</t>
    <phoneticPr fontId="33"/>
  </si>
  <si>
    <t>風船ドーナツ</t>
    <rPh sb="0" eb="2">
      <t>フウセン</t>
    </rPh>
    <phoneticPr fontId="33"/>
  </si>
  <si>
    <t>オレンジ・キヌサヤ・チンゲン菜・ワカメ・玉ねぎ・人参</t>
  </si>
  <si>
    <t>卵・小麦_x000D_
※143</t>
    <phoneticPr fontId="3"/>
  </si>
  <si>
    <t>ご飯・砂糖・油</t>
  </si>
  <si>
    <t>玉子・豚肉・味噌</t>
  </si>
  <si>
    <t>インゲン・オレンジ・しめじ・ひじき・玉ねぎ・人参・大根・白菜</t>
  </si>
  <si>
    <t>にゅう麺</t>
    <rPh sb="3" eb="4">
      <t>メン</t>
    </rPh>
    <phoneticPr fontId="33"/>
  </si>
  <si>
    <t>玉子・厚揚げ・豚肉・味噌</t>
  </si>
  <si>
    <t>インゲン・しめじ・バナナ・ひじき・玉ねぎ・人参・白菜</t>
  </si>
  <si>
    <t>あおさ粉・キャベツ・きゅうり・チンゲン菜・玉ねぎ・人参・大根</t>
  </si>
  <si>
    <t>kcal</t>
    <phoneticPr fontId="3"/>
  </si>
  <si>
    <t>ｇ</t>
    <phoneticPr fontId="3"/>
  </si>
  <si>
    <t>クッキー</t>
    <phoneticPr fontId="33"/>
  </si>
  <si>
    <t>せんべい</t>
    <phoneticPr fontId="33"/>
  </si>
  <si>
    <t>ご飯・じゃが芋・バター・パン粉・小麦粉・油</t>
  </si>
  <si>
    <t>しらすおにぎり</t>
    <phoneticPr fontId="3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</si>
  <si>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</si>
  <si>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</si>
  <si>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※都合により、献立を変更する場合がございます。</t>
    <rPh sb="1" eb="3">
      <t>ツゴウ</t>
    </rPh>
    <rPh sb="7" eb="9">
      <t>コンダテ</t>
    </rPh>
    <rPh sb="10" eb="12">
      <t>ヘンコウ</t>
    </rPh>
    <rPh sb="14" eb="16">
      <t>バアイ</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</si>
  <si>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</si>
  <si>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</si>
  <si>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</si>
  <si>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※14　この商品は「そば・卵」を含む製品と同じ施設で製造しておりますが、混入を最小限に抑えるように十分に配慮して生産されております。</t>
  </si>
  <si>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</si>
  <si>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</si>
  <si>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</si>
  <si>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</si>
  <si>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</si>
  <si>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</si>
  <si>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※18　本製品で使用している海苔は、えび・かにの生息域で採取しています。</t>
  </si>
  <si>
    <t>3～5</t>
    <phoneticPr fontId="3"/>
  </si>
  <si>
    <t>歳</t>
    <rPh sb="0" eb="1">
      <t>サイ</t>
    </rPh>
    <phoneticPr fontId="3"/>
  </si>
  <si>
    <t>390/16.1/10.8/57.0/1.1未満</t>
    <rPh sb="22" eb="24">
      <t>ミマン</t>
    </rPh>
    <phoneticPr fontId="3"/>
  </si>
  <si>
    <t>※60　本工場では小麦・乳を使用しております。</t>
  </si>
  <si>
    <t>1～2</t>
    <phoneticPr fontId="3"/>
  </si>
  <si>
    <t>285/11.8/7.9/41.7/0.8未満</t>
    <rPh sb="21" eb="23">
      <t>ミマン</t>
    </rPh>
    <phoneticPr fontId="3"/>
  </si>
  <si>
    <t>※92　本品工場では小麦、卵、乳、えび、いか、豚肉、ゼラチン、大豆を含む製品を製造しております</t>
  </si>
  <si>
    <t>※141　本製造工場では、小麦・えびを含む製品を製造しています。</t>
  </si>
  <si>
    <t>※143　本品で使用している原料の魚はえび、かにを食べています。</t>
  </si>
  <si>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</si>
  <si>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</si>
  <si>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</si>
  <si>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</si>
  <si>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</si>
  <si>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</si>
  <si>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おかゆ・鶏肉・じゃが芋・玉ねぎ・トマト・水・精製塩・ワカメ・人参・りんご</t>
  </si>
  <si>
    <t>おかゆ・玉ねぎ・じゃが芋・トマト・人参・りんご</t>
  </si>
  <si>
    <t>おかゆ・豚肉・チンゲン菜・玉ねぎ・出し汁・砂糖・醤油・キャベツ・きゅうり・人参・玉子・もやし・味噌</t>
  </si>
  <si>
    <t>おかゆ・鶏肉・チンゲン菜・玉ねぎ・出し汁・砂糖・醤油・キャベツ・きゅうり・人参・玉子</t>
  </si>
  <si>
    <t>おかゆ・玉ねぎ・チンゲン菜・キャベツ・人参</t>
  </si>
  <si>
    <t>おかゆ・スケソウタラ・さつま芋・出し汁・ほうれん草・人参・玉子・オレンジ</t>
  </si>
  <si>
    <t>おかゆ・スケソウタラ・さつま芋・ほうれん草・人参・オレンジ</t>
  </si>
  <si>
    <t>おかゆ・鶏肉・玉ねぎ・出し汁・砂糖・醤油・キャベツ・じゃが芋・人参・豆乳・水</t>
  </si>
  <si>
    <t>おかゆ・玉ねぎ・キャベツ・じゃが芋・人参・豆乳</t>
  </si>
  <si>
    <t>おかゆ・豚肉・玉ねぎ・人参・ピーマン・牛乳・水・精製塩・もやし・小松菜・トマト・ヨーグルト・砂糖</t>
  </si>
  <si>
    <t>おかゆ・鶏肉・玉ねぎ・人参・ピーマン・牛乳・水・精製塩・小松菜・トマト・ヨーグルト・砂糖</t>
  </si>
  <si>
    <t>おかゆ・玉ねぎ・人参・小松菜・トマト・ヨーグルト</t>
  </si>
  <si>
    <t>おかゆ・鶏肉・じゃが芋・玉ねぎ・人参・出し汁・砂糖・醤油・白菜・ワカメ・ごぼう</t>
  </si>
  <si>
    <t>おかゆ・鶏肉・じゃが芋・玉ねぎ・人参・出し汁・砂糖・醤油・白菜・ワカメ</t>
  </si>
  <si>
    <t>おかゆ・じゃが芋・玉ねぎ・人参・白菜</t>
  </si>
  <si>
    <t>おかゆ・人参・鶏肉・玉ねぎ・トマト・水・精製塩・大根・小松菜・出し汁・味噌・オレンジ</t>
  </si>
  <si>
    <t>おかゆ・人参・玉ねぎ・トマト・大根・小松菜・オレンジ</t>
  </si>
  <si>
    <t>おかゆ・鶏肉・玉ねぎ・カットトマトパック・水・精製塩・大根・ブロッコリー・りんご</t>
  </si>
  <si>
    <t>おかゆ・玉ねぎ・大根・ブロッコリー・カットトマトパック・りんご</t>
  </si>
  <si>
    <t>おかゆ・シロイトタラ・チンゲン菜・出し汁・味噌・豆腐・豚肉・玉ねぎ・人参・醤油・砂糖・片栗粉・玉子・ワカメ</t>
  </si>
  <si>
    <t>おかゆ・シロイトタラ・チンゲン菜・出し汁・味噌・豆腐・鶏肉・玉ねぎ・人参・醤油・砂糖・片栗粉・玉子・ワカメ</t>
  </si>
  <si>
    <t>おかゆ・シロイトタラ・チンゲン菜・豆腐・玉ねぎ・人参</t>
  </si>
  <si>
    <t>おかゆ・シロイトタラ・チンゲン菜・出し汁・味噌・豆腐・豚肉・玉ねぎ・人参・醤油・砂糖・片栗粉・玉子・ワカメ・オレンジ</t>
  </si>
  <si>
    <t>おかゆ・シロイトタラ・チンゲン菜・出し汁・味噌・豆腐・鶏肉・玉ねぎ・人参・醤油・砂糖・片栗粉・玉子・ワカメ・オレンジ</t>
  </si>
  <si>
    <t>おかゆ・シロイトタラ・チンゲン菜・豆腐・玉ねぎ・人参・オレンジ</t>
  </si>
  <si>
    <t>おかゆ・豚肉・玉ねぎ・大根・インゲン・人参・玉子・出し汁・砂糖・醤油・白菜・しめじ・味噌・オレンジ</t>
  </si>
  <si>
    <t>おかゆ・鶏肉・玉ねぎ・大根・インゲン・人参・玉子・出し汁・砂糖・醤油・白菜・味噌・オレンジ</t>
  </si>
  <si>
    <t>おかゆ・玉ねぎ・大根・インゲン・白菜・人参・オレンジ</t>
  </si>
  <si>
    <t>すまし汁・フルーツ（オレンジ）</t>
    <phoneticPr fontId="3"/>
  </si>
  <si>
    <t>おかゆ・豚肉・玉ねぎ・インゲン・人参・玉子・出し汁・砂糖・醤油・白菜・しめじ・味噌・バナナ</t>
  </si>
  <si>
    <t>おかゆ・鶏肉・玉ねぎ・インゲン・人参・玉子・出し汁・砂糖・醤油・白菜・味噌・バナナ</t>
  </si>
  <si>
    <t>おかゆ・玉ねぎ・インゲン・白菜・人参・バナナ</t>
  </si>
  <si>
    <t>おかゆ・豚肉・チンゲン菜・玉ねぎ・出し汁・砂糖・醤油・キャベツ・きゅうり・人参・玉子・大根・味噌</t>
  </si>
  <si>
    <t>おかゆ・鶏肉・チンゲン菜・玉ねぎ・出し汁・砂糖・醤油・キャベツ・きゅうり・人参・玉子・大根・味噌</t>
  </si>
  <si>
    <t>おかゆ・玉ねぎ・チンゲン菜・キャベツ・人参・大根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</si>
</sst>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6"/>
    <numFmt numFmtId="182" formatCode="#\ ?/3"/>
    <numFmt numFmtId="183" formatCode="#\ ?/12"/>
    <numFmt numFmtId="184" formatCode="0.0_ "/>
    <numFmt numFmtId="185"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0"/>
      <color rgb="FFFF0000"/>
      <name val="ＭＳ Ｐ明朝"/>
      <family val="1"/>
      <charset val="128"/>
    </font>
    <font>
      <sz val="11"/>
      <color rgb="FFFF0000"/>
      <name val="ＭＳ Ｐ明朝"/>
      <family val="1"/>
      <charset val="128"/>
    </font>
    <font>
      <b/>
      <sz val="12"/>
      <name val="ＭＳ Ｐ明朝"/>
      <family val="1"/>
      <charset val="128"/>
    </font>
    <font>
      <sz val="8"/>
      <color theme="1"/>
      <name val="ＭＳ Ｐゴシック"/>
      <family val="3"/>
      <charset val="128"/>
      <scheme val="minor"/>
    </font>
    <font>
      <sz val="9"/>
      <color theme="1"/>
      <name val="ＭＳ Ｐゴシック"/>
      <family val="3"/>
      <charset val="128"/>
      <scheme val="minor"/>
    </font>
  </fonts>
  <fills count="14">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EAD5"/>
        <bgColor indexed="64"/>
      </patternFill>
    </fill>
    <fill>
      <patternFill patternType="solid">
        <fgColor rgb="FFFFE5FF"/>
        <bgColor indexed="64"/>
      </patternFill>
    </fill>
    <fill>
      <patternFill patternType="solid">
        <fgColor theme="0" tint="-0.14999847407452621"/>
        <bgColor indexed="64"/>
      </patternFill>
    </fill>
    <fill>
      <patternFill patternType="solid">
        <fgColor rgb="FFD9ECFF"/>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7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395">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6" fillId="0" borderId="2" xfId="1" applyFont="1" applyBorder="1" applyAlignment="1">
      <alignment horizontal="center" vertical="center"/>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2" fillId="0" borderId="6" xfId="1" applyNumberFormat="1" applyFont="1" applyBorder="1" applyAlignment="1">
      <alignment horizontal="center" vertical="center" wrapText="1"/>
    </xf>
    <xf numFmtId="0" fontId="11" fillId="0" borderId="6" xfId="1" applyFont="1" applyBorder="1" applyAlignment="1">
      <alignment horizontal="center" vertical="center" shrinkToFit="1"/>
    </xf>
    <xf numFmtId="0" fontId="11" fillId="0" borderId="6" xfId="1" applyNumberFormat="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xf>
    <xf numFmtId="0" fontId="13" fillId="0" borderId="6" xfId="1" applyNumberFormat="1" applyFont="1" applyBorder="1" applyAlignment="1">
      <alignment horizontal="center" vertical="center" wrapText="1" shrinkToFit="1"/>
    </xf>
    <xf numFmtId="0" fontId="11"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6" xfId="1" applyNumberFormat="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79" fontId="5" fillId="0" borderId="10" xfId="1" applyNumberFormat="1" applyFont="1" applyBorder="1" applyAlignment="1">
      <alignment horizontal="center" vertical="top" shrinkToFit="1"/>
    </xf>
    <xf numFmtId="0" fontId="15" fillId="0" borderId="12" xfId="1" applyFont="1" applyBorder="1" applyAlignment="1">
      <alignment vertical="top" shrinkToFit="1"/>
    </xf>
    <xf numFmtId="0" fontId="7" fillId="0" borderId="12" xfId="1" applyFont="1" applyBorder="1" applyAlignment="1">
      <alignment vertical="center" shrinkToFit="1"/>
    </xf>
    <xf numFmtId="0" fontId="5" fillId="0" borderId="12" xfId="1" applyNumberFormat="1" applyFont="1" applyBorder="1" applyAlignment="1">
      <alignment horizontal="center" vertical="top" shrinkToFit="1"/>
    </xf>
    <xf numFmtId="0" fontId="14" fillId="0" borderId="12" xfId="1" applyFont="1" applyBorder="1" applyAlignment="1">
      <alignment horizontal="center" vertical="top" shrinkToFit="1"/>
    </xf>
    <xf numFmtId="0" fontId="14" fillId="0" borderId="12" xfId="1" applyFont="1" applyBorder="1" applyAlignment="1">
      <alignment vertical="top" shrinkToFit="1"/>
    </xf>
    <xf numFmtId="0" fontId="16" fillId="0" borderId="12" xfId="1" applyNumberFormat="1" applyFont="1" applyBorder="1" applyAlignment="1">
      <alignment horizontal="center" vertical="top" shrinkToFit="1"/>
    </xf>
    <xf numFmtId="180" fontId="5" fillId="0" borderId="10" xfId="1" applyNumberFormat="1" applyFont="1" applyBorder="1" applyAlignment="1">
      <alignment horizontal="center" vertical="top" shrinkToFit="1"/>
    </xf>
    <xf numFmtId="0" fontId="15" fillId="0" borderId="17" xfId="1" applyFont="1" applyBorder="1" applyAlignment="1">
      <alignment vertical="top" shrinkToFit="1"/>
    </xf>
    <xf numFmtId="0" fontId="15" fillId="0" borderId="1" xfId="1" applyFont="1" applyBorder="1" applyAlignment="1">
      <alignment vertical="top" shrinkToFit="1"/>
    </xf>
    <xf numFmtId="0" fontId="15" fillId="0" borderId="18" xfId="1" applyFont="1" applyBorder="1" applyAlignment="1">
      <alignment vertical="top" shrinkToFit="1"/>
    </xf>
    <xf numFmtId="0" fontId="15" fillId="0" borderId="19" xfId="1" applyFont="1" applyBorder="1" applyAlignment="1">
      <alignment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horizontal="center"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4" fillId="0" borderId="27" xfId="1" applyFont="1" applyBorder="1" applyAlignment="1">
      <alignment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0" fontId="16" fillId="0" borderId="16" xfId="1" applyFont="1" applyBorder="1" applyAlignment="1">
      <alignment horizontal="center" vertical="top" shrinkToFit="1"/>
    </xf>
    <xf numFmtId="176" fontId="5" fillId="0" borderId="9" xfId="1" applyNumberFormat="1" applyFont="1" applyBorder="1" applyAlignment="1">
      <alignment horizontal="center" vertical="top" shrinkToFit="1"/>
    </xf>
    <xf numFmtId="176" fontId="5" fillId="0" borderId="10" xfId="1" applyNumberFormat="1" applyFont="1" applyBorder="1" applyAlignment="1">
      <alignment horizontal="center" vertical="top" shrinkToFit="1"/>
    </xf>
    <xf numFmtId="178" fontId="5" fillId="0" borderId="10" xfId="1" applyNumberFormat="1" applyFont="1" applyBorder="1" applyAlignment="1">
      <alignment horizontal="center" vertical="top" shrinkToFit="1"/>
    </xf>
    <xf numFmtId="181" fontId="5" fillId="0" borderId="10" xfId="1" applyNumberFormat="1" applyFont="1" applyBorder="1" applyAlignment="1">
      <alignment horizontal="center" vertical="top" shrinkToFit="1"/>
    </xf>
    <xf numFmtId="177" fontId="5" fillId="0" borderId="10" xfId="1" applyNumberFormat="1" applyFont="1" applyBorder="1" applyAlignment="1">
      <alignment horizontal="center" vertical="top" shrinkToFit="1"/>
    </xf>
    <xf numFmtId="0" fontId="15" fillId="0" borderId="1" xfId="1" applyFont="1" applyBorder="1" applyAlignment="1">
      <alignment vertical="top" wrapText="1" shrinkToFit="1"/>
    </xf>
    <xf numFmtId="0" fontId="15" fillId="0" borderId="17" xfId="1" applyFont="1" applyBorder="1" applyAlignment="1">
      <alignment vertical="top" wrapText="1" shrinkToFit="1"/>
    </xf>
    <xf numFmtId="0" fontId="0" fillId="0" borderId="0" xfId="0">
      <alignment vertical="center"/>
    </xf>
    <xf numFmtId="0" fontId="4" fillId="0" borderId="1" xfId="1" applyFont="1" applyBorder="1" applyAlignment="1">
      <alignment vertical="top" shrinkToFit="1"/>
    </xf>
    <xf numFmtId="0" fontId="10" fillId="0" borderId="0" xfId="1" applyFont="1" applyBorder="1" applyAlignment="1">
      <alignment horizontal="left" shrinkToFit="1"/>
    </xf>
    <xf numFmtId="0" fontId="5" fillId="0" borderId="13"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15" fillId="0" borderId="0" xfId="1" applyFont="1" applyBorder="1" applyAlignment="1">
      <alignment vertical="top" shrinkToFit="1"/>
    </xf>
    <xf numFmtId="0" fontId="5" fillId="0" borderId="15" xfId="1" applyNumberFormat="1" applyFont="1" applyBorder="1" applyAlignment="1">
      <alignment horizontal="center" vertical="top" shrinkToFit="1"/>
    </xf>
    <xf numFmtId="0" fontId="5" fillId="0" borderId="16" xfId="1" applyNumberFormat="1" applyFont="1" applyBorder="1" applyAlignment="1">
      <alignment horizontal="center" vertical="top" shrinkToFit="1"/>
    </xf>
    <xf numFmtId="0" fontId="15" fillId="0" borderId="0" xfId="1" applyFont="1" applyBorder="1">
      <alignment vertical="center"/>
    </xf>
    <xf numFmtId="0" fontId="15" fillId="0" borderId="0" xfId="1" applyFont="1" applyAlignment="1">
      <alignment horizontal="right" vertical="center"/>
    </xf>
    <xf numFmtId="0" fontId="15" fillId="0" borderId="0" xfId="1" applyFont="1" applyAlignment="1">
      <alignment vertical="center" shrinkToFit="1"/>
    </xf>
    <xf numFmtId="0" fontId="0" fillId="0" borderId="34" xfId="0" applyBorder="1">
      <alignment vertical="center"/>
    </xf>
    <xf numFmtId="0" fontId="15" fillId="0" borderId="16" xfId="1" applyFont="1" applyBorder="1" applyAlignment="1">
      <alignment horizontal="right" vertical="center"/>
    </xf>
    <xf numFmtId="0" fontId="15" fillId="0" borderId="12" xfId="1" applyFont="1" applyBorder="1" applyAlignment="1">
      <alignment vertical="center" shrinkToFit="1"/>
    </xf>
    <xf numFmtId="0" fontId="15" fillId="0" borderId="27" xfId="1" applyFont="1" applyBorder="1" applyAlignment="1">
      <alignment vertical="center" shrinkToFit="1"/>
    </xf>
    <xf numFmtId="0" fontId="15" fillId="0" borderId="23" xfId="1" applyFont="1" applyBorder="1" applyAlignment="1">
      <alignment horizontal="right" vertical="center"/>
    </xf>
    <xf numFmtId="0" fontId="15" fillId="0" borderId="19" xfId="1" applyFont="1" applyBorder="1" applyAlignment="1">
      <alignment vertical="center" shrinkToFit="1"/>
    </xf>
    <xf numFmtId="0" fontId="15" fillId="0" borderId="16" xfId="1" applyFont="1" applyBorder="1" applyAlignment="1">
      <alignment vertical="center" shrinkToFit="1"/>
    </xf>
    <xf numFmtId="0" fontId="0" fillId="0" borderId="35" xfId="0" applyBorder="1">
      <alignment vertical="center"/>
    </xf>
    <xf numFmtId="0" fontId="15" fillId="0" borderId="14" xfId="1" applyFont="1" applyBorder="1" applyAlignment="1">
      <alignment horizontal="right" vertical="center"/>
    </xf>
    <xf numFmtId="0" fontId="15" fillId="0" borderId="10" xfId="1" applyFont="1" applyBorder="1" applyAlignment="1">
      <alignment vertical="center" shrinkToFit="1"/>
    </xf>
    <xf numFmtId="0" fontId="15" fillId="0" borderId="25" xfId="1" applyFont="1" applyBorder="1" applyAlignment="1">
      <alignment vertical="center" shrinkToFit="1"/>
    </xf>
    <xf numFmtId="180" fontId="15" fillId="0" borderId="14" xfId="1" applyNumberFormat="1" applyFont="1" applyBorder="1" applyAlignment="1">
      <alignment horizontal="right" vertical="center"/>
    </xf>
    <xf numFmtId="180" fontId="15" fillId="0" borderId="21" xfId="1" applyNumberFormat="1" applyFont="1" applyBorder="1" applyAlignment="1">
      <alignment horizontal="right" vertical="center"/>
    </xf>
    <xf numFmtId="0" fontId="15" fillId="0" borderId="1" xfId="1" applyFont="1" applyBorder="1" applyAlignment="1">
      <alignment vertical="center" shrinkToFit="1"/>
    </xf>
    <xf numFmtId="0" fontId="15" fillId="0" borderId="14" xfId="1" applyFont="1" applyBorder="1" applyAlignment="1">
      <alignment vertical="center" shrinkToFit="1"/>
    </xf>
    <xf numFmtId="0" fontId="15" fillId="0" borderId="15" xfId="1" applyFont="1" applyBorder="1" applyAlignment="1">
      <alignment horizontal="right" vertical="center"/>
    </xf>
    <xf numFmtId="0" fontId="15" fillId="0" borderId="11" xfId="1" applyFont="1" applyBorder="1" applyAlignment="1">
      <alignment vertical="center" shrinkToFit="1"/>
    </xf>
    <xf numFmtId="0" fontId="15" fillId="0" borderId="26" xfId="1" applyFont="1" applyBorder="1" applyAlignment="1">
      <alignment vertical="center" shrinkToFit="1"/>
    </xf>
    <xf numFmtId="0" fontId="15" fillId="0" borderId="22" xfId="1" applyFont="1" applyBorder="1" applyAlignment="1">
      <alignment horizontal="right" vertical="center"/>
    </xf>
    <xf numFmtId="0" fontId="7" fillId="0" borderId="11" xfId="1" applyFont="1" applyBorder="1" applyAlignment="1">
      <alignment horizontal="right" vertical="center"/>
    </xf>
    <xf numFmtId="0" fontId="15" fillId="0" borderId="18" xfId="1" applyFont="1" applyBorder="1" applyAlignment="1">
      <alignment vertical="center" shrinkToFit="1"/>
    </xf>
    <xf numFmtId="0" fontId="15" fillId="0" borderId="15" xfId="1" applyFont="1" applyBorder="1" applyAlignment="1">
      <alignment vertical="center" shrinkToFit="1"/>
    </xf>
    <xf numFmtId="0" fontId="15" fillId="0" borderId="21" xfId="1" applyFont="1" applyBorder="1" applyAlignment="1">
      <alignment horizontal="right" vertical="center"/>
    </xf>
    <xf numFmtId="183" fontId="15" fillId="0" borderId="14" xfId="1" applyNumberFormat="1" applyFont="1" applyBorder="1" applyAlignment="1">
      <alignment horizontal="right" vertical="center"/>
    </xf>
    <xf numFmtId="0" fontId="0" fillId="0" borderId="36" xfId="0" applyBorder="1">
      <alignment vertical="center"/>
    </xf>
    <xf numFmtId="0" fontId="15" fillId="2" borderId="10" xfId="1" applyFont="1" applyFill="1" applyBorder="1" applyAlignment="1">
      <alignment vertical="center" shrinkToFit="1"/>
    </xf>
    <xf numFmtId="0" fontId="0" fillId="0" borderId="37" xfId="0" applyBorder="1">
      <alignment vertical="center"/>
    </xf>
    <xf numFmtId="0" fontId="15" fillId="0" borderId="13" xfId="1" applyFont="1" applyBorder="1" applyAlignment="1">
      <alignment horizontal="right" vertical="center"/>
    </xf>
    <xf numFmtId="0" fontId="15" fillId="0" borderId="9" xfId="1" applyFont="1" applyBorder="1" applyAlignment="1">
      <alignment vertical="center" shrinkToFit="1"/>
    </xf>
    <xf numFmtId="0" fontId="15" fillId="0" borderId="24" xfId="1" applyFont="1" applyBorder="1" applyAlignment="1">
      <alignment vertical="center" shrinkToFit="1"/>
    </xf>
    <xf numFmtId="0" fontId="15" fillId="0" borderId="20" xfId="1" applyFont="1" applyBorder="1" applyAlignment="1">
      <alignment horizontal="right" vertical="center"/>
    </xf>
    <xf numFmtId="0" fontId="15" fillId="0" borderId="17" xfId="1" applyFont="1" applyBorder="1" applyAlignment="1">
      <alignment vertical="center" shrinkToFit="1"/>
    </xf>
    <xf numFmtId="0" fontId="15" fillId="0" borderId="13" xfId="1" applyFont="1" applyBorder="1" applyAlignment="1">
      <alignment vertical="center" shrinkToFit="1"/>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12" xfId="1" applyFont="1" applyBorder="1" applyAlignment="1">
      <alignment horizontal="center" vertical="center"/>
    </xf>
    <xf numFmtId="0" fontId="6" fillId="0" borderId="41" xfId="1" applyFont="1" applyBorder="1" applyAlignment="1">
      <alignment horizontal="center" vertical="center"/>
    </xf>
    <xf numFmtId="0" fontId="6" fillId="0" borderId="16" xfId="1" applyFont="1" applyBorder="1" applyAlignment="1">
      <alignment horizontal="center" vertical="center"/>
    </xf>
    <xf numFmtId="0" fontId="6" fillId="0" borderId="23" xfId="1" applyFont="1" applyBorder="1" applyAlignment="1">
      <alignment horizontal="center" vertical="center"/>
    </xf>
    <xf numFmtId="0" fontId="6" fillId="0" borderId="42" xfId="1" applyFont="1" applyBorder="1">
      <alignment vertical="center"/>
    </xf>
    <xf numFmtId="0" fontId="6" fillId="0" borderId="31"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20" fillId="0" borderId="0" xfId="3" applyBorder="1" applyAlignment="1">
      <alignment vertical="center"/>
    </xf>
    <xf numFmtId="0" fontId="0" fillId="0" borderId="54" xfId="0" applyBorder="1" applyAlignment="1">
      <alignment horizontal="left" shrinkToFit="1"/>
    </xf>
    <xf numFmtId="179" fontId="15" fillId="0" borderId="14" xfId="1" applyNumberFormat="1" applyFont="1" applyBorder="1" applyAlignment="1">
      <alignment horizontal="right" vertical="center"/>
    </xf>
    <xf numFmtId="179" fontId="15" fillId="0" borderId="21" xfId="1" applyNumberFormat="1" applyFont="1" applyBorder="1" applyAlignment="1">
      <alignment horizontal="right" vertical="center"/>
    </xf>
    <xf numFmtId="0" fontId="7" fillId="0" borderId="10" xfId="1" applyFont="1" applyBorder="1" applyAlignment="1">
      <alignment horizontal="right" vertical="center"/>
    </xf>
    <xf numFmtId="0" fontId="7" fillId="0" borderId="12" xfId="1" applyFont="1" applyBorder="1" applyAlignment="1">
      <alignment horizontal="right" vertical="center"/>
    </xf>
    <xf numFmtId="181" fontId="15" fillId="0" borderId="14" xfId="1" applyNumberFormat="1" applyFont="1" applyBorder="1" applyAlignment="1">
      <alignment horizontal="right" vertical="center"/>
    </xf>
    <xf numFmtId="182" fontId="15" fillId="0" borderId="14" xfId="1" applyNumberFormat="1" applyFont="1" applyBorder="1" applyAlignment="1">
      <alignment horizontal="right" vertical="center"/>
    </xf>
    <xf numFmtId="182" fontId="15" fillId="0" borderId="21" xfId="1" applyNumberFormat="1" applyFont="1" applyBorder="1" applyAlignment="1">
      <alignment horizontal="right" vertical="center"/>
    </xf>
    <xf numFmtId="176" fontId="15" fillId="0" borderId="21" xfId="1" applyNumberFormat="1" applyFont="1" applyBorder="1" applyAlignment="1">
      <alignment horizontal="right" vertical="center"/>
    </xf>
    <xf numFmtId="181" fontId="15" fillId="0" borderId="21" xfId="1" applyNumberFormat="1" applyFont="1" applyBorder="1" applyAlignment="1">
      <alignment horizontal="right" vertical="center"/>
    </xf>
    <xf numFmtId="0" fontId="15" fillId="0" borderId="34" xfId="1" applyFont="1" applyBorder="1" applyAlignment="1">
      <alignment horizontal="right" vertical="center"/>
    </xf>
    <xf numFmtId="0" fontId="15" fillId="0" borderId="33" xfId="1" applyFont="1" applyBorder="1" applyAlignment="1">
      <alignment vertical="center" shrinkToFit="1"/>
    </xf>
    <xf numFmtId="0" fontId="15" fillId="0" borderId="40" xfId="1" applyFont="1" applyBorder="1" applyAlignment="1">
      <alignment vertical="center" shrinkToFit="1"/>
    </xf>
    <xf numFmtId="0" fontId="6" fillId="0" borderId="27" xfId="1" applyFont="1" applyBorder="1">
      <alignment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1" fillId="0" borderId="37"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6" fillId="0" borderId="46" xfId="1" applyFont="1" applyBorder="1" applyAlignment="1">
      <alignment horizontal="center" vertical="center"/>
    </xf>
    <xf numFmtId="0" fontId="0" fillId="0" borderId="32" xfId="0" applyBorder="1" applyAlignment="1">
      <alignment vertical="center"/>
    </xf>
    <xf numFmtId="0" fontId="0" fillId="0" borderId="45" xfId="0" applyBorder="1" applyAlignment="1">
      <alignment vertical="center"/>
    </xf>
    <xf numFmtId="0" fontId="6" fillId="0" borderId="44" xfId="1" applyFont="1" applyBorder="1" applyAlignment="1">
      <alignment horizontal="center" vertical="center"/>
    </xf>
    <xf numFmtId="0" fontId="0" fillId="0" borderId="43" xfId="0" applyBorder="1" applyAlignment="1">
      <alignment vertical="center"/>
    </xf>
    <xf numFmtId="0" fontId="0" fillId="0" borderId="36" xfId="0" applyBorder="1" applyAlignment="1">
      <alignment vertical="center"/>
    </xf>
    <xf numFmtId="0" fontId="1" fillId="0" borderId="24"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10" fillId="0" borderId="54" xfId="1" applyNumberFormat="1" applyFont="1" applyBorder="1" applyAlignment="1">
      <alignment horizontal="left" shrinkToFit="1"/>
    </xf>
    <xf numFmtId="0" fontId="0" fillId="0" borderId="54" xfId="0" applyBorder="1" applyAlignment="1">
      <alignment horizontal="left" shrinkToFit="1"/>
    </xf>
    <xf numFmtId="0" fontId="23" fillId="0" borderId="54" xfId="1" applyNumberFormat="1" applyFont="1" applyBorder="1" applyAlignment="1">
      <alignment horizontal="center" shrinkToFit="1"/>
    </xf>
    <xf numFmtId="0" fontId="23" fillId="0" borderId="54" xfId="1" applyFont="1" applyBorder="1" applyAlignment="1">
      <alignment horizontal="center" shrinkToFit="1"/>
    </xf>
    <xf numFmtId="0" fontId="9" fillId="0" borderId="51" xfId="1" applyFont="1" applyBorder="1" applyAlignment="1">
      <alignment horizontal="center" vertical="center"/>
    </xf>
    <xf numFmtId="0" fontId="9" fillId="0" borderId="50" xfId="1" applyFont="1" applyBorder="1" applyAlignment="1">
      <alignment horizontal="center" vertical="center"/>
    </xf>
    <xf numFmtId="0" fontId="9" fillId="0" borderId="37" xfId="1" applyFont="1" applyBorder="1" applyAlignment="1">
      <alignment horizontal="center" vertical="center"/>
    </xf>
    <xf numFmtId="0" fontId="9" fillId="0" borderId="44" xfId="1" applyFont="1" applyBorder="1" applyAlignment="1">
      <alignment horizontal="center" vertical="center"/>
    </xf>
    <xf numFmtId="0" fontId="9" fillId="0" borderId="43" xfId="1" applyFont="1" applyBorder="1" applyAlignment="1">
      <alignment horizontal="center" vertical="center"/>
    </xf>
    <xf numFmtId="0" fontId="9" fillId="0" borderId="36" xfId="1" applyFont="1" applyBorder="1" applyAlignment="1">
      <alignment horizontal="center" vertical="center"/>
    </xf>
    <xf numFmtId="0" fontId="6" fillId="0" borderId="24" xfId="1" applyNumberFormat="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27" xfId="1" applyNumberFormat="1" applyFont="1" applyFill="1" applyBorder="1" applyAlignment="1">
      <alignment horizontal="center" vertical="center"/>
    </xf>
    <xf numFmtId="0" fontId="6" fillId="0" borderId="37" xfId="1" applyNumberFormat="1" applyFont="1" applyFill="1" applyBorder="1" applyAlignment="1">
      <alignment horizontal="center" vertical="center"/>
    </xf>
    <xf numFmtId="0" fontId="6" fillId="0" borderId="35"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6" fillId="0" borderId="51" xfId="1" applyFont="1" applyBorder="1" applyAlignment="1">
      <alignment horizontal="center" vertical="center"/>
    </xf>
    <xf numFmtId="0" fontId="0" fillId="0" borderId="50" xfId="0" applyBorder="1" applyAlignment="1">
      <alignment vertical="center"/>
    </xf>
    <xf numFmtId="0" fontId="0" fillId="0" borderId="37" xfId="0" applyBorder="1" applyAlignment="1">
      <alignment vertical="center"/>
    </xf>
    <xf numFmtId="0" fontId="6" fillId="0" borderId="49" xfId="1" applyFont="1" applyBorder="1" applyAlignment="1">
      <alignment horizontal="center" vertical="center"/>
    </xf>
    <xf numFmtId="0" fontId="0" fillId="0" borderId="48" xfId="0" applyBorder="1" applyAlignment="1">
      <alignment vertical="center"/>
    </xf>
    <xf numFmtId="0" fontId="0" fillId="0" borderId="47" xfId="0" applyBorder="1" applyAlignment="1">
      <alignment vertical="center"/>
    </xf>
    <xf numFmtId="0" fontId="10" fillId="0" borderId="0" xfId="1" applyFont="1" applyAlignment="1">
      <alignment horizontal="center" vertical="center" shrinkToFit="1"/>
    </xf>
    <xf numFmtId="0" fontId="0" fillId="0" borderId="0" xfId="0" applyBorder="1" applyAlignment="1">
      <alignment horizontal="left" shrinkToFit="1"/>
    </xf>
    <xf numFmtId="0" fontId="9" fillId="0" borderId="40" xfId="1" applyFont="1" applyBorder="1" applyAlignment="1">
      <alignment horizontal="center" vertical="center"/>
    </xf>
    <xf numFmtId="0" fontId="9" fillId="0" borderId="54" xfId="1" applyFont="1" applyBorder="1" applyAlignment="1">
      <alignment horizontal="center" vertical="center"/>
    </xf>
    <xf numFmtId="0" fontId="9" fillId="0" borderId="34" xfId="1" applyFont="1" applyBorder="1" applyAlignment="1">
      <alignment horizontal="center" vertical="center"/>
    </xf>
    <xf numFmtId="0" fontId="24" fillId="0" borderId="0" xfId="1" applyFont="1" applyFill="1" applyAlignment="1">
      <alignment horizontal="center" vertical="center"/>
    </xf>
    <xf numFmtId="0" fontId="24" fillId="0" borderId="0" xfId="1" applyFont="1" applyFill="1">
      <alignment vertical="center"/>
    </xf>
    <xf numFmtId="184" fontId="24" fillId="0" borderId="0" xfId="1" applyNumberFormat="1" applyFont="1" applyFill="1">
      <alignment vertical="center"/>
    </xf>
    <xf numFmtId="0" fontId="25" fillId="3" borderId="2" xfId="1" applyFont="1" applyFill="1" applyBorder="1" applyAlignment="1">
      <alignment horizontal="center" vertical="center" textRotation="255" shrinkToFit="1"/>
    </xf>
    <xf numFmtId="0" fontId="26" fillId="0" borderId="2" xfId="1" applyFont="1" applyFill="1" applyBorder="1" applyAlignment="1">
      <alignment horizontal="center" vertical="center" textRotation="255"/>
    </xf>
    <xf numFmtId="0" fontId="27" fillId="0" borderId="2" xfId="1" applyFont="1" applyFill="1" applyBorder="1" applyAlignment="1">
      <alignment horizontal="left" vertical="center"/>
    </xf>
    <xf numFmtId="0" fontId="24" fillId="0" borderId="31" xfId="1" applyFont="1" applyFill="1" applyBorder="1" applyAlignment="1">
      <alignment horizontal="center" vertical="center"/>
    </xf>
    <xf numFmtId="0" fontId="24" fillId="0" borderId="32" xfId="1" applyFont="1" applyFill="1" applyBorder="1" applyAlignment="1">
      <alignment horizontal="center" vertical="center"/>
    </xf>
    <xf numFmtId="0" fontId="24" fillId="0" borderId="55" xfId="1" applyFont="1" applyFill="1" applyBorder="1" applyAlignment="1">
      <alignment horizontal="center" vertical="center"/>
    </xf>
    <xf numFmtId="0" fontId="24" fillId="0" borderId="56" xfId="1" applyFont="1" applyFill="1" applyBorder="1" applyAlignment="1">
      <alignment horizontal="center" vertical="center" wrapText="1"/>
    </xf>
    <xf numFmtId="0" fontId="28" fillId="0" borderId="31"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28" fillId="0" borderId="55"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4" fillId="0" borderId="2" xfId="1" applyFont="1" applyFill="1" applyBorder="1" applyAlignment="1">
      <alignment horizontal="right" vertical="center"/>
    </xf>
    <xf numFmtId="0" fontId="24" fillId="0" borderId="2" xfId="1" applyFont="1" applyFill="1" applyBorder="1" applyAlignment="1">
      <alignment horizontal="center" vertical="center"/>
    </xf>
    <xf numFmtId="0" fontId="24" fillId="4" borderId="2" xfId="1" applyFont="1" applyFill="1" applyBorder="1" applyAlignment="1">
      <alignment horizontal="center" vertical="center" wrapText="1" shrinkToFit="1"/>
    </xf>
    <xf numFmtId="0" fontId="24" fillId="5" borderId="2" xfId="1" applyFont="1" applyFill="1" applyBorder="1" applyAlignment="1">
      <alignment horizontal="center" vertical="center" wrapText="1" shrinkToFit="1"/>
    </xf>
    <xf numFmtId="0" fontId="24" fillId="6" borderId="2" xfId="1" applyFont="1" applyFill="1" applyBorder="1" applyAlignment="1">
      <alignment horizontal="center" vertical="center" wrapText="1" shrinkToFit="1"/>
    </xf>
    <xf numFmtId="0" fontId="24" fillId="0" borderId="10" xfId="1" applyFont="1" applyFill="1" applyBorder="1" applyAlignment="1">
      <alignment horizontal="center" vertical="center"/>
    </xf>
    <xf numFmtId="0" fontId="29" fillId="0" borderId="2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4" fillId="0" borderId="10" xfId="4" applyFont="1" applyBorder="1" applyAlignment="1">
      <alignment horizontal="center" wrapText="1" shrinkToFit="1"/>
    </xf>
    <xf numFmtId="0" fontId="24" fillId="0" borderId="10" xfId="4" applyFont="1" applyBorder="1" applyAlignment="1">
      <alignment horizontal="center" wrapText="1" shrinkToFit="1"/>
    </xf>
    <xf numFmtId="0" fontId="24" fillId="0" borderId="11" xfId="1" applyFont="1" applyFill="1" applyBorder="1" applyAlignment="1">
      <alignment horizontal="center" vertical="center"/>
    </xf>
    <xf numFmtId="0" fontId="29" fillId="0" borderId="22"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4" fillId="0" borderId="11" xfId="4" applyFont="1" applyBorder="1" applyAlignment="1">
      <alignment horizontal="center" wrapText="1" shrinkToFit="1"/>
    </xf>
    <xf numFmtId="0" fontId="31" fillId="0" borderId="2" xfId="1" applyFont="1" applyFill="1" applyBorder="1" applyAlignment="1">
      <alignment horizontal="center" vertical="center" textRotation="255"/>
    </xf>
    <xf numFmtId="0" fontId="31" fillId="0" borderId="56" xfId="1" applyFont="1" applyFill="1" applyBorder="1" applyAlignment="1">
      <alignment horizontal="center" vertical="center" textRotation="255" wrapText="1"/>
    </xf>
    <xf numFmtId="0" fontId="31" fillId="0" borderId="56" xfId="1" applyFont="1" applyFill="1" applyBorder="1">
      <alignment vertical="center"/>
    </xf>
    <xf numFmtId="0" fontId="32" fillId="0" borderId="2" xfId="1" applyFont="1" applyFill="1" applyBorder="1" applyAlignment="1">
      <alignment horizontal="left" vertical="top" wrapText="1"/>
    </xf>
    <xf numFmtId="0" fontId="32" fillId="0" borderId="56" xfId="1" applyFont="1" applyFill="1" applyBorder="1" applyAlignment="1">
      <alignment horizontal="left" vertical="top" wrapText="1"/>
    </xf>
    <xf numFmtId="185" fontId="31" fillId="0" borderId="56" xfId="1" applyNumberFormat="1" applyFont="1" applyFill="1" applyBorder="1" applyAlignment="1">
      <alignment horizontal="right" vertical="center"/>
    </xf>
    <xf numFmtId="0" fontId="31" fillId="0" borderId="56" xfId="1" applyFont="1" applyFill="1" applyBorder="1" applyAlignment="1">
      <alignment horizontal="left" vertical="center"/>
    </xf>
    <xf numFmtId="0" fontId="31" fillId="0" borderId="56" xfId="4" applyFont="1" applyFill="1" applyBorder="1" applyAlignment="1">
      <alignment horizontal="left" vertical="top" wrapText="1"/>
    </xf>
    <xf numFmtId="0" fontId="31" fillId="0" borderId="10" xfId="4" applyFont="1" applyFill="1" applyBorder="1" applyAlignment="1">
      <alignment horizontal="left" vertical="top" wrapText="1"/>
    </xf>
    <xf numFmtId="0" fontId="31" fillId="0" borderId="2" xfId="1" applyFont="1" applyFill="1" applyBorder="1" applyAlignment="1">
      <alignment horizontal="center" vertical="center"/>
    </xf>
    <xf numFmtId="0" fontId="31" fillId="0" borderId="10" xfId="1" applyFont="1" applyFill="1" applyBorder="1" applyAlignment="1">
      <alignment horizontal="center" vertical="center" textRotation="255"/>
    </xf>
    <xf numFmtId="0" fontId="31" fillId="7" borderId="10" xfId="1" applyFont="1" applyFill="1" applyBorder="1">
      <alignment vertical="center"/>
    </xf>
    <xf numFmtId="0" fontId="32" fillId="0" borderId="10" xfId="1" applyFont="1" applyFill="1" applyBorder="1" applyAlignment="1">
      <alignment horizontal="left" vertical="top" wrapText="1"/>
    </xf>
    <xf numFmtId="184" fontId="31" fillId="0" borderId="10" xfId="1" applyNumberFormat="1" applyFont="1" applyFill="1" applyBorder="1">
      <alignment vertical="center"/>
    </xf>
    <xf numFmtId="0" fontId="31" fillId="0" borderId="10" xfId="1" applyFont="1" applyFill="1" applyBorder="1" applyAlignment="1">
      <alignment vertical="center"/>
    </xf>
    <xf numFmtId="0" fontId="31" fillId="0" borderId="10" xfId="4" applyFont="1" applyFill="1" applyBorder="1" applyAlignment="1">
      <alignment horizontal="left" vertical="top" wrapText="1"/>
    </xf>
    <xf numFmtId="0" fontId="31" fillId="0" borderId="2" xfId="1" applyFont="1" applyFill="1" applyBorder="1" applyAlignment="1">
      <alignment vertical="center"/>
    </xf>
    <xf numFmtId="0" fontId="31" fillId="8" borderId="10" xfId="1" applyFont="1" applyFill="1" applyBorder="1">
      <alignment vertical="center"/>
    </xf>
    <xf numFmtId="0" fontId="8" fillId="0" borderId="2" xfId="1" applyFont="1" applyFill="1" applyBorder="1" applyAlignment="1">
      <alignment horizontal="left" vertical="top" wrapText="1"/>
    </xf>
    <xf numFmtId="0" fontId="31" fillId="0" borderId="10" xfId="1" applyFont="1" applyFill="1" applyBorder="1">
      <alignment vertical="center"/>
    </xf>
    <xf numFmtId="0" fontId="31" fillId="0" borderId="11" xfId="1" applyFont="1" applyFill="1" applyBorder="1" applyAlignment="1">
      <alignment horizontal="center" vertical="center" textRotation="255"/>
    </xf>
    <xf numFmtId="0" fontId="31" fillId="0" borderId="11" xfId="1" applyFont="1" applyFill="1" applyBorder="1">
      <alignment vertical="center"/>
    </xf>
    <xf numFmtId="0" fontId="32" fillId="0" borderId="11" xfId="1" applyFont="1" applyFill="1" applyBorder="1" applyAlignment="1">
      <alignment horizontal="left" vertical="top" wrapText="1"/>
    </xf>
    <xf numFmtId="184" fontId="31" fillId="0" borderId="11" xfId="1" applyNumberFormat="1" applyFont="1" applyFill="1" applyBorder="1">
      <alignment vertical="center"/>
    </xf>
    <xf numFmtId="0" fontId="31" fillId="0" borderId="11" xfId="1" applyFont="1" applyFill="1" applyBorder="1" applyAlignment="1">
      <alignment vertical="center"/>
    </xf>
    <xf numFmtId="0" fontId="31" fillId="0" borderId="11" xfId="4" applyFont="1" applyFill="1" applyBorder="1" applyAlignment="1">
      <alignment horizontal="left" vertical="top" wrapText="1"/>
    </xf>
    <xf numFmtId="0" fontId="31" fillId="0" borderId="2" xfId="1" applyFont="1" applyFill="1" applyBorder="1" applyAlignment="1">
      <alignment horizontal="center" vertical="center" wrapText="1"/>
    </xf>
    <xf numFmtId="0" fontId="31" fillId="0" borderId="2" xfId="1" applyFont="1" applyFill="1" applyBorder="1" applyAlignment="1">
      <alignment horizontal="center" vertical="center" textRotation="255" shrinkToFit="1"/>
    </xf>
    <xf numFmtId="185" fontId="31" fillId="0" borderId="56" xfId="1" applyNumberFormat="1" applyFont="1" applyFill="1" applyBorder="1">
      <alignment vertical="center"/>
    </xf>
    <xf numFmtId="0" fontId="31" fillId="9" borderId="61" xfId="1" applyFont="1" applyFill="1" applyBorder="1" applyAlignment="1">
      <alignment horizontal="center" vertical="center" wrapText="1"/>
    </xf>
    <xf numFmtId="0" fontId="31" fillId="9" borderId="62" xfId="1" applyFont="1" applyFill="1" applyBorder="1" applyAlignment="1">
      <alignment horizontal="center" vertical="center" wrapText="1"/>
    </xf>
    <xf numFmtId="0" fontId="31" fillId="9" borderId="57" xfId="1" applyFont="1" applyFill="1" applyBorder="1" applyAlignment="1">
      <alignment horizontal="center" vertical="center" wrapText="1"/>
    </xf>
    <xf numFmtId="0" fontId="31" fillId="0" borderId="2" xfId="1" applyFont="1" applyFill="1" applyBorder="1" applyAlignment="1">
      <alignment vertical="center" wrapText="1"/>
    </xf>
    <xf numFmtId="0" fontId="31" fillId="9" borderId="22" xfId="1" applyFont="1" applyFill="1" applyBorder="1" applyAlignment="1">
      <alignment horizontal="center" vertical="center" wrapText="1"/>
    </xf>
    <xf numFmtId="0" fontId="31" fillId="9" borderId="43" xfId="1" applyFont="1" applyFill="1" applyBorder="1" applyAlignment="1">
      <alignment horizontal="center" vertical="center" wrapText="1"/>
    </xf>
    <xf numFmtId="0" fontId="31" fillId="9" borderId="18" xfId="1" applyFont="1" applyFill="1" applyBorder="1" applyAlignment="1">
      <alignment horizontal="center" vertical="center" wrapText="1"/>
    </xf>
    <xf numFmtId="0" fontId="31" fillId="10" borderId="10" xfId="1" applyFont="1" applyFill="1" applyBorder="1">
      <alignment vertical="center"/>
    </xf>
    <xf numFmtId="0" fontId="31" fillId="0" borderId="61" xfId="4" applyFont="1" applyFill="1" applyBorder="1" applyAlignment="1">
      <alignment horizontal="left" vertical="top" wrapText="1"/>
    </xf>
    <xf numFmtId="0" fontId="31" fillId="8" borderId="56" xfId="1" applyFont="1" applyFill="1" applyBorder="1">
      <alignment vertical="center"/>
    </xf>
    <xf numFmtId="0" fontId="31" fillId="0" borderId="21" xfId="4" applyFont="1" applyFill="1" applyBorder="1" applyAlignment="1">
      <alignment horizontal="left" vertical="top" wrapText="1"/>
    </xf>
    <xf numFmtId="0" fontId="31" fillId="0" borderId="22" xfId="4" applyFont="1" applyFill="1" applyBorder="1" applyAlignment="1">
      <alignment horizontal="left" vertical="top" wrapText="1"/>
    </xf>
    <xf numFmtId="0" fontId="31" fillId="11" borderId="2" xfId="1" applyFont="1" applyFill="1" applyBorder="1" applyAlignment="1">
      <alignment horizontal="center" vertical="center" wrapText="1"/>
    </xf>
    <xf numFmtId="0" fontId="31" fillId="11" borderId="2" xfId="1" applyFont="1" applyFill="1" applyBorder="1" applyAlignment="1">
      <alignment horizontal="center" vertical="center" textRotation="255" shrinkToFit="1"/>
    </xf>
    <xf numFmtId="0" fontId="31" fillId="0" borderId="2" xfId="1" applyFont="1" applyFill="1" applyBorder="1" applyAlignment="1">
      <alignment vertical="center" textRotation="255"/>
    </xf>
    <xf numFmtId="0" fontId="31" fillId="11" borderId="2" xfId="1" applyFont="1" applyFill="1" applyBorder="1" applyAlignment="1">
      <alignment vertical="center"/>
    </xf>
    <xf numFmtId="0" fontId="32" fillId="0" borderId="10" xfId="1" applyFont="1" applyFill="1" applyBorder="1">
      <alignment vertical="center"/>
    </xf>
    <xf numFmtId="0" fontId="31" fillId="0" borderId="11" xfId="1" applyFont="1" applyFill="1" applyBorder="1" applyAlignment="1">
      <alignment horizontal="center" vertical="center"/>
    </xf>
    <xf numFmtId="185" fontId="31" fillId="0" borderId="10" xfId="1" applyNumberFormat="1" applyFont="1" applyFill="1" applyBorder="1">
      <alignment vertical="center"/>
    </xf>
    <xf numFmtId="0" fontId="31" fillId="0" borderId="10" xfId="1" applyFont="1" applyFill="1" applyBorder="1" applyAlignment="1">
      <alignment horizontal="left" vertical="center"/>
    </xf>
    <xf numFmtId="0" fontId="31" fillId="8" borderId="56" xfId="1" applyFont="1" applyFill="1" applyBorder="1" applyAlignment="1">
      <alignment vertical="center" shrinkToFit="1"/>
    </xf>
    <xf numFmtId="0" fontId="31" fillId="12" borderId="10" xfId="1" applyFont="1" applyFill="1" applyBorder="1">
      <alignment vertical="center"/>
    </xf>
    <xf numFmtId="0" fontId="31" fillId="0" borderId="56" xfId="1" applyFont="1" applyFill="1" applyBorder="1" applyAlignment="1">
      <alignment horizontal="center" vertical="center"/>
    </xf>
    <xf numFmtId="0" fontId="8" fillId="0" borderId="56" xfId="1" applyFont="1" applyFill="1" applyBorder="1" applyAlignment="1">
      <alignment horizontal="left" vertical="top" wrapText="1"/>
    </xf>
    <xf numFmtId="0" fontId="31" fillId="0" borderId="21" xfId="4" applyFont="1" applyFill="1" applyBorder="1" applyAlignment="1">
      <alignment horizontal="left" vertical="top" wrapText="1"/>
    </xf>
    <xf numFmtId="0" fontId="31" fillId="0" borderId="62" xfId="1" applyFont="1" applyFill="1" applyBorder="1" applyAlignment="1">
      <alignment horizontal="left" vertical="center" shrinkToFit="1"/>
    </xf>
    <xf numFmtId="0" fontId="0" fillId="0" borderId="62" xfId="0" applyBorder="1" applyAlignment="1">
      <alignment vertical="center" shrinkToFit="1"/>
    </xf>
    <xf numFmtId="0" fontId="0" fillId="0" borderId="62" xfId="0" applyBorder="1" applyAlignment="1">
      <alignment vertical="center" shrinkToFit="1"/>
    </xf>
    <xf numFmtId="0" fontId="0" fillId="0" borderId="0" xfId="0" applyBorder="1" applyAlignment="1">
      <alignment vertical="center" shrinkToFit="1"/>
    </xf>
    <xf numFmtId="0" fontId="31" fillId="0" borderId="0" xfId="4" applyFont="1" applyFill="1" applyBorder="1" applyAlignment="1">
      <alignment vertical="center"/>
    </xf>
    <xf numFmtId="0" fontId="31" fillId="0" borderId="0" xfId="1" applyFont="1" applyFill="1" applyBorder="1" applyAlignment="1">
      <alignment horizontal="left" vertical="center"/>
    </xf>
    <xf numFmtId="0" fontId="34" fillId="0" borderId="0"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24" fillId="0" borderId="0" xfId="1" applyFont="1" applyFill="1" applyBorder="1">
      <alignment vertical="center"/>
    </xf>
    <xf numFmtId="184" fontId="24" fillId="0" borderId="0" xfId="1" applyNumberFormat="1" applyFont="1" applyFill="1" applyBorder="1">
      <alignment vertical="center"/>
    </xf>
    <xf numFmtId="0" fontId="31" fillId="0" borderId="31" xfId="1" applyFont="1" applyFill="1" applyBorder="1" applyAlignment="1">
      <alignment horizontal="center" vertical="center" shrinkToFit="1"/>
    </xf>
    <xf numFmtId="0" fontId="31" fillId="0" borderId="31" xfId="1" applyFont="1" applyFill="1" applyBorder="1" applyAlignment="1">
      <alignment horizontal="center" vertical="center"/>
    </xf>
    <xf numFmtId="0" fontId="31" fillId="0" borderId="32" xfId="1" applyFont="1" applyFill="1" applyBorder="1" applyAlignment="1">
      <alignment horizontal="center" vertical="center"/>
    </xf>
    <xf numFmtId="0" fontId="31" fillId="0" borderId="55" xfId="1" applyFont="1" applyFill="1" applyBorder="1" applyAlignment="1">
      <alignment horizontal="center" vertical="center"/>
    </xf>
    <xf numFmtId="0" fontId="31" fillId="0" borderId="0" xfId="4" applyFont="1" applyFill="1" applyBorder="1" applyAlignment="1">
      <alignment horizontal="left" vertical="top" wrapText="1"/>
    </xf>
    <xf numFmtId="0" fontId="24" fillId="0" borderId="0" xfId="1" applyFont="1" applyFill="1" applyAlignment="1">
      <alignment horizontal="left" vertical="center"/>
    </xf>
    <xf numFmtId="0" fontId="31" fillId="0" borderId="0" xfId="1" applyFont="1" applyFill="1" applyBorder="1" applyAlignment="1">
      <alignment horizontal="center" vertical="center"/>
    </xf>
    <xf numFmtId="0" fontId="31" fillId="0" borderId="0" xfId="1" applyFont="1" applyFill="1" applyBorder="1" applyAlignment="1">
      <alignment vertical="center"/>
    </xf>
    <xf numFmtId="0" fontId="31" fillId="0" borderId="0" xfId="1" applyFont="1" applyFill="1" applyBorder="1" applyAlignment="1">
      <alignment horizontal="left" vertical="top"/>
    </xf>
    <xf numFmtId="0" fontId="31" fillId="0" borderId="2" xfId="1" applyFont="1" applyFill="1" applyBorder="1" applyAlignment="1">
      <alignment horizontal="center" vertical="center"/>
    </xf>
    <xf numFmtId="0" fontId="31" fillId="0" borderId="31" xfId="1" applyFont="1" applyFill="1" applyBorder="1" applyAlignment="1">
      <alignment horizontal="center" vertical="center"/>
    </xf>
    <xf numFmtId="0" fontId="31" fillId="0" borderId="55" xfId="1" applyFont="1" applyFill="1" applyBorder="1">
      <alignment vertical="center"/>
    </xf>
    <xf numFmtId="185" fontId="31" fillId="0" borderId="2" xfId="1" applyNumberFormat="1" applyFont="1" applyFill="1" applyBorder="1" applyAlignment="1">
      <alignment horizontal="center" vertical="center"/>
    </xf>
    <xf numFmtId="184" fontId="31" fillId="0" borderId="2" xfId="1" applyNumberFormat="1" applyFont="1" applyFill="1" applyBorder="1" applyAlignment="1">
      <alignment horizontal="center" vertical="center"/>
    </xf>
    <xf numFmtId="184" fontId="31" fillId="0" borderId="2" xfId="1" applyNumberFormat="1" applyFont="1" applyFill="1" applyBorder="1" applyAlignment="1">
      <alignment horizontal="center" vertical="center"/>
    </xf>
    <xf numFmtId="0" fontId="24" fillId="0" borderId="0" xfId="1" applyFont="1" applyFill="1" applyBorder="1" applyAlignment="1">
      <alignment horizontal="left" vertical="center"/>
    </xf>
    <xf numFmtId="0" fontId="24" fillId="0" borderId="0" xfId="1" applyFont="1" applyFill="1" applyBorder="1" applyAlignment="1">
      <alignment vertical="center" wrapText="1"/>
    </xf>
    <xf numFmtId="0" fontId="24" fillId="0" borderId="62" xfId="1" applyFont="1" applyFill="1" applyBorder="1" applyAlignment="1">
      <alignment horizontal="center" vertical="center"/>
    </xf>
    <xf numFmtId="0" fontId="24" fillId="0" borderId="62" xfId="1" applyFont="1" applyFill="1" applyBorder="1">
      <alignment vertical="center"/>
    </xf>
    <xf numFmtId="0" fontId="35" fillId="0" borderId="62" xfId="1" applyFont="1" applyFill="1" applyBorder="1" applyAlignment="1">
      <alignment horizontal="left" vertical="center"/>
    </xf>
    <xf numFmtId="185" fontId="24" fillId="0" borderId="0" xfId="1" applyNumberFormat="1" applyFont="1" applyFill="1" applyBorder="1" applyAlignment="1">
      <alignment horizontal="center" vertical="center"/>
    </xf>
    <xf numFmtId="184" fontId="24" fillId="0" borderId="0" xfId="1" applyNumberFormat="1" applyFont="1" applyFill="1" applyBorder="1" applyAlignment="1">
      <alignment horizontal="center" vertical="center"/>
    </xf>
    <xf numFmtId="0" fontId="24" fillId="0" borderId="0" xfId="1" applyFont="1" applyFill="1" applyBorder="1" applyAlignment="1">
      <alignment horizontal="left" vertical="top" wrapText="1"/>
    </xf>
    <xf numFmtId="0" fontId="31" fillId="0" borderId="0" xfId="1" applyFont="1" applyFill="1" applyBorder="1" applyAlignment="1">
      <alignment vertical="center" wrapText="1"/>
    </xf>
    <xf numFmtId="0" fontId="31" fillId="0" borderId="0" xfId="1" applyFont="1" applyFill="1" applyBorder="1" applyAlignment="1">
      <alignment horizontal="center" vertical="center"/>
    </xf>
    <xf numFmtId="0" fontId="24" fillId="0" borderId="0" xfId="1" applyFont="1" applyAlignment="1">
      <alignment horizontal="center" vertical="center" textRotation="255"/>
    </xf>
    <xf numFmtId="0" fontId="24" fillId="0" borderId="0" xfId="1" applyFont="1">
      <alignment vertical="center"/>
    </xf>
    <xf numFmtId="0" fontId="36" fillId="3" borderId="2" xfId="1" applyFont="1" applyFill="1" applyBorder="1" applyAlignment="1">
      <alignment horizontal="center" vertical="center" textRotation="255" shrinkToFit="1"/>
    </xf>
    <xf numFmtId="0" fontId="24" fillId="0" borderId="2" xfId="1" applyFont="1" applyBorder="1" applyAlignment="1">
      <alignment horizontal="center" vertical="center" textRotation="255"/>
    </xf>
    <xf numFmtId="0" fontId="24" fillId="0" borderId="61" xfId="1" applyFont="1" applyBorder="1" applyAlignment="1">
      <alignment horizontal="center" vertical="center"/>
    </xf>
    <xf numFmtId="0" fontId="24" fillId="0" borderId="62" xfId="1" applyFont="1" applyBorder="1" applyAlignment="1">
      <alignment horizontal="center" vertical="center"/>
    </xf>
    <xf numFmtId="0" fontId="24" fillId="0" borderId="61" xfId="1" applyFont="1" applyBorder="1" applyAlignment="1">
      <alignment horizontal="center" vertical="center" shrinkToFit="1"/>
    </xf>
    <xf numFmtId="0" fontId="24" fillId="0" borderId="62" xfId="1" applyFont="1" applyBorder="1" applyAlignment="1">
      <alignment horizontal="center" vertical="center" shrinkToFit="1"/>
    </xf>
    <xf numFmtId="0" fontId="24" fillId="13" borderId="61" xfId="1" applyFont="1" applyFill="1" applyBorder="1" applyAlignment="1">
      <alignment horizontal="center" vertical="center" shrinkToFit="1"/>
    </xf>
    <xf numFmtId="0" fontId="24" fillId="13" borderId="57" xfId="1" applyFont="1" applyFill="1" applyBorder="1" applyAlignment="1">
      <alignment horizontal="center" vertical="center" shrinkToFit="1"/>
    </xf>
    <xf numFmtId="0" fontId="24" fillId="0" borderId="0" xfId="1" applyFont="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0" xfId="1" applyFont="1" applyBorder="1" applyAlignment="1">
      <alignment horizontal="center" vertical="center" shrinkToFit="1"/>
    </xf>
    <xf numFmtId="0" fontId="24" fillId="13" borderId="21" xfId="1" applyFont="1" applyFill="1" applyBorder="1" applyAlignment="1">
      <alignment horizontal="center" vertical="center" shrinkToFit="1"/>
    </xf>
    <xf numFmtId="0" fontId="24" fillId="13" borderId="1" xfId="1" applyFont="1" applyFill="1" applyBorder="1" applyAlignment="1">
      <alignment horizontal="center" vertical="center" shrinkToFit="1"/>
    </xf>
    <xf numFmtId="0" fontId="1" fillId="0" borderId="22" xfId="1" applyFont="1" applyBorder="1" applyAlignment="1">
      <alignment horizontal="center" vertical="center"/>
    </xf>
    <xf numFmtId="0" fontId="1" fillId="0" borderId="43" xfId="1" applyFont="1" applyBorder="1" applyAlignment="1">
      <alignment horizontal="center" vertical="center"/>
    </xf>
    <xf numFmtId="0" fontId="1" fillId="0" borderId="22" xfId="1" applyFont="1" applyBorder="1" applyAlignment="1">
      <alignment horizontal="center" vertical="center" shrinkToFit="1"/>
    </xf>
    <xf numFmtId="0" fontId="1" fillId="0" borderId="43" xfId="1" applyFont="1" applyBorder="1" applyAlignment="1">
      <alignment horizontal="center" vertical="center" shrinkToFit="1"/>
    </xf>
    <xf numFmtId="0" fontId="24" fillId="0" borderId="22" xfId="1" applyFont="1" applyBorder="1" applyAlignment="1">
      <alignment horizontal="center" vertical="center" shrinkToFit="1"/>
    </xf>
    <xf numFmtId="0" fontId="24" fillId="0" borderId="43" xfId="1" applyFont="1" applyBorder="1" applyAlignment="1">
      <alignment horizontal="center" vertical="center" shrinkToFit="1"/>
    </xf>
    <xf numFmtId="0" fontId="24" fillId="13" borderId="22" xfId="1" applyFont="1" applyFill="1" applyBorder="1" applyAlignment="1">
      <alignment horizontal="center" vertical="center" shrinkToFit="1"/>
    </xf>
    <xf numFmtId="0" fontId="24" fillId="13" borderId="18" xfId="1" applyFont="1" applyFill="1" applyBorder="1" applyAlignment="1">
      <alignment horizontal="center" vertical="center" shrinkToFit="1"/>
    </xf>
    <xf numFmtId="0" fontId="1" fillId="0" borderId="2" xfId="1" applyBorder="1" applyAlignment="1">
      <alignment horizontal="center" vertical="center"/>
    </xf>
    <xf numFmtId="0" fontId="1" fillId="13" borderId="2" xfId="1" applyFill="1" applyBorder="1" applyAlignment="1">
      <alignment horizontal="center" vertical="center"/>
    </xf>
    <xf numFmtId="0" fontId="24" fillId="13" borderId="10" xfId="1" applyFont="1" applyFill="1" applyBorder="1" applyAlignment="1">
      <alignment horizontal="center" vertical="center"/>
    </xf>
    <xf numFmtId="0" fontId="24" fillId="0" borderId="63" xfId="1" applyFont="1" applyFill="1" applyBorder="1" applyAlignment="1">
      <alignment horizontal="center" vertical="center"/>
    </xf>
    <xf numFmtId="0" fontId="24" fillId="0" borderId="10" xfId="1" applyFont="1" applyFill="1" applyBorder="1" applyAlignment="1">
      <alignment horizontal="left" vertical="center" shrinkToFit="1"/>
    </xf>
    <xf numFmtId="0" fontId="28" fillId="0" borderId="56" xfId="1" applyFont="1" applyFill="1" applyBorder="1" applyAlignment="1">
      <alignment horizontal="left" vertical="top" wrapText="1"/>
    </xf>
    <xf numFmtId="0" fontId="24" fillId="0" borderId="64" xfId="1" applyFont="1" applyFill="1" applyBorder="1" applyAlignment="1">
      <alignment horizontal="center" vertical="center"/>
    </xf>
    <xf numFmtId="0" fontId="24" fillId="0" borderId="56" xfId="1" applyFont="1" applyFill="1" applyBorder="1" applyAlignment="1">
      <alignment horizontal="left" vertical="center" shrinkToFit="1"/>
    </xf>
    <xf numFmtId="0" fontId="28" fillId="0" borderId="56" xfId="1" applyFont="1" applyFill="1" applyBorder="1" applyAlignment="1">
      <alignment horizontal="left" vertical="top" wrapText="1" shrinkToFit="1"/>
    </xf>
    <xf numFmtId="0" fontId="24" fillId="0" borderId="65" xfId="1" applyFont="1" applyFill="1" applyBorder="1" applyAlignment="1">
      <alignment horizontal="center" vertical="center"/>
    </xf>
    <xf numFmtId="0" fontId="37" fillId="0" borderId="10" xfId="0" applyFont="1" applyFill="1" applyBorder="1" applyAlignment="1">
      <alignment horizontal="left" vertical="top" wrapText="1"/>
    </xf>
    <xf numFmtId="0" fontId="38" fillId="0" borderId="10" xfId="0" applyFont="1" applyFill="1" applyBorder="1" applyAlignment="1">
      <alignment horizontal="left" vertical="top" wrapText="1"/>
    </xf>
    <xf numFmtId="0" fontId="24" fillId="0" borderId="66" xfId="1" applyFont="1" applyFill="1" applyBorder="1" applyAlignment="1">
      <alignment vertical="center"/>
    </xf>
    <xf numFmtId="0" fontId="37" fillId="0" borderId="10" xfId="0" applyFont="1" applyFill="1" applyBorder="1" applyAlignment="1">
      <alignment horizontal="left" vertical="top" wrapText="1" shrinkToFit="1"/>
    </xf>
    <xf numFmtId="0" fontId="24" fillId="0" borderId="67" xfId="1" applyFont="1" applyFill="1" applyBorder="1" applyAlignment="1">
      <alignment horizontal="center" vertical="center"/>
    </xf>
    <xf numFmtId="0" fontId="37" fillId="0" borderId="11" xfId="0" applyFont="1" applyFill="1" applyBorder="1" applyAlignment="1">
      <alignment horizontal="left" vertical="top" wrapText="1"/>
    </xf>
    <xf numFmtId="0" fontId="38" fillId="0" borderId="11" xfId="0" applyFont="1" applyFill="1" applyBorder="1" applyAlignment="1">
      <alignment horizontal="left" vertical="top" wrapText="1"/>
    </xf>
    <xf numFmtId="0" fontId="24" fillId="0" borderId="68" xfId="1" applyFont="1" applyFill="1" applyBorder="1" applyAlignment="1">
      <alignment vertical="center"/>
    </xf>
    <xf numFmtId="0" fontId="24" fillId="0" borderId="11" xfId="1" applyFont="1" applyFill="1" applyBorder="1" applyAlignment="1">
      <alignment horizontal="left" vertical="center" shrinkToFit="1"/>
    </xf>
    <xf numFmtId="0" fontId="37" fillId="0" borderId="11" xfId="0" applyFont="1" applyFill="1" applyBorder="1" applyAlignment="1">
      <alignment horizontal="left" vertical="top" wrapText="1" shrinkToFit="1"/>
    </xf>
    <xf numFmtId="0" fontId="24" fillId="0" borderId="56" xfId="1" applyFont="1" applyFill="1" applyBorder="1" applyAlignment="1">
      <alignment horizontal="center" vertical="center"/>
    </xf>
    <xf numFmtId="0" fontId="24" fillId="0" borderId="69" xfId="1" applyFont="1" applyFill="1" applyBorder="1" applyAlignment="1">
      <alignment horizontal="center" vertical="center"/>
    </xf>
    <xf numFmtId="0" fontId="24" fillId="0" borderId="10" xfId="1" applyFont="1" applyFill="1" applyBorder="1" applyAlignment="1">
      <alignment vertical="center"/>
    </xf>
    <xf numFmtId="0" fontId="24" fillId="0" borderId="11" xfId="1" applyFont="1" applyFill="1" applyBorder="1" applyAlignment="1">
      <alignment vertical="center"/>
    </xf>
    <xf numFmtId="0" fontId="24" fillId="0" borderId="70" xfId="1" applyFont="1" applyFill="1" applyBorder="1" applyAlignment="1">
      <alignment horizontal="center" vertical="center"/>
    </xf>
    <xf numFmtId="0" fontId="24" fillId="0" borderId="71" xfId="1" applyFont="1" applyFill="1" applyBorder="1" applyAlignment="1">
      <alignment horizontal="center" vertical="center"/>
    </xf>
    <xf numFmtId="0" fontId="24" fillId="0" borderId="72" xfId="1" applyFont="1" applyFill="1" applyBorder="1" applyAlignment="1">
      <alignment vertical="center"/>
    </xf>
    <xf numFmtId="0" fontId="24" fillId="0" borderId="10" xfId="1" applyFont="1" applyFill="1" applyBorder="1" applyAlignment="1">
      <alignment horizontal="center" vertical="center" wrapText="1"/>
    </xf>
    <xf numFmtId="0" fontId="24" fillId="13" borderId="56" xfId="1" applyFont="1" applyFill="1" applyBorder="1" applyAlignment="1">
      <alignment horizontal="center" vertical="center"/>
    </xf>
    <xf numFmtId="0" fontId="24" fillId="9" borderId="22" xfId="1" applyFont="1" applyFill="1" applyBorder="1" applyAlignment="1">
      <alignment horizontal="center" vertical="center"/>
    </xf>
    <xf numFmtId="0" fontId="24" fillId="9" borderId="43" xfId="1" applyFont="1" applyFill="1" applyBorder="1" applyAlignment="1">
      <alignment horizontal="center" vertical="center"/>
    </xf>
    <xf numFmtId="0" fontId="24" fillId="9" borderId="18" xfId="1" applyFont="1" applyFill="1" applyBorder="1" applyAlignment="1">
      <alignment horizontal="center" vertical="center"/>
    </xf>
    <xf numFmtId="0" fontId="24" fillId="9" borderId="61" xfId="1" applyFont="1" applyFill="1" applyBorder="1" applyAlignment="1">
      <alignment horizontal="center" vertical="center"/>
    </xf>
    <xf numFmtId="0" fontId="24" fillId="9" borderId="62" xfId="1" applyFont="1" applyFill="1" applyBorder="1" applyAlignment="1">
      <alignment horizontal="center" vertical="center"/>
    </xf>
    <xf numFmtId="0" fontId="24" fillId="9" borderId="57" xfId="1" applyFont="1" applyFill="1" applyBorder="1" applyAlignment="1">
      <alignment horizontal="center" vertical="center"/>
    </xf>
    <xf numFmtId="0" fontId="24" fillId="0" borderId="21" xfId="4" applyFont="1" applyBorder="1" applyAlignment="1">
      <alignment horizontal="center" wrapText="1" shrinkToFit="1"/>
    </xf>
    <xf numFmtId="0" fontId="24" fillId="0" borderId="22" xfId="4" applyFont="1" applyBorder="1" applyAlignment="1">
      <alignment horizontal="center" wrapText="1" shrinkToFit="1"/>
    </xf>
    <xf numFmtId="0" fontId="24" fillId="0" borderId="56" xfId="1" applyFont="1" applyFill="1" applyBorder="1" applyAlignment="1">
      <alignment horizontal="center" vertical="center" shrinkToFit="1"/>
    </xf>
    <xf numFmtId="0" fontId="24" fillId="0" borderId="10"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31" fillId="0" borderId="56" xfId="1" applyFont="1" applyFill="1" applyBorder="1" applyAlignment="1">
      <alignment horizontal="left" vertical="top" shrinkToFit="1"/>
    </xf>
    <xf numFmtId="0" fontId="31" fillId="0" borderId="10" xfId="1" applyFont="1" applyFill="1" applyBorder="1" applyAlignment="1">
      <alignment horizontal="left" vertical="top" shrinkToFit="1"/>
    </xf>
    <xf numFmtId="0" fontId="31" fillId="0" borderId="11" xfId="1" applyFont="1" applyFill="1" applyBorder="1" applyAlignment="1">
      <alignment horizontal="left" vertical="top" shrinkToFit="1"/>
    </xf>
    <xf numFmtId="0" fontId="31" fillId="0" borderId="60" xfId="1" applyFont="1" applyFill="1" applyBorder="1" applyAlignment="1">
      <alignment horizontal="left" vertical="top" shrinkToFit="1"/>
    </xf>
    <xf numFmtId="0" fontId="31" fillId="0" borderId="58" xfId="1" applyFont="1" applyFill="1" applyBorder="1" applyAlignment="1">
      <alignment horizontal="left" vertical="top" shrinkToFit="1"/>
    </xf>
    <xf numFmtId="0" fontId="31" fillId="0" borderId="59" xfId="1" applyFont="1" applyFill="1" applyBorder="1" applyAlignment="1">
      <alignment horizontal="left" vertical="top" shrinkToFit="1"/>
    </xf>
    <xf numFmtId="0" fontId="24" fillId="0" borderId="21" xfId="1" applyFont="1" applyFill="1" applyBorder="1">
      <alignment vertical="center"/>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40.png"/><Relationship Id="rId13" Type="http://schemas.openxmlformats.org/officeDocument/2006/relationships/image" Target="../media/image45.png"/><Relationship Id="rId18" Type="http://schemas.openxmlformats.org/officeDocument/2006/relationships/image" Target="../media/image50.png"/><Relationship Id="rId3" Type="http://schemas.openxmlformats.org/officeDocument/2006/relationships/image" Target="../media/image35.png"/><Relationship Id="rId7" Type="http://schemas.openxmlformats.org/officeDocument/2006/relationships/image" Target="../media/image39.png"/><Relationship Id="rId12" Type="http://schemas.openxmlformats.org/officeDocument/2006/relationships/image" Target="../media/image44.png"/><Relationship Id="rId17" Type="http://schemas.openxmlformats.org/officeDocument/2006/relationships/image" Target="../media/image49.png"/><Relationship Id="rId2" Type="http://schemas.openxmlformats.org/officeDocument/2006/relationships/image" Target="../media/image34.png"/><Relationship Id="rId16" Type="http://schemas.openxmlformats.org/officeDocument/2006/relationships/image" Target="../media/image48.png"/><Relationship Id="rId1" Type="http://schemas.openxmlformats.org/officeDocument/2006/relationships/image" Target="../media/image33.png"/><Relationship Id="rId6" Type="http://schemas.openxmlformats.org/officeDocument/2006/relationships/image" Target="../media/image38.png"/><Relationship Id="rId11" Type="http://schemas.openxmlformats.org/officeDocument/2006/relationships/image" Target="../media/image43.png"/><Relationship Id="rId5" Type="http://schemas.openxmlformats.org/officeDocument/2006/relationships/image" Target="../media/image37.png"/><Relationship Id="rId15" Type="http://schemas.openxmlformats.org/officeDocument/2006/relationships/image" Target="../media/image47.png"/><Relationship Id="rId10" Type="http://schemas.openxmlformats.org/officeDocument/2006/relationships/image" Target="../media/image42.png"/><Relationship Id="rId19" Type="http://schemas.openxmlformats.org/officeDocument/2006/relationships/image" Target="../media/image51.png"/><Relationship Id="rId4" Type="http://schemas.openxmlformats.org/officeDocument/2006/relationships/image" Target="../media/image36.png"/><Relationship Id="rId9" Type="http://schemas.openxmlformats.org/officeDocument/2006/relationships/image" Target="../media/image41.png"/><Relationship Id="rId14" Type="http://schemas.openxmlformats.org/officeDocument/2006/relationships/image" Target="../media/image46.png"/></Relationships>
</file>

<file path=xl/drawings/_rels/drawing3.xml.rels><?xml version="1.0" encoding="UTF-8" standalone="yes"?>
<Relationships xmlns="http://schemas.openxmlformats.org/package/2006/relationships"><Relationship Id="rId1" Type="http://schemas.openxmlformats.org/officeDocument/2006/relationships/image" Target="../media/image5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3.jpeg"/></Relationships>
</file>

<file path=xl/drawings/drawing1.xml><?xml version="1.0" encoding="utf-8"?>
<xdr:wsDr xmlns:xdr="http://schemas.openxmlformats.org/drawingml/2006/spreadsheetDrawing" xmlns:a="http://schemas.openxmlformats.org/drawingml/2006/main">
  <xdr:twoCellAnchor editAs="absolute">
    <xdr:from>
      <xdr:col>4</xdr:col>
      <xdr:colOff>229879</xdr:colOff>
      <xdr:row>80</xdr:row>
      <xdr:rowOff>49788</xdr:rowOff>
    </xdr:from>
    <xdr:to>
      <xdr:col>5</xdr:col>
      <xdr:colOff>1042307</xdr:colOff>
      <xdr:row>87</xdr:row>
      <xdr:rowOff>16730</xdr:rowOff>
    </xdr:to>
    <xdr:grpSp>
      <xdr:nvGrpSpPr>
        <xdr:cNvPr id="2" name="グループ化 1"/>
        <xdr:cNvGrpSpPr/>
      </xdr:nvGrpSpPr>
      <xdr:grpSpPr>
        <a:xfrm>
          <a:off x="4671993" y="13436743"/>
          <a:ext cx="2042019" cy="1118601"/>
          <a:chOff x="7768237" y="13207894"/>
          <a:chExt cx="2037070" cy="1109942"/>
        </a:xfrm>
      </xdr:grpSpPr>
      <xdr:sp macro="" textlink="">
        <xdr:nvSpPr>
          <xdr:cNvPr id="3" name="テキスト ボックス 2">
            <a:extLst>
              <a:ext uri="{FF2B5EF4-FFF2-40B4-BE49-F238E27FC236}">
                <a16:creationId xmlns="" xmlns:a16="http://schemas.microsoft.com/office/drawing/2014/main" id="{FAA3339C-D232-4B11-A1A9-B567F66820F7}"/>
              </a:ext>
            </a:extLst>
          </xdr:cNvPr>
          <xdr:cNvSpPr txBox="1"/>
        </xdr:nvSpPr>
        <xdr:spPr bwMode="auto">
          <a:xfrm>
            <a:off x="7768237" y="13314062"/>
            <a:ext cx="2037070" cy="10037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8388" y="13207894"/>
            <a:ext cx="1963519" cy="9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2380" y="13628595"/>
            <a:ext cx="1934776" cy="96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17</xdr:col>
      <xdr:colOff>1533157</xdr:colOff>
      <xdr:row>40</xdr:row>
      <xdr:rowOff>12089</xdr:rowOff>
    </xdr:from>
    <xdr:to>
      <xdr:col>17</xdr:col>
      <xdr:colOff>1968765</xdr:colOff>
      <xdr:row>42</xdr:row>
      <xdr:rowOff>153662</xdr:rowOff>
    </xdr:to>
    <xdr:pic>
      <xdr:nvPicPr>
        <xdr:cNvPr id="6"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132" y="6708164"/>
          <a:ext cx="435608" cy="465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1751356</xdr:colOff>
      <xdr:row>45</xdr:row>
      <xdr:rowOff>36802</xdr:rowOff>
    </xdr:from>
    <xdr:to>
      <xdr:col>2</xdr:col>
      <xdr:colOff>2208209</xdr:colOff>
      <xdr:row>48</xdr:row>
      <xdr:rowOff>26040</xdr:rowOff>
    </xdr:to>
    <xdr:pic>
      <xdr:nvPicPr>
        <xdr:cNvPr id="7" name="図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51431" y="7542502"/>
          <a:ext cx="456853" cy="475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1013806</xdr:colOff>
      <xdr:row>77</xdr:row>
      <xdr:rowOff>48055</xdr:rowOff>
    </xdr:from>
    <xdr:to>
      <xdr:col>25</xdr:col>
      <xdr:colOff>173107</xdr:colOff>
      <xdr:row>83</xdr:row>
      <xdr:rowOff>119742</xdr:rowOff>
    </xdr:to>
    <xdr:pic>
      <xdr:nvPicPr>
        <xdr:cNvPr id="8" name="図 1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692081" y="12735355"/>
          <a:ext cx="1616751" cy="1043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181452</xdr:colOff>
      <xdr:row>0</xdr:row>
      <xdr:rowOff>40822</xdr:rowOff>
    </xdr:from>
    <xdr:to>
      <xdr:col>28</xdr:col>
      <xdr:colOff>999723</xdr:colOff>
      <xdr:row>7</xdr:row>
      <xdr:rowOff>53354</xdr:rowOff>
    </xdr:to>
    <xdr:grpSp>
      <xdr:nvGrpSpPr>
        <xdr:cNvPr id="9" name="グループ化 8420"/>
        <xdr:cNvGrpSpPr>
          <a:grpSpLocks/>
        </xdr:cNvGrpSpPr>
      </xdr:nvGrpSpPr>
      <xdr:grpSpPr bwMode="auto">
        <a:xfrm>
          <a:off x="787588" y="40822"/>
          <a:ext cx="20881385" cy="1389327"/>
          <a:chOff x="560918" y="0"/>
          <a:chExt cx="20329590" cy="1333499"/>
        </a:xfrm>
      </xdr:grpSpPr>
      <xdr:grpSp>
        <xdr:nvGrpSpPr>
          <xdr:cNvPr id="10" name="グループ化 8419"/>
          <xdr:cNvGrpSpPr>
            <a:grpSpLocks/>
          </xdr:cNvGrpSpPr>
        </xdr:nvGrpSpPr>
        <xdr:grpSpPr bwMode="auto">
          <a:xfrm>
            <a:off x="560918" y="0"/>
            <a:ext cx="9948333" cy="1333499"/>
            <a:chOff x="560918" y="0"/>
            <a:chExt cx="9948333" cy="1333499"/>
          </a:xfrm>
        </xdr:grpSpPr>
        <xdr:pic>
          <xdr:nvPicPr>
            <xdr:cNvPr id="21" name="図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93319" y="174856"/>
              <a:ext cx="620351"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24668" y="105834"/>
              <a:ext cx="328083" cy="32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60918" y="0"/>
              <a:ext cx="89545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09083" y="179916"/>
              <a:ext cx="1417607" cy="1153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1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14333" y="21167"/>
              <a:ext cx="656168" cy="348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19"/>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19501" y="0"/>
              <a:ext cx="664206"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32668" y="31750"/>
              <a:ext cx="433918" cy="433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21"/>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71583" y="0"/>
              <a:ext cx="666750" cy="44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24"/>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969501" y="0"/>
              <a:ext cx="539750" cy="62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2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32750" y="84668"/>
              <a:ext cx="328083" cy="32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2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413500" y="0"/>
              <a:ext cx="433918" cy="433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26"/>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942668" y="0"/>
              <a:ext cx="751416" cy="55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3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flipV="1">
              <a:off x="8646584" y="31750"/>
              <a:ext cx="656168" cy="348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30"/>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599083" y="42334"/>
              <a:ext cx="179915" cy="308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1" name="図 33"/>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1578166" y="0"/>
            <a:ext cx="1132417" cy="1092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3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12891" y="42332"/>
            <a:ext cx="940681" cy="51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37"/>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7891311" y="55681"/>
            <a:ext cx="1100667" cy="398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39"/>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6151035" y="0"/>
            <a:ext cx="843002" cy="560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41"/>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0234342" y="1"/>
            <a:ext cx="656166" cy="467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43"/>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203454" y="52916"/>
            <a:ext cx="560916" cy="37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47"/>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9633143" y="93418"/>
            <a:ext cx="560916" cy="37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45"/>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9253514" y="26691"/>
            <a:ext cx="435874"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48"/>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5187706" y="45097"/>
            <a:ext cx="292537" cy="330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50"/>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7437095" y="52916"/>
            <a:ext cx="578298"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1090854</xdr:colOff>
      <xdr:row>80</xdr:row>
      <xdr:rowOff>56369</xdr:rowOff>
    </xdr:from>
    <xdr:to>
      <xdr:col>2</xdr:col>
      <xdr:colOff>2494041</xdr:colOff>
      <xdr:row>83</xdr:row>
      <xdr:rowOff>141177</xdr:rowOff>
    </xdr:to>
    <xdr:pic>
      <xdr:nvPicPr>
        <xdr:cNvPr id="35" name="図 52"/>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690929" y="13229444"/>
          <a:ext cx="1403187" cy="570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15687</xdr:colOff>
      <xdr:row>78</xdr:row>
      <xdr:rowOff>1866</xdr:rowOff>
    </xdr:from>
    <xdr:to>
      <xdr:col>2</xdr:col>
      <xdr:colOff>1157379</xdr:colOff>
      <xdr:row>84</xdr:row>
      <xdr:rowOff>138360</xdr:rowOff>
    </xdr:to>
    <xdr:pic>
      <xdr:nvPicPr>
        <xdr:cNvPr id="36" name="図 54"/>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15762" y="12851091"/>
          <a:ext cx="1141692" cy="1108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134449</xdr:colOff>
      <xdr:row>82</xdr:row>
      <xdr:rowOff>15957</xdr:rowOff>
    </xdr:from>
    <xdr:to>
      <xdr:col>2</xdr:col>
      <xdr:colOff>253636</xdr:colOff>
      <xdr:row>84</xdr:row>
      <xdr:rowOff>66286</xdr:rowOff>
    </xdr:to>
    <xdr:pic>
      <xdr:nvPicPr>
        <xdr:cNvPr id="37" name="図 56"/>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34449" y="13512882"/>
          <a:ext cx="719262" cy="374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226978</xdr:colOff>
      <xdr:row>75</xdr:row>
      <xdr:rowOff>151459</xdr:rowOff>
    </xdr:from>
    <xdr:to>
      <xdr:col>13</xdr:col>
      <xdr:colOff>1040170</xdr:colOff>
      <xdr:row>81</xdr:row>
      <xdr:rowOff>53285</xdr:rowOff>
    </xdr:to>
    <xdr:pic>
      <xdr:nvPicPr>
        <xdr:cNvPr id="38" name="図 58"/>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9866278" y="12514909"/>
          <a:ext cx="813192" cy="87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26</xdr:col>
      <xdr:colOff>1629</xdr:colOff>
      <xdr:row>73</xdr:row>
      <xdr:rowOff>146211</xdr:rowOff>
    </xdr:from>
    <xdr:to>
      <xdr:col>27</xdr:col>
      <xdr:colOff>662180</xdr:colOff>
      <xdr:row>78</xdr:row>
      <xdr:rowOff>114467</xdr:rowOff>
    </xdr:to>
    <xdr:pic>
      <xdr:nvPicPr>
        <xdr:cNvPr id="39" name="図 60"/>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9527879" y="12185811"/>
          <a:ext cx="974876" cy="777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977449</xdr:colOff>
      <xdr:row>78</xdr:row>
      <xdr:rowOff>30417</xdr:rowOff>
    </xdr:from>
    <xdr:to>
      <xdr:col>20</xdr:col>
      <xdr:colOff>786707</xdr:colOff>
      <xdr:row>83</xdr:row>
      <xdr:rowOff>67226</xdr:rowOff>
    </xdr:to>
    <xdr:pic>
      <xdr:nvPicPr>
        <xdr:cNvPr id="40" name="図 62"/>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6426999" y="12879642"/>
          <a:ext cx="1037983" cy="846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260828</xdr:colOff>
      <xdr:row>78</xdr:row>
      <xdr:rowOff>69160</xdr:rowOff>
    </xdr:from>
    <xdr:to>
      <xdr:col>28</xdr:col>
      <xdr:colOff>485736</xdr:colOff>
      <xdr:row>84</xdr:row>
      <xdr:rowOff>33002</xdr:rowOff>
    </xdr:to>
    <xdr:pic>
      <xdr:nvPicPr>
        <xdr:cNvPr id="41" name="図 8416"/>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0101403" y="12918385"/>
          <a:ext cx="1034533" cy="935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764119</xdr:colOff>
      <xdr:row>77</xdr:row>
      <xdr:rowOff>139047</xdr:rowOff>
    </xdr:from>
    <xdr:to>
      <xdr:col>12</xdr:col>
      <xdr:colOff>118314</xdr:colOff>
      <xdr:row>82</xdr:row>
      <xdr:rowOff>97610</xdr:rowOff>
    </xdr:to>
    <xdr:pic>
      <xdr:nvPicPr>
        <xdr:cNvPr id="42" name="図 8418"/>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7660219" y="12826347"/>
          <a:ext cx="1287770" cy="76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114300</xdr:colOff>
      <xdr:row>0</xdr:row>
      <xdr:rowOff>0</xdr:rowOff>
    </xdr:from>
    <xdr:to>
      <xdr:col>39</xdr:col>
      <xdr:colOff>40698</xdr:colOff>
      <xdr:row>2</xdr:row>
      <xdr:rowOff>152400</xdr:rowOff>
    </xdr:to>
    <xdr:grpSp>
      <xdr:nvGrpSpPr>
        <xdr:cNvPr id="2" name="グループ化 1"/>
        <xdr:cNvGrpSpPr>
          <a:grpSpLocks/>
        </xdr:cNvGrpSpPr>
      </xdr:nvGrpSpPr>
      <xdr:grpSpPr bwMode="auto">
        <a:xfrm>
          <a:off x="457200" y="0"/>
          <a:ext cx="32806698" cy="1276350"/>
          <a:chOff x="652463" y="0"/>
          <a:chExt cx="32878712" cy="1263650"/>
        </a:xfrm>
      </xdr:grpSpPr>
      <xdr:pic>
        <xdr:nvPicPr>
          <xdr:cNvPr id="3"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72250" y="28575"/>
            <a:ext cx="1558925" cy="91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図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4103" y="115463"/>
            <a:ext cx="619125" cy="823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2463" y="0"/>
            <a:ext cx="904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4863" y="171450"/>
            <a:ext cx="1425575"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3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6788" y="19050"/>
            <a:ext cx="1000125" cy="909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3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8438" y="190500"/>
            <a:ext cx="438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3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38228" y="95250"/>
            <a:ext cx="1133475" cy="79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61184" y="0"/>
            <a:ext cx="8445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603044" y="13705"/>
            <a:ext cx="16129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079711" y="101758"/>
            <a:ext cx="1104900" cy="69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082074" y="91069"/>
            <a:ext cx="566737"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3496828" y="73872"/>
            <a:ext cx="676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057261" y="148219"/>
            <a:ext cx="600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0"/>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0886400" y="152400"/>
            <a:ext cx="9525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9537025" y="142875"/>
            <a:ext cx="990600" cy="833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13"/>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7905075" y="76200"/>
            <a:ext cx="1273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8"/>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427576" y="151236"/>
            <a:ext cx="1044575" cy="69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9"/>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5687851" y="0"/>
            <a:ext cx="8159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1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6577556" y="101759"/>
            <a:ext cx="1016000" cy="757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238125</xdr:colOff>
      <xdr:row>0</xdr:row>
      <xdr:rowOff>15875</xdr:rowOff>
    </xdr:from>
    <xdr:to>
      <xdr:col>17</xdr:col>
      <xdr:colOff>635000</xdr:colOff>
      <xdr:row>4</xdr:row>
      <xdr:rowOff>213471</xdr:rowOff>
    </xdr:to>
    <xdr:pic>
      <xdr:nvPicPr>
        <xdr:cNvPr id="103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0" y="15875"/>
          <a:ext cx="2397125" cy="1689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158750</xdr:colOff>
      <xdr:row>0</xdr:row>
      <xdr:rowOff>0</xdr:rowOff>
    </xdr:from>
    <xdr:to>
      <xdr:col>17</xdr:col>
      <xdr:colOff>698499</xdr:colOff>
      <xdr:row>4</xdr:row>
      <xdr:rowOff>291583</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0625" y="0"/>
          <a:ext cx="2539999" cy="1783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32946;&#22290;/&#32102;&#39135;/04/4&#26376;&#29486;&#314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tabSelected="1" view="pageBreakPreview" zoomScale="110" zoomScaleNormal="90" zoomScaleSheetLayoutView="110" workbookViewId="0">
      <selection activeCell="AD6" sqref="AD6"/>
    </sheetView>
  </sheetViews>
  <sheetFormatPr defaultRowHeight="13.5" x14ac:dyDescent="0.15"/>
  <cols>
    <col min="1" max="1" width="4.5" style="204" bestFit="1" customWidth="1"/>
    <col min="2" max="2" width="3.375" style="205" bestFit="1" customWidth="1"/>
    <col min="3" max="3" width="34.25" style="205" bestFit="1" customWidth="1"/>
    <col min="4" max="7" width="16.125" style="205" customWidth="1"/>
    <col min="8" max="8" width="5.125" style="206" hidden="1" customWidth="1"/>
    <col min="9" max="9" width="4.125" style="205" hidden="1" customWidth="1"/>
    <col min="10" max="10" width="10.625" style="205" hidden="1" customWidth="1"/>
    <col min="11" max="11" width="5.125" style="206" customWidth="1"/>
    <col min="12" max="12" width="4.125" style="205" bestFit="1" customWidth="1"/>
    <col min="13" max="13" width="10.625" style="205" customWidth="1"/>
    <col min="14" max="14" width="15.625" style="205" customWidth="1"/>
    <col min="15" max="15" width="2.375" style="205" customWidth="1"/>
    <col min="16" max="16" width="4.5" style="301" bestFit="1" customWidth="1"/>
    <col min="17" max="17" width="3.375" style="205" bestFit="1" customWidth="1"/>
    <col min="18" max="18" width="34.25" style="205" customWidth="1"/>
    <col min="19" max="22" width="16.125" style="205" customWidth="1"/>
    <col min="23" max="23" width="5.125" style="206" hidden="1" customWidth="1"/>
    <col min="24" max="24" width="4.125" style="205" hidden="1" customWidth="1"/>
    <col min="25" max="25" width="10.625" style="205" hidden="1" customWidth="1"/>
    <col min="26" max="26" width="5.125" style="206" customWidth="1"/>
    <col min="27" max="27" width="4.125" style="205" bestFit="1" customWidth="1"/>
    <col min="28" max="28" width="10.625" style="205" customWidth="1"/>
    <col min="29" max="29" width="15.625" style="205" customWidth="1"/>
    <col min="30" max="16384" width="9" style="205"/>
  </cols>
  <sheetData>
    <row r="1" spans="1:29" ht="33.75" customHeight="1" x14ac:dyDescent="0.15">
      <c r="P1" s="204"/>
      <c r="AC1" s="394"/>
    </row>
    <row r="2" spans="1:29" s="204" customFormat="1" ht="12" customHeight="1" x14ac:dyDescent="0.15">
      <c r="A2" s="207" t="s">
        <v>359</v>
      </c>
      <c r="B2" s="208" t="s">
        <v>360</v>
      </c>
      <c r="C2" s="209"/>
      <c r="D2" s="210" t="s">
        <v>361</v>
      </c>
      <c r="E2" s="211"/>
      <c r="F2" s="212"/>
      <c r="G2" s="213" t="s">
        <v>362</v>
      </c>
      <c r="H2" s="214" t="s">
        <v>363</v>
      </c>
      <c r="I2" s="215"/>
      <c r="J2" s="216"/>
      <c r="K2" s="214" t="s">
        <v>364</v>
      </c>
      <c r="L2" s="215"/>
      <c r="M2" s="215"/>
      <c r="N2" s="385" t="s">
        <v>365</v>
      </c>
      <c r="O2" s="217"/>
      <c r="P2" s="207" t="s">
        <v>359</v>
      </c>
      <c r="Q2" s="208" t="s">
        <v>360</v>
      </c>
      <c r="R2" s="218"/>
      <c r="S2" s="219" t="s">
        <v>361</v>
      </c>
      <c r="T2" s="219"/>
      <c r="U2" s="219"/>
      <c r="V2" s="213" t="s">
        <v>362</v>
      </c>
      <c r="W2" s="214" t="s">
        <v>363</v>
      </c>
      <c r="X2" s="215"/>
      <c r="Y2" s="216"/>
      <c r="Z2" s="214" t="s">
        <v>364</v>
      </c>
      <c r="AA2" s="215"/>
      <c r="AB2" s="215"/>
      <c r="AC2" s="385" t="s">
        <v>365</v>
      </c>
    </row>
    <row r="3" spans="1:29" s="204" customFormat="1" ht="12" customHeight="1" x14ac:dyDescent="0.15">
      <c r="A3" s="207"/>
      <c r="B3" s="208"/>
      <c r="C3" s="209"/>
      <c r="D3" s="220" t="s">
        <v>366</v>
      </c>
      <c r="E3" s="221" t="s">
        <v>367</v>
      </c>
      <c r="F3" s="222" t="s">
        <v>368</v>
      </c>
      <c r="G3" s="223"/>
      <c r="H3" s="224" t="s">
        <v>369</v>
      </c>
      <c r="I3" s="225"/>
      <c r="J3" s="226" t="s">
        <v>370</v>
      </c>
      <c r="K3" s="224" t="s">
        <v>369</v>
      </c>
      <c r="L3" s="225"/>
      <c r="M3" s="383" t="s">
        <v>370</v>
      </c>
      <c r="N3" s="386"/>
      <c r="O3" s="227"/>
      <c r="P3" s="207"/>
      <c r="Q3" s="208"/>
      <c r="R3" s="218"/>
      <c r="S3" s="220" t="s">
        <v>366</v>
      </c>
      <c r="T3" s="221" t="s">
        <v>367</v>
      </c>
      <c r="U3" s="222" t="s">
        <v>368</v>
      </c>
      <c r="V3" s="223"/>
      <c r="W3" s="224" t="s">
        <v>369</v>
      </c>
      <c r="X3" s="225"/>
      <c r="Y3" s="226" t="s">
        <v>370</v>
      </c>
      <c r="Z3" s="224" t="s">
        <v>369</v>
      </c>
      <c r="AA3" s="225"/>
      <c r="AB3" s="383" t="s">
        <v>370</v>
      </c>
      <c r="AC3" s="386"/>
    </row>
    <row r="4" spans="1:29" s="204" customFormat="1" ht="12" customHeight="1" x14ac:dyDescent="0.15">
      <c r="A4" s="207"/>
      <c r="B4" s="208"/>
      <c r="C4" s="209"/>
      <c r="D4" s="220"/>
      <c r="E4" s="221"/>
      <c r="F4" s="222"/>
      <c r="G4" s="223"/>
      <c r="H4" s="224"/>
      <c r="I4" s="225"/>
      <c r="J4" s="226"/>
      <c r="K4" s="224"/>
      <c r="L4" s="225"/>
      <c r="M4" s="383"/>
      <c r="N4" s="386"/>
      <c r="O4" s="227"/>
      <c r="P4" s="207"/>
      <c r="Q4" s="208"/>
      <c r="R4" s="218"/>
      <c r="S4" s="220"/>
      <c r="T4" s="221"/>
      <c r="U4" s="222"/>
      <c r="V4" s="223"/>
      <c r="W4" s="224"/>
      <c r="X4" s="225"/>
      <c r="Y4" s="226"/>
      <c r="Z4" s="224"/>
      <c r="AA4" s="225"/>
      <c r="AB4" s="383"/>
      <c r="AC4" s="386"/>
    </row>
    <row r="5" spans="1:29" s="204" customFormat="1" ht="12" customHeight="1" x14ac:dyDescent="0.15">
      <c r="A5" s="207"/>
      <c r="B5" s="208"/>
      <c r="C5" s="209"/>
      <c r="D5" s="220"/>
      <c r="E5" s="221"/>
      <c r="F5" s="222"/>
      <c r="G5" s="223"/>
      <c r="H5" s="224"/>
      <c r="I5" s="225"/>
      <c r="J5" s="226"/>
      <c r="K5" s="224"/>
      <c r="L5" s="225"/>
      <c r="M5" s="383"/>
      <c r="N5" s="386"/>
      <c r="O5" s="227"/>
      <c r="P5" s="207"/>
      <c r="Q5" s="208"/>
      <c r="R5" s="218"/>
      <c r="S5" s="220"/>
      <c r="T5" s="221"/>
      <c r="U5" s="222"/>
      <c r="V5" s="223"/>
      <c r="W5" s="224"/>
      <c r="X5" s="225"/>
      <c r="Y5" s="226"/>
      <c r="Z5" s="224"/>
      <c r="AA5" s="225"/>
      <c r="AB5" s="383"/>
      <c r="AC5" s="386"/>
    </row>
    <row r="6" spans="1:29" s="204" customFormat="1" ht="12" customHeight="1" x14ac:dyDescent="0.15">
      <c r="A6" s="207"/>
      <c r="B6" s="208"/>
      <c r="C6" s="209"/>
      <c r="D6" s="220"/>
      <c r="E6" s="221"/>
      <c r="F6" s="222"/>
      <c r="G6" s="228"/>
      <c r="H6" s="229"/>
      <c r="I6" s="230"/>
      <c r="J6" s="231"/>
      <c r="K6" s="229"/>
      <c r="L6" s="230"/>
      <c r="M6" s="384"/>
      <c r="N6" s="387"/>
      <c r="O6" s="227"/>
      <c r="P6" s="207"/>
      <c r="Q6" s="208"/>
      <c r="R6" s="218"/>
      <c r="S6" s="220"/>
      <c r="T6" s="221"/>
      <c r="U6" s="222"/>
      <c r="V6" s="228"/>
      <c r="W6" s="229"/>
      <c r="X6" s="230"/>
      <c r="Y6" s="231"/>
      <c r="Z6" s="229"/>
      <c r="AA6" s="230"/>
      <c r="AB6" s="384"/>
      <c r="AC6" s="387"/>
    </row>
    <row r="7" spans="1:29" ht="12.75" customHeight="1" x14ac:dyDescent="0.15">
      <c r="A7" s="232">
        <v>1</v>
      </c>
      <c r="B7" s="233" t="s">
        <v>371</v>
      </c>
      <c r="C7" s="234" t="s">
        <v>261</v>
      </c>
      <c r="D7" s="235" t="s">
        <v>372</v>
      </c>
      <c r="E7" s="235" t="s">
        <v>373</v>
      </c>
      <c r="F7" s="235" t="s">
        <v>374</v>
      </c>
      <c r="G7" s="236" t="s">
        <v>375</v>
      </c>
      <c r="H7" s="237">
        <v>435</v>
      </c>
      <c r="I7" s="238" t="s">
        <v>376</v>
      </c>
      <c r="J7" s="239" t="s">
        <v>43</v>
      </c>
      <c r="K7" s="237">
        <f>435*0.75</f>
        <v>326.25</v>
      </c>
      <c r="L7" s="238" t="s">
        <v>377</v>
      </c>
      <c r="M7" s="269" t="s">
        <v>43</v>
      </c>
      <c r="N7" s="388" t="s">
        <v>49</v>
      </c>
      <c r="O7" s="240"/>
      <c r="P7" s="241">
        <v>16</v>
      </c>
      <c r="Q7" s="241" t="s">
        <v>378</v>
      </c>
      <c r="R7" s="238" t="s">
        <v>70</v>
      </c>
      <c r="S7" s="235" t="s">
        <v>379</v>
      </c>
      <c r="T7" s="235" t="s">
        <v>380</v>
      </c>
      <c r="U7" s="235" t="s">
        <v>381</v>
      </c>
      <c r="V7" s="236" t="s">
        <v>382</v>
      </c>
      <c r="W7" s="237">
        <v>491</v>
      </c>
      <c r="X7" s="238" t="s">
        <v>376</v>
      </c>
      <c r="Y7" s="239" t="s">
        <v>383</v>
      </c>
      <c r="Z7" s="237">
        <f>491*0.75</f>
        <v>368.25</v>
      </c>
      <c r="AA7" s="238" t="s">
        <v>377</v>
      </c>
      <c r="AB7" s="269" t="s">
        <v>383</v>
      </c>
      <c r="AC7" s="388" t="s">
        <v>49</v>
      </c>
    </row>
    <row r="8" spans="1:29" ht="12.75" customHeight="1" x14ac:dyDescent="0.15">
      <c r="A8" s="232"/>
      <c r="B8" s="242"/>
      <c r="C8" s="243" t="s">
        <v>25</v>
      </c>
      <c r="D8" s="235"/>
      <c r="E8" s="235"/>
      <c r="F8" s="235"/>
      <c r="G8" s="244"/>
      <c r="H8" s="245">
        <v>9.8999999999999986</v>
      </c>
      <c r="I8" s="246" t="s">
        <v>384</v>
      </c>
      <c r="J8" s="247"/>
      <c r="K8" s="245">
        <f>9.9*0.75</f>
        <v>7.4250000000000007</v>
      </c>
      <c r="L8" s="246" t="s">
        <v>384</v>
      </c>
      <c r="M8" s="271"/>
      <c r="N8" s="389" t="s">
        <v>385</v>
      </c>
      <c r="O8" s="240"/>
      <c r="P8" s="248"/>
      <c r="Q8" s="241"/>
      <c r="R8" s="249" t="s">
        <v>76</v>
      </c>
      <c r="S8" s="250"/>
      <c r="T8" s="250"/>
      <c r="U8" s="235"/>
      <c r="V8" s="244"/>
      <c r="W8" s="245">
        <v>21.299999999999997</v>
      </c>
      <c r="X8" s="246" t="s">
        <v>384</v>
      </c>
      <c r="Y8" s="247"/>
      <c r="Z8" s="245">
        <f>21.3*0.75</f>
        <v>15.975000000000001</v>
      </c>
      <c r="AA8" s="246" t="s">
        <v>384</v>
      </c>
      <c r="AB8" s="271"/>
      <c r="AC8" s="389" t="s">
        <v>386</v>
      </c>
    </row>
    <row r="9" spans="1:29" ht="12.75" customHeight="1" x14ac:dyDescent="0.15">
      <c r="A9" s="232"/>
      <c r="B9" s="242"/>
      <c r="C9" s="251" t="s">
        <v>38</v>
      </c>
      <c r="D9" s="235"/>
      <c r="E9" s="235"/>
      <c r="F9" s="235"/>
      <c r="G9" s="244"/>
      <c r="H9" s="245">
        <v>11.799999999999999</v>
      </c>
      <c r="I9" s="246" t="s">
        <v>387</v>
      </c>
      <c r="J9" s="247"/>
      <c r="K9" s="245">
        <f>11.8*0.75</f>
        <v>8.8500000000000014</v>
      </c>
      <c r="L9" s="246" t="s">
        <v>387</v>
      </c>
      <c r="M9" s="271"/>
      <c r="N9" s="389"/>
      <c r="O9" s="240"/>
      <c r="P9" s="248"/>
      <c r="Q9" s="241"/>
      <c r="R9" s="251" t="s">
        <v>388</v>
      </c>
      <c r="S9" s="250"/>
      <c r="T9" s="250"/>
      <c r="U9" s="235"/>
      <c r="V9" s="244"/>
      <c r="W9" s="245">
        <v>19.5</v>
      </c>
      <c r="X9" s="246" t="s">
        <v>387</v>
      </c>
      <c r="Y9" s="247"/>
      <c r="Z9" s="245">
        <f>19.5*0.75</f>
        <v>14.625</v>
      </c>
      <c r="AA9" s="246" t="s">
        <v>387</v>
      </c>
      <c r="AB9" s="271"/>
      <c r="AC9" s="389" t="s">
        <v>389</v>
      </c>
    </row>
    <row r="10" spans="1:29" ht="12.75" customHeight="1" x14ac:dyDescent="0.15">
      <c r="A10" s="232"/>
      <c r="B10" s="242"/>
      <c r="C10" s="251" t="s">
        <v>44</v>
      </c>
      <c r="D10" s="235"/>
      <c r="E10" s="235"/>
      <c r="F10" s="235"/>
      <c r="G10" s="244"/>
      <c r="H10" s="245">
        <v>70.5</v>
      </c>
      <c r="I10" s="246" t="s">
        <v>387</v>
      </c>
      <c r="J10" s="247"/>
      <c r="K10" s="245">
        <f>70.5*0.75</f>
        <v>52.875</v>
      </c>
      <c r="L10" s="246" t="s">
        <v>387</v>
      </c>
      <c r="M10" s="271"/>
      <c r="N10" s="389"/>
      <c r="O10" s="240"/>
      <c r="P10" s="248"/>
      <c r="Q10" s="241"/>
      <c r="R10" s="251" t="s">
        <v>91</v>
      </c>
      <c r="S10" s="250"/>
      <c r="T10" s="250"/>
      <c r="U10" s="235"/>
      <c r="V10" s="244"/>
      <c r="W10" s="245">
        <v>55.1</v>
      </c>
      <c r="X10" s="246" t="s">
        <v>387</v>
      </c>
      <c r="Y10" s="247"/>
      <c r="Z10" s="245">
        <f>55.1*0.75</f>
        <v>41.325000000000003</v>
      </c>
      <c r="AA10" s="246" t="s">
        <v>387</v>
      </c>
      <c r="AB10" s="271"/>
      <c r="AC10" s="389"/>
    </row>
    <row r="11" spans="1:29" ht="12.75" customHeight="1" x14ac:dyDescent="0.15">
      <c r="A11" s="232"/>
      <c r="B11" s="252"/>
      <c r="C11" s="253"/>
      <c r="D11" s="235"/>
      <c r="E11" s="235"/>
      <c r="F11" s="235"/>
      <c r="G11" s="254"/>
      <c r="H11" s="255">
        <v>1.3</v>
      </c>
      <c r="I11" s="256" t="s">
        <v>387</v>
      </c>
      <c r="J11" s="257"/>
      <c r="K11" s="255">
        <f>1.3*0.75</f>
        <v>0.97500000000000009</v>
      </c>
      <c r="L11" s="256" t="s">
        <v>387</v>
      </c>
      <c r="M11" s="272"/>
      <c r="N11" s="390"/>
      <c r="O11" s="240"/>
      <c r="P11" s="248"/>
      <c r="Q11" s="241"/>
      <c r="R11" s="253"/>
      <c r="S11" s="250"/>
      <c r="T11" s="250"/>
      <c r="U11" s="235"/>
      <c r="V11" s="254"/>
      <c r="W11" s="255">
        <v>1.1000000000000001</v>
      </c>
      <c r="X11" s="256" t="s">
        <v>387</v>
      </c>
      <c r="Y11" s="257"/>
      <c r="Z11" s="255">
        <f>1.1*0.75</f>
        <v>0.82500000000000007</v>
      </c>
      <c r="AA11" s="256" t="s">
        <v>387</v>
      </c>
      <c r="AB11" s="272"/>
      <c r="AC11" s="390"/>
    </row>
    <row r="12" spans="1:29" ht="12.75" customHeight="1" x14ac:dyDescent="0.15">
      <c r="A12" s="258">
        <v>2</v>
      </c>
      <c r="B12" s="259" t="s">
        <v>378</v>
      </c>
      <c r="C12" s="238" t="s">
        <v>70</v>
      </c>
      <c r="D12" s="235" t="s">
        <v>390</v>
      </c>
      <c r="E12" s="235" t="s">
        <v>380</v>
      </c>
      <c r="F12" s="235" t="s">
        <v>381</v>
      </c>
      <c r="G12" s="236" t="s">
        <v>382</v>
      </c>
      <c r="H12" s="260">
        <v>491</v>
      </c>
      <c r="I12" s="234" t="s">
        <v>391</v>
      </c>
      <c r="J12" s="239" t="s">
        <v>383</v>
      </c>
      <c r="K12" s="260">
        <f>491*0.75</f>
        <v>368.25</v>
      </c>
      <c r="L12" s="234" t="s">
        <v>391</v>
      </c>
      <c r="M12" s="269" t="s">
        <v>383</v>
      </c>
      <c r="N12" s="388" t="s">
        <v>49</v>
      </c>
      <c r="O12" s="240"/>
      <c r="P12" s="241">
        <v>17</v>
      </c>
      <c r="Q12" s="241" t="s">
        <v>392</v>
      </c>
      <c r="R12" s="234" t="s">
        <v>393</v>
      </c>
      <c r="S12" s="235" t="s">
        <v>394</v>
      </c>
      <c r="T12" s="235" t="s">
        <v>395</v>
      </c>
      <c r="U12" s="235" t="s">
        <v>396</v>
      </c>
      <c r="V12" s="236" t="s">
        <v>397</v>
      </c>
      <c r="W12" s="260">
        <v>376</v>
      </c>
      <c r="X12" s="234" t="s">
        <v>391</v>
      </c>
      <c r="Y12" s="239" t="s">
        <v>43</v>
      </c>
      <c r="Z12" s="260">
        <v>288</v>
      </c>
      <c r="AA12" s="234" t="s">
        <v>391</v>
      </c>
      <c r="AB12" s="269" t="s">
        <v>398</v>
      </c>
      <c r="AC12" s="388" t="s">
        <v>49</v>
      </c>
    </row>
    <row r="13" spans="1:29" ht="12.75" customHeight="1" x14ac:dyDescent="0.15">
      <c r="A13" s="258"/>
      <c r="B13" s="259"/>
      <c r="C13" s="249" t="s">
        <v>76</v>
      </c>
      <c r="D13" s="250"/>
      <c r="E13" s="250"/>
      <c r="F13" s="235"/>
      <c r="G13" s="244"/>
      <c r="H13" s="245">
        <v>21.299999999999997</v>
      </c>
      <c r="I13" s="251" t="s">
        <v>384</v>
      </c>
      <c r="J13" s="247"/>
      <c r="K13" s="245">
        <f>21.3*0.75</f>
        <v>15.975000000000001</v>
      </c>
      <c r="L13" s="251" t="s">
        <v>384</v>
      </c>
      <c r="M13" s="271"/>
      <c r="N13" s="389" t="s">
        <v>399</v>
      </c>
      <c r="O13" s="240"/>
      <c r="P13" s="241"/>
      <c r="Q13" s="241"/>
      <c r="R13" s="251" t="s">
        <v>400</v>
      </c>
      <c r="S13" s="235"/>
      <c r="T13" s="235"/>
      <c r="U13" s="235"/>
      <c r="V13" s="244"/>
      <c r="W13" s="245">
        <v>14.299999999999999</v>
      </c>
      <c r="X13" s="251" t="s">
        <v>384</v>
      </c>
      <c r="Y13" s="247"/>
      <c r="Z13" s="245">
        <v>13.9</v>
      </c>
      <c r="AA13" s="251" t="s">
        <v>384</v>
      </c>
      <c r="AB13" s="271"/>
      <c r="AC13" s="389" t="s">
        <v>401</v>
      </c>
    </row>
    <row r="14" spans="1:29" ht="12.75" customHeight="1" x14ac:dyDescent="0.15">
      <c r="A14" s="258"/>
      <c r="B14" s="259"/>
      <c r="C14" s="251" t="s">
        <v>402</v>
      </c>
      <c r="D14" s="250"/>
      <c r="E14" s="250"/>
      <c r="F14" s="235"/>
      <c r="G14" s="244"/>
      <c r="H14" s="245">
        <v>19.5</v>
      </c>
      <c r="I14" s="251" t="s">
        <v>384</v>
      </c>
      <c r="J14" s="247"/>
      <c r="K14" s="245">
        <f>19.5*0.75</f>
        <v>14.625</v>
      </c>
      <c r="L14" s="251" t="s">
        <v>384</v>
      </c>
      <c r="M14" s="271"/>
      <c r="N14" s="389" t="s">
        <v>403</v>
      </c>
      <c r="O14" s="240"/>
      <c r="P14" s="241"/>
      <c r="Q14" s="241"/>
      <c r="R14" s="251" t="s">
        <v>404</v>
      </c>
      <c r="S14" s="235"/>
      <c r="T14" s="235"/>
      <c r="U14" s="235"/>
      <c r="V14" s="244"/>
      <c r="W14" s="245">
        <v>10.899999999999999</v>
      </c>
      <c r="X14" s="251" t="s">
        <v>384</v>
      </c>
      <c r="Y14" s="247"/>
      <c r="Z14" s="245">
        <v>14.3</v>
      </c>
      <c r="AA14" s="251" t="s">
        <v>384</v>
      </c>
      <c r="AB14" s="271"/>
      <c r="AC14" s="389" t="s">
        <v>405</v>
      </c>
    </row>
    <row r="15" spans="1:29" ht="12.75" customHeight="1" x14ac:dyDescent="0.15">
      <c r="A15" s="258"/>
      <c r="B15" s="259"/>
      <c r="C15" s="251" t="s">
        <v>91</v>
      </c>
      <c r="D15" s="250"/>
      <c r="E15" s="250"/>
      <c r="F15" s="235"/>
      <c r="G15" s="244"/>
      <c r="H15" s="245">
        <v>55.1</v>
      </c>
      <c r="I15" s="251" t="s">
        <v>384</v>
      </c>
      <c r="J15" s="247"/>
      <c r="K15" s="245">
        <f>55.1*0.75</f>
        <v>41.325000000000003</v>
      </c>
      <c r="L15" s="251" t="s">
        <v>384</v>
      </c>
      <c r="M15" s="271"/>
      <c r="N15" s="389"/>
      <c r="O15" s="240"/>
      <c r="P15" s="241"/>
      <c r="Q15" s="241"/>
      <c r="R15" s="251"/>
      <c r="S15" s="235"/>
      <c r="T15" s="235"/>
      <c r="U15" s="235"/>
      <c r="V15" s="244"/>
      <c r="W15" s="245">
        <v>52.599999999999994</v>
      </c>
      <c r="X15" s="251" t="s">
        <v>384</v>
      </c>
      <c r="Y15" s="247"/>
      <c r="Z15" s="245">
        <v>25</v>
      </c>
      <c r="AA15" s="251" t="s">
        <v>384</v>
      </c>
      <c r="AB15" s="271"/>
      <c r="AC15" s="389"/>
    </row>
    <row r="16" spans="1:29" ht="12.75" customHeight="1" x14ac:dyDescent="0.15">
      <c r="A16" s="258"/>
      <c r="B16" s="259"/>
      <c r="C16" s="253"/>
      <c r="D16" s="250"/>
      <c r="E16" s="250"/>
      <c r="F16" s="235"/>
      <c r="G16" s="254"/>
      <c r="H16" s="255">
        <v>1.1000000000000001</v>
      </c>
      <c r="I16" s="253" t="s">
        <v>406</v>
      </c>
      <c r="J16" s="257"/>
      <c r="K16" s="255">
        <f>1.1*0.75</f>
        <v>0.82500000000000007</v>
      </c>
      <c r="L16" s="253" t="s">
        <v>406</v>
      </c>
      <c r="M16" s="272"/>
      <c r="N16" s="390"/>
      <c r="O16" s="240"/>
      <c r="P16" s="241"/>
      <c r="Q16" s="241"/>
      <c r="R16" s="253"/>
      <c r="S16" s="235"/>
      <c r="T16" s="235"/>
      <c r="U16" s="235"/>
      <c r="V16" s="254"/>
      <c r="W16" s="255">
        <v>0.9</v>
      </c>
      <c r="X16" s="253" t="s">
        <v>406</v>
      </c>
      <c r="Y16" s="257"/>
      <c r="Z16" s="255">
        <v>0.9</v>
      </c>
      <c r="AA16" s="253" t="s">
        <v>406</v>
      </c>
      <c r="AB16" s="272"/>
      <c r="AC16" s="390"/>
    </row>
    <row r="17" spans="1:29" ht="12.75" customHeight="1" x14ac:dyDescent="0.15">
      <c r="A17" s="258">
        <v>3</v>
      </c>
      <c r="B17" s="259" t="s">
        <v>392</v>
      </c>
      <c r="C17" s="234" t="s">
        <v>393</v>
      </c>
      <c r="D17" s="235" t="s">
        <v>394</v>
      </c>
      <c r="E17" s="235" t="s">
        <v>395</v>
      </c>
      <c r="F17" s="235" t="s">
        <v>396</v>
      </c>
      <c r="G17" s="236" t="s">
        <v>397</v>
      </c>
      <c r="H17" s="260">
        <v>376</v>
      </c>
      <c r="I17" s="238" t="s">
        <v>377</v>
      </c>
      <c r="J17" s="239" t="s">
        <v>43</v>
      </c>
      <c r="K17" s="260">
        <v>288</v>
      </c>
      <c r="L17" s="238" t="s">
        <v>377</v>
      </c>
      <c r="M17" s="269" t="s">
        <v>398</v>
      </c>
      <c r="N17" s="388" t="s">
        <v>49</v>
      </c>
      <c r="O17" s="240"/>
      <c r="P17" s="261"/>
      <c r="Q17" s="262"/>
      <c r="R17" s="262"/>
      <c r="S17" s="262"/>
      <c r="T17" s="262"/>
      <c r="U17" s="262"/>
      <c r="V17" s="262"/>
      <c r="W17" s="262"/>
      <c r="X17" s="262"/>
      <c r="Y17" s="262"/>
      <c r="Z17" s="262"/>
      <c r="AA17" s="262"/>
      <c r="AB17" s="262"/>
      <c r="AC17" s="263"/>
    </row>
    <row r="18" spans="1:29" ht="12.75" customHeight="1" x14ac:dyDescent="0.15">
      <c r="A18" s="264"/>
      <c r="B18" s="259"/>
      <c r="C18" s="251" t="s">
        <v>400</v>
      </c>
      <c r="D18" s="235"/>
      <c r="E18" s="235"/>
      <c r="F18" s="235"/>
      <c r="G18" s="244"/>
      <c r="H18" s="245">
        <v>14.299999999999999</v>
      </c>
      <c r="I18" s="251" t="s">
        <v>387</v>
      </c>
      <c r="J18" s="247"/>
      <c r="K18" s="245">
        <v>13.9</v>
      </c>
      <c r="L18" s="251" t="s">
        <v>387</v>
      </c>
      <c r="M18" s="271"/>
      <c r="N18" s="389" t="s">
        <v>407</v>
      </c>
      <c r="O18" s="240"/>
      <c r="P18" s="265"/>
      <c r="Q18" s="266"/>
      <c r="R18" s="266"/>
      <c r="S18" s="266"/>
      <c r="T18" s="266"/>
      <c r="U18" s="266"/>
      <c r="V18" s="266"/>
      <c r="W18" s="266"/>
      <c r="X18" s="266"/>
      <c r="Y18" s="266"/>
      <c r="Z18" s="266"/>
      <c r="AA18" s="266"/>
      <c r="AB18" s="266"/>
      <c r="AC18" s="267"/>
    </row>
    <row r="19" spans="1:29" ht="12.75" customHeight="1" x14ac:dyDescent="0.15">
      <c r="A19" s="264"/>
      <c r="B19" s="259"/>
      <c r="C19" s="251" t="s">
        <v>408</v>
      </c>
      <c r="D19" s="235"/>
      <c r="E19" s="235"/>
      <c r="F19" s="235"/>
      <c r="G19" s="244"/>
      <c r="H19" s="245">
        <v>10.899999999999999</v>
      </c>
      <c r="I19" s="251" t="s">
        <v>387</v>
      </c>
      <c r="J19" s="247"/>
      <c r="K19" s="245">
        <v>14.3</v>
      </c>
      <c r="L19" s="251" t="s">
        <v>387</v>
      </c>
      <c r="M19" s="271"/>
      <c r="N19" s="389" t="s">
        <v>409</v>
      </c>
      <c r="O19" s="240"/>
      <c r="P19" s="241">
        <v>19</v>
      </c>
      <c r="Q19" s="241" t="s">
        <v>410</v>
      </c>
      <c r="R19" s="234" t="s">
        <v>97</v>
      </c>
      <c r="S19" s="235" t="s">
        <v>411</v>
      </c>
      <c r="T19" s="235" t="s">
        <v>412</v>
      </c>
      <c r="U19" s="235" t="s">
        <v>413</v>
      </c>
      <c r="V19" s="236" t="s">
        <v>414</v>
      </c>
      <c r="W19" s="260">
        <v>392</v>
      </c>
      <c r="X19" s="238" t="s">
        <v>376</v>
      </c>
      <c r="Y19" s="239" t="s">
        <v>415</v>
      </c>
      <c r="Z19" s="260">
        <f>392*0.75</f>
        <v>294</v>
      </c>
      <c r="AA19" s="238" t="s">
        <v>376</v>
      </c>
      <c r="AB19" s="269" t="s">
        <v>415</v>
      </c>
      <c r="AC19" s="388" t="s">
        <v>49</v>
      </c>
    </row>
    <row r="20" spans="1:29" ht="12.75" customHeight="1" x14ac:dyDescent="0.15">
      <c r="A20" s="264"/>
      <c r="B20" s="259"/>
      <c r="C20" s="251"/>
      <c r="D20" s="235"/>
      <c r="E20" s="235"/>
      <c r="F20" s="235"/>
      <c r="G20" s="244"/>
      <c r="H20" s="245">
        <v>52.599999999999994</v>
      </c>
      <c r="I20" s="251" t="s">
        <v>387</v>
      </c>
      <c r="J20" s="247"/>
      <c r="K20" s="245">
        <v>25</v>
      </c>
      <c r="L20" s="251" t="s">
        <v>387</v>
      </c>
      <c r="M20" s="271"/>
      <c r="N20" s="389"/>
      <c r="O20" s="240"/>
      <c r="P20" s="241"/>
      <c r="Q20" s="241"/>
      <c r="R20" s="268" t="s">
        <v>128</v>
      </c>
      <c r="S20" s="235"/>
      <c r="T20" s="235"/>
      <c r="U20" s="235"/>
      <c r="V20" s="244"/>
      <c r="W20" s="245">
        <v>13.6</v>
      </c>
      <c r="X20" s="251" t="s">
        <v>387</v>
      </c>
      <c r="Y20" s="247"/>
      <c r="Z20" s="245">
        <f>13.6*0.75</f>
        <v>10.199999999999999</v>
      </c>
      <c r="AA20" s="251" t="s">
        <v>387</v>
      </c>
      <c r="AB20" s="271"/>
      <c r="AC20" s="389" t="s">
        <v>416</v>
      </c>
    </row>
    <row r="21" spans="1:29" ht="12.75" customHeight="1" x14ac:dyDescent="0.15">
      <c r="A21" s="264"/>
      <c r="B21" s="259"/>
      <c r="C21" s="253"/>
      <c r="D21" s="235"/>
      <c r="E21" s="235"/>
      <c r="F21" s="235"/>
      <c r="G21" s="254"/>
      <c r="H21" s="255">
        <v>0.9</v>
      </c>
      <c r="I21" s="253" t="s">
        <v>387</v>
      </c>
      <c r="J21" s="257"/>
      <c r="K21" s="255">
        <v>0.9</v>
      </c>
      <c r="L21" s="253" t="s">
        <v>387</v>
      </c>
      <c r="M21" s="272"/>
      <c r="N21" s="390"/>
      <c r="O21" s="240"/>
      <c r="P21" s="241"/>
      <c r="Q21" s="241"/>
      <c r="R21" s="251" t="s">
        <v>132</v>
      </c>
      <c r="S21" s="235"/>
      <c r="T21" s="235"/>
      <c r="U21" s="235"/>
      <c r="V21" s="244"/>
      <c r="W21" s="245">
        <v>10.1</v>
      </c>
      <c r="X21" s="251" t="s">
        <v>387</v>
      </c>
      <c r="Y21" s="247"/>
      <c r="Z21" s="245">
        <f>10.1*0.75</f>
        <v>7.5749999999999993</v>
      </c>
      <c r="AA21" s="251" t="s">
        <v>387</v>
      </c>
      <c r="AB21" s="271"/>
      <c r="AC21" s="389"/>
    </row>
    <row r="22" spans="1:29" ht="12.75" customHeight="1" x14ac:dyDescent="0.15">
      <c r="A22" s="261"/>
      <c r="B22" s="262"/>
      <c r="C22" s="262"/>
      <c r="D22" s="262"/>
      <c r="E22" s="262"/>
      <c r="F22" s="262"/>
      <c r="G22" s="262"/>
      <c r="H22" s="262"/>
      <c r="I22" s="262"/>
      <c r="J22" s="262"/>
      <c r="K22" s="262"/>
      <c r="L22" s="262"/>
      <c r="M22" s="262"/>
      <c r="N22" s="263"/>
      <c r="O22" s="240"/>
      <c r="P22" s="241"/>
      <c r="Q22" s="241"/>
      <c r="R22" s="251" t="s">
        <v>91</v>
      </c>
      <c r="S22" s="235"/>
      <c r="T22" s="235"/>
      <c r="U22" s="235"/>
      <c r="V22" s="244"/>
      <c r="W22" s="245">
        <v>59.300000000000004</v>
      </c>
      <c r="X22" s="251" t="s">
        <v>387</v>
      </c>
      <c r="Y22" s="247"/>
      <c r="Z22" s="245">
        <f>59.3*0.75</f>
        <v>44.474999999999994</v>
      </c>
      <c r="AA22" s="251" t="s">
        <v>387</v>
      </c>
      <c r="AB22" s="271"/>
      <c r="AC22" s="389"/>
    </row>
    <row r="23" spans="1:29" ht="12.75" customHeight="1" x14ac:dyDescent="0.15">
      <c r="A23" s="265"/>
      <c r="B23" s="266"/>
      <c r="C23" s="266"/>
      <c r="D23" s="266"/>
      <c r="E23" s="266"/>
      <c r="F23" s="266"/>
      <c r="G23" s="266"/>
      <c r="H23" s="266"/>
      <c r="I23" s="266"/>
      <c r="J23" s="266"/>
      <c r="K23" s="266"/>
      <c r="L23" s="266"/>
      <c r="M23" s="266"/>
      <c r="N23" s="267"/>
      <c r="O23" s="240"/>
      <c r="P23" s="241"/>
      <c r="Q23" s="241"/>
      <c r="R23" s="253" t="s">
        <v>122</v>
      </c>
      <c r="S23" s="235"/>
      <c r="T23" s="235"/>
      <c r="U23" s="235"/>
      <c r="V23" s="254"/>
      <c r="W23" s="255">
        <v>1.2</v>
      </c>
      <c r="X23" s="253" t="s">
        <v>387</v>
      </c>
      <c r="Y23" s="257"/>
      <c r="Z23" s="255">
        <f>1.2*0.75</f>
        <v>0.89999999999999991</v>
      </c>
      <c r="AA23" s="253" t="s">
        <v>387</v>
      </c>
      <c r="AB23" s="272"/>
      <c r="AC23" s="390"/>
    </row>
    <row r="24" spans="1:29" ht="12.75" customHeight="1" x14ac:dyDescent="0.15">
      <c r="A24" s="258">
        <v>5</v>
      </c>
      <c r="B24" s="259" t="s">
        <v>410</v>
      </c>
      <c r="C24" s="234" t="s">
        <v>97</v>
      </c>
      <c r="D24" s="235" t="s">
        <v>411</v>
      </c>
      <c r="E24" s="235" t="s">
        <v>412</v>
      </c>
      <c r="F24" s="235" t="s">
        <v>413</v>
      </c>
      <c r="G24" s="236" t="s">
        <v>414</v>
      </c>
      <c r="H24" s="260">
        <v>392</v>
      </c>
      <c r="I24" s="238" t="s">
        <v>376</v>
      </c>
      <c r="J24" s="239" t="s">
        <v>415</v>
      </c>
      <c r="K24" s="260">
        <f>392*0.75</f>
        <v>294</v>
      </c>
      <c r="L24" s="238" t="s">
        <v>376</v>
      </c>
      <c r="M24" s="269" t="s">
        <v>415</v>
      </c>
      <c r="N24" s="388" t="s">
        <v>49</v>
      </c>
      <c r="O24" s="240"/>
      <c r="P24" s="241">
        <v>20</v>
      </c>
      <c r="Q24" s="241" t="s">
        <v>417</v>
      </c>
      <c r="R24" s="270" t="s">
        <v>141</v>
      </c>
      <c r="S24" s="235" t="s">
        <v>418</v>
      </c>
      <c r="T24" s="235" t="s">
        <v>419</v>
      </c>
      <c r="U24" s="235" t="s">
        <v>420</v>
      </c>
      <c r="V24" s="236" t="s">
        <v>421</v>
      </c>
      <c r="W24" s="260">
        <v>350</v>
      </c>
      <c r="X24" s="238" t="s">
        <v>422</v>
      </c>
      <c r="Y24" s="239" t="s">
        <v>383</v>
      </c>
      <c r="Z24" s="260">
        <f>350*0.75</f>
        <v>262.5</v>
      </c>
      <c r="AA24" s="238" t="s">
        <v>376</v>
      </c>
      <c r="AB24" s="269" t="s">
        <v>383</v>
      </c>
      <c r="AC24" s="388" t="s">
        <v>49</v>
      </c>
    </row>
    <row r="25" spans="1:29" ht="12.75" customHeight="1" x14ac:dyDescent="0.15">
      <c r="A25" s="264"/>
      <c r="B25" s="259"/>
      <c r="C25" s="268" t="s">
        <v>128</v>
      </c>
      <c r="D25" s="235"/>
      <c r="E25" s="235"/>
      <c r="F25" s="235"/>
      <c r="G25" s="244"/>
      <c r="H25" s="245">
        <v>13.6</v>
      </c>
      <c r="I25" s="251" t="s">
        <v>387</v>
      </c>
      <c r="J25" s="247"/>
      <c r="K25" s="245">
        <f>13.6*0.75</f>
        <v>10.199999999999999</v>
      </c>
      <c r="L25" s="251" t="s">
        <v>387</v>
      </c>
      <c r="M25" s="271"/>
      <c r="N25" s="389" t="s">
        <v>416</v>
      </c>
      <c r="O25" s="240"/>
      <c r="P25" s="241"/>
      <c r="Q25" s="241"/>
      <c r="R25" s="251" t="s">
        <v>145</v>
      </c>
      <c r="S25" s="235"/>
      <c r="T25" s="235"/>
      <c r="U25" s="235"/>
      <c r="V25" s="244"/>
      <c r="W25" s="245">
        <v>12.5</v>
      </c>
      <c r="X25" s="251" t="s">
        <v>387</v>
      </c>
      <c r="Y25" s="247"/>
      <c r="Z25" s="245">
        <f>12.5*0.75</f>
        <v>9.375</v>
      </c>
      <c r="AA25" s="251" t="s">
        <v>387</v>
      </c>
      <c r="AB25" s="271"/>
      <c r="AC25" s="389" t="s">
        <v>423</v>
      </c>
    </row>
    <row r="26" spans="1:29" ht="12.75" customHeight="1" x14ac:dyDescent="0.15">
      <c r="A26" s="264"/>
      <c r="B26" s="259"/>
      <c r="C26" s="251" t="s">
        <v>132</v>
      </c>
      <c r="D26" s="235"/>
      <c r="E26" s="235"/>
      <c r="F26" s="235"/>
      <c r="G26" s="244"/>
      <c r="H26" s="245">
        <v>10.1</v>
      </c>
      <c r="I26" s="251" t="s">
        <v>387</v>
      </c>
      <c r="J26" s="247"/>
      <c r="K26" s="245">
        <f>10.1*0.75</f>
        <v>7.5749999999999993</v>
      </c>
      <c r="L26" s="251" t="s">
        <v>387</v>
      </c>
      <c r="M26" s="271"/>
      <c r="N26" s="389"/>
      <c r="O26" s="240"/>
      <c r="P26" s="241"/>
      <c r="Q26" s="241"/>
      <c r="R26" s="251" t="s">
        <v>147</v>
      </c>
      <c r="S26" s="235"/>
      <c r="T26" s="235"/>
      <c r="U26" s="235"/>
      <c r="V26" s="244"/>
      <c r="W26" s="245">
        <v>13.899999999999999</v>
      </c>
      <c r="X26" s="251" t="s">
        <v>387</v>
      </c>
      <c r="Y26" s="247"/>
      <c r="Z26" s="245">
        <f>13.9*0.75</f>
        <v>10.425000000000001</v>
      </c>
      <c r="AA26" s="251" t="s">
        <v>387</v>
      </c>
      <c r="AB26" s="271"/>
      <c r="AC26" s="389"/>
    </row>
    <row r="27" spans="1:29" ht="12.75" customHeight="1" x14ac:dyDescent="0.15">
      <c r="A27" s="264"/>
      <c r="B27" s="259"/>
      <c r="C27" s="251" t="s">
        <v>91</v>
      </c>
      <c r="D27" s="235"/>
      <c r="E27" s="235"/>
      <c r="F27" s="235"/>
      <c r="G27" s="244"/>
      <c r="H27" s="245">
        <v>59.300000000000004</v>
      </c>
      <c r="I27" s="251" t="s">
        <v>387</v>
      </c>
      <c r="J27" s="247"/>
      <c r="K27" s="245">
        <f>59.3*0.75</f>
        <v>44.474999999999994</v>
      </c>
      <c r="L27" s="251" t="s">
        <v>387</v>
      </c>
      <c r="M27" s="271"/>
      <c r="N27" s="389"/>
      <c r="O27" s="240"/>
      <c r="P27" s="241"/>
      <c r="Q27" s="241"/>
      <c r="R27" s="251"/>
      <c r="S27" s="235"/>
      <c r="T27" s="235"/>
      <c r="U27" s="235"/>
      <c r="V27" s="244"/>
      <c r="W27" s="245">
        <v>43.300000000000011</v>
      </c>
      <c r="X27" s="251" t="s">
        <v>387</v>
      </c>
      <c r="Y27" s="247"/>
      <c r="Z27" s="245">
        <f>43.3*0.75</f>
        <v>32.474999999999994</v>
      </c>
      <c r="AA27" s="251" t="s">
        <v>387</v>
      </c>
      <c r="AB27" s="271"/>
      <c r="AC27" s="389"/>
    </row>
    <row r="28" spans="1:29" ht="12.75" customHeight="1" x14ac:dyDescent="0.15">
      <c r="A28" s="264"/>
      <c r="B28" s="259"/>
      <c r="C28" s="253" t="s">
        <v>122</v>
      </c>
      <c r="D28" s="235"/>
      <c r="E28" s="235"/>
      <c r="F28" s="235"/>
      <c r="G28" s="254"/>
      <c r="H28" s="255">
        <v>1.2</v>
      </c>
      <c r="I28" s="253" t="s">
        <v>387</v>
      </c>
      <c r="J28" s="257"/>
      <c r="K28" s="255">
        <f>1.2*0.75</f>
        <v>0.89999999999999991</v>
      </c>
      <c r="L28" s="253" t="s">
        <v>387</v>
      </c>
      <c r="M28" s="272"/>
      <c r="N28" s="390"/>
      <c r="O28" s="240"/>
      <c r="P28" s="241"/>
      <c r="Q28" s="241"/>
      <c r="R28" s="253"/>
      <c r="S28" s="235"/>
      <c r="T28" s="235"/>
      <c r="U28" s="235"/>
      <c r="V28" s="254"/>
      <c r="W28" s="255">
        <v>1.1000000000000001</v>
      </c>
      <c r="X28" s="253" t="s">
        <v>387</v>
      </c>
      <c r="Y28" s="257"/>
      <c r="Z28" s="255">
        <f>1.1*0.75</f>
        <v>0.82500000000000007</v>
      </c>
      <c r="AA28" s="253" t="s">
        <v>387</v>
      </c>
      <c r="AB28" s="272"/>
      <c r="AC28" s="390"/>
    </row>
    <row r="29" spans="1:29" ht="12.75" customHeight="1" x14ac:dyDescent="0.15">
      <c r="A29" s="241">
        <v>6</v>
      </c>
      <c r="B29" s="259" t="s">
        <v>417</v>
      </c>
      <c r="C29" s="270" t="s">
        <v>141</v>
      </c>
      <c r="D29" s="235" t="s">
        <v>418</v>
      </c>
      <c r="E29" s="235" t="s">
        <v>419</v>
      </c>
      <c r="F29" s="235" t="s">
        <v>420</v>
      </c>
      <c r="G29" s="236" t="s">
        <v>421</v>
      </c>
      <c r="H29" s="260">
        <v>350</v>
      </c>
      <c r="I29" s="238" t="s">
        <v>376</v>
      </c>
      <c r="J29" s="239" t="s">
        <v>383</v>
      </c>
      <c r="K29" s="260">
        <f>350*0.75</f>
        <v>262.5</v>
      </c>
      <c r="L29" s="238" t="s">
        <v>376</v>
      </c>
      <c r="M29" s="269" t="s">
        <v>383</v>
      </c>
      <c r="N29" s="388" t="s">
        <v>49</v>
      </c>
      <c r="O29" s="240"/>
      <c r="P29" s="241">
        <v>21</v>
      </c>
      <c r="Q29" s="241" t="s">
        <v>33</v>
      </c>
      <c r="R29" s="270" t="s">
        <v>152</v>
      </c>
      <c r="S29" s="235" t="s">
        <v>424</v>
      </c>
      <c r="T29" s="235" t="s">
        <v>425</v>
      </c>
      <c r="U29" s="235" t="s">
        <v>426</v>
      </c>
      <c r="V29" s="236" t="s">
        <v>427</v>
      </c>
      <c r="W29" s="260">
        <v>382</v>
      </c>
      <c r="X29" s="238" t="s">
        <v>376</v>
      </c>
      <c r="Y29" s="239" t="s">
        <v>43</v>
      </c>
      <c r="Z29" s="260">
        <f>382*0.75</f>
        <v>286.5</v>
      </c>
      <c r="AA29" s="238" t="s">
        <v>376</v>
      </c>
      <c r="AB29" s="269" t="s">
        <v>43</v>
      </c>
      <c r="AC29" s="388" t="s">
        <v>49</v>
      </c>
    </row>
    <row r="30" spans="1:29" ht="12.75" customHeight="1" x14ac:dyDescent="0.15">
      <c r="A30" s="248"/>
      <c r="B30" s="259"/>
      <c r="C30" s="251" t="s">
        <v>145</v>
      </c>
      <c r="D30" s="235"/>
      <c r="E30" s="235"/>
      <c r="F30" s="235"/>
      <c r="G30" s="244"/>
      <c r="H30" s="245">
        <v>12.499999999999998</v>
      </c>
      <c r="I30" s="251" t="s">
        <v>387</v>
      </c>
      <c r="J30" s="247"/>
      <c r="K30" s="245">
        <f>12.5*0.75</f>
        <v>9.375</v>
      </c>
      <c r="L30" s="251" t="s">
        <v>387</v>
      </c>
      <c r="M30" s="271"/>
      <c r="N30" s="389" t="s">
        <v>423</v>
      </c>
      <c r="O30" s="240"/>
      <c r="P30" s="241"/>
      <c r="Q30" s="241"/>
      <c r="R30" s="251" t="s">
        <v>428</v>
      </c>
      <c r="S30" s="235"/>
      <c r="T30" s="235"/>
      <c r="U30" s="235"/>
      <c r="V30" s="244"/>
      <c r="W30" s="245">
        <v>12.099999999999996</v>
      </c>
      <c r="X30" s="251" t="s">
        <v>387</v>
      </c>
      <c r="Y30" s="247"/>
      <c r="Z30" s="245">
        <f>12.1*0.75</f>
        <v>9.0749999999999993</v>
      </c>
      <c r="AA30" s="251" t="s">
        <v>387</v>
      </c>
      <c r="AB30" s="271"/>
      <c r="AC30" s="389" t="s">
        <v>429</v>
      </c>
    </row>
    <row r="31" spans="1:29" ht="12.75" customHeight="1" x14ac:dyDescent="0.15">
      <c r="A31" s="248"/>
      <c r="B31" s="259"/>
      <c r="C31" s="251" t="s">
        <v>147</v>
      </c>
      <c r="D31" s="235"/>
      <c r="E31" s="235"/>
      <c r="F31" s="235"/>
      <c r="G31" s="244"/>
      <c r="H31" s="245">
        <v>13.899999999999999</v>
      </c>
      <c r="I31" s="251" t="s">
        <v>387</v>
      </c>
      <c r="J31" s="247"/>
      <c r="K31" s="245">
        <f>13.9*0.75</f>
        <v>10.425000000000001</v>
      </c>
      <c r="L31" s="251" t="s">
        <v>387</v>
      </c>
      <c r="M31" s="271"/>
      <c r="N31" s="389"/>
      <c r="O31" s="240"/>
      <c r="P31" s="241"/>
      <c r="Q31" s="241"/>
      <c r="R31" s="251" t="s">
        <v>117</v>
      </c>
      <c r="S31" s="235"/>
      <c r="T31" s="235"/>
      <c r="U31" s="235"/>
      <c r="V31" s="244"/>
      <c r="W31" s="245">
        <v>10.5</v>
      </c>
      <c r="X31" s="251" t="s">
        <v>387</v>
      </c>
      <c r="Y31" s="247"/>
      <c r="Z31" s="245">
        <f>10.5*0.75</f>
        <v>7.875</v>
      </c>
      <c r="AA31" s="251" t="s">
        <v>387</v>
      </c>
      <c r="AB31" s="271"/>
      <c r="AC31" s="389"/>
    </row>
    <row r="32" spans="1:29" ht="12.75" customHeight="1" x14ac:dyDescent="0.15">
      <c r="A32" s="248"/>
      <c r="B32" s="259"/>
      <c r="C32" s="251"/>
      <c r="D32" s="235"/>
      <c r="E32" s="235"/>
      <c r="F32" s="235"/>
      <c r="G32" s="244"/>
      <c r="H32" s="245">
        <v>43.300000000000011</v>
      </c>
      <c r="I32" s="251" t="s">
        <v>387</v>
      </c>
      <c r="J32" s="247"/>
      <c r="K32" s="245">
        <f>43.3*0.75</f>
        <v>32.474999999999994</v>
      </c>
      <c r="L32" s="251" t="s">
        <v>387</v>
      </c>
      <c r="M32" s="271"/>
      <c r="N32" s="389"/>
      <c r="O32" s="240"/>
      <c r="P32" s="241"/>
      <c r="Q32" s="241"/>
      <c r="R32" s="251"/>
      <c r="S32" s="235"/>
      <c r="T32" s="235"/>
      <c r="U32" s="235"/>
      <c r="V32" s="244"/>
      <c r="W32" s="245">
        <v>56.9</v>
      </c>
      <c r="X32" s="251" t="s">
        <v>387</v>
      </c>
      <c r="Y32" s="247"/>
      <c r="Z32" s="245">
        <f>56.9*0.75</f>
        <v>42.674999999999997</v>
      </c>
      <c r="AA32" s="251" t="s">
        <v>387</v>
      </c>
      <c r="AB32" s="271"/>
      <c r="AC32" s="389"/>
    </row>
    <row r="33" spans="1:29" ht="12.75" customHeight="1" x14ac:dyDescent="0.15">
      <c r="A33" s="248"/>
      <c r="B33" s="259"/>
      <c r="C33" s="253"/>
      <c r="D33" s="235"/>
      <c r="E33" s="235"/>
      <c r="F33" s="235"/>
      <c r="G33" s="254"/>
      <c r="H33" s="255">
        <v>1.1000000000000001</v>
      </c>
      <c r="I33" s="253" t="s">
        <v>387</v>
      </c>
      <c r="J33" s="257"/>
      <c r="K33" s="255">
        <f>1.1*0.75</f>
        <v>0.82500000000000007</v>
      </c>
      <c r="L33" s="253" t="s">
        <v>387</v>
      </c>
      <c r="M33" s="272"/>
      <c r="N33" s="390"/>
      <c r="O33" s="240"/>
      <c r="P33" s="241"/>
      <c r="Q33" s="241"/>
      <c r="R33" s="253"/>
      <c r="S33" s="235"/>
      <c r="T33" s="235"/>
      <c r="U33" s="235"/>
      <c r="V33" s="254"/>
      <c r="W33" s="255">
        <v>0.9</v>
      </c>
      <c r="X33" s="253" t="s">
        <v>387</v>
      </c>
      <c r="Y33" s="257"/>
      <c r="Z33" s="255">
        <f>0.9*0.75</f>
        <v>0.67500000000000004</v>
      </c>
      <c r="AA33" s="253" t="s">
        <v>387</v>
      </c>
      <c r="AB33" s="272"/>
      <c r="AC33" s="390"/>
    </row>
    <row r="34" spans="1:29" ht="12.75" customHeight="1" x14ac:dyDescent="0.15">
      <c r="A34" s="241">
        <v>7</v>
      </c>
      <c r="B34" s="259" t="s">
        <v>33</v>
      </c>
      <c r="C34" s="270" t="s">
        <v>152</v>
      </c>
      <c r="D34" s="235" t="s">
        <v>424</v>
      </c>
      <c r="E34" s="235" t="s">
        <v>425</v>
      </c>
      <c r="F34" s="235" t="s">
        <v>426</v>
      </c>
      <c r="G34" s="236" t="s">
        <v>427</v>
      </c>
      <c r="H34" s="260">
        <v>382</v>
      </c>
      <c r="I34" s="238" t="s">
        <v>376</v>
      </c>
      <c r="J34" s="239" t="s">
        <v>43</v>
      </c>
      <c r="K34" s="260">
        <f>382*0.75</f>
        <v>286.5</v>
      </c>
      <c r="L34" s="238" t="s">
        <v>376</v>
      </c>
      <c r="M34" s="269" t="s">
        <v>43</v>
      </c>
      <c r="N34" s="388" t="s">
        <v>49</v>
      </c>
      <c r="O34" s="240"/>
      <c r="P34" s="258">
        <v>22</v>
      </c>
      <c r="Q34" s="241" t="s">
        <v>371</v>
      </c>
      <c r="R34" s="234" t="s">
        <v>16</v>
      </c>
      <c r="S34" s="235" t="s">
        <v>430</v>
      </c>
      <c r="T34" s="235" t="s">
        <v>431</v>
      </c>
      <c r="U34" s="235" t="s">
        <v>432</v>
      </c>
      <c r="V34" s="236" t="s">
        <v>433</v>
      </c>
      <c r="W34" s="260">
        <v>375</v>
      </c>
      <c r="X34" s="238" t="s">
        <v>376</v>
      </c>
      <c r="Y34" s="239" t="s">
        <v>32</v>
      </c>
      <c r="Z34" s="260">
        <f>375*0.75</f>
        <v>281.25</v>
      </c>
      <c r="AA34" s="238" t="s">
        <v>434</v>
      </c>
      <c r="AB34" s="269" t="s">
        <v>32</v>
      </c>
      <c r="AC34" s="388" t="s">
        <v>49</v>
      </c>
    </row>
    <row r="35" spans="1:29" ht="12.75" customHeight="1" x14ac:dyDescent="0.15">
      <c r="A35" s="248"/>
      <c r="B35" s="259"/>
      <c r="C35" s="251" t="s">
        <v>158</v>
      </c>
      <c r="D35" s="235"/>
      <c r="E35" s="235"/>
      <c r="F35" s="235"/>
      <c r="G35" s="244"/>
      <c r="H35" s="245">
        <v>12.099999999999996</v>
      </c>
      <c r="I35" s="251" t="s">
        <v>435</v>
      </c>
      <c r="J35" s="247"/>
      <c r="K35" s="245">
        <f>12.1*0.75</f>
        <v>9.0749999999999993</v>
      </c>
      <c r="L35" s="251" t="s">
        <v>435</v>
      </c>
      <c r="M35" s="271"/>
      <c r="N35" s="389" t="s">
        <v>436</v>
      </c>
      <c r="O35" s="240"/>
      <c r="P35" s="241"/>
      <c r="Q35" s="241"/>
      <c r="R35" s="249" t="s">
        <v>161</v>
      </c>
      <c r="S35" s="235"/>
      <c r="T35" s="235"/>
      <c r="U35" s="235"/>
      <c r="V35" s="244"/>
      <c r="W35" s="245">
        <v>12.199999999999998</v>
      </c>
      <c r="X35" s="251" t="s">
        <v>435</v>
      </c>
      <c r="Y35" s="247"/>
      <c r="Z35" s="245">
        <f>12.2*0.75</f>
        <v>9.1499999999999986</v>
      </c>
      <c r="AA35" s="251" t="s">
        <v>435</v>
      </c>
      <c r="AB35" s="271"/>
      <c r="AC35" s="389" t="s">
        <v>437</v>
      </c>
    </row>
    <row r="36" spans="1:29" ht="12.75" customHeight="1" x14ac:dyDescent="0.15">
      <c r="A36" s="248"/>
      <c r="B36" s="259"/>
      <c r="C36" s="251" t="s">
        <v>117</v>
      </c>
      <c r="D36" s="235"/>
      <c r="E36" s="235"/>
      <c r="F36" s="235"/>
      <c r="G36" s="244"/>
      <c r="H36" s="245">
        <v>10.5</v>
      </c>
      <c r="I36" s="251" t="s">
        <v>435</v>
      </c>
      <c r="J36" s="247"/>
      <c r="K36" s="245">
        <f>10.5*0.75</f>
        <v>7.875</v>
      </c>
      <c r="L36" s="251" t="s">
        <v>435</v>
      </c>
      <c r="M36" s="271"/>
      <c r="N36" s="389"/>
      <c r="O36" s="240"/>
      <c r="P36" s="241"/>
      <c r="Q36" s="241"/>
      <c r="R36" s="251" t="s">
        <v>164</v>
      </c>
      <c r="S36" s="235"/>
      <c r="T36" s="235"/>
      <c r="U36" s="235"/>
      <c r="V36" s="244"/>
      <c r="W36" s="245">
        <v>9.1999999999999993</v>
      </c>
      <c r="X36" s="251" t="s">
        <v>435</v>
      </c>
      <c r="Y36" s="247"/>
      <c r="Z36" s="245">
        <f>9.2*0.75</f>
        <v>6.8999999999999995</v>
      </c>
      <c r="AA36" s="251" t="s">
        <v>435</v>
      </c>
      <c r="AB36" s="271"/>
      <c r="AC36" s="389"/>
    </row>
    <row r="37" spans="1:29" ht="12.75" customHeight="1" x14ac:dyDescent="0.15">
      <c r="A37" s="248"/>
      <c r="B37" s="259"/>
      <c r="C37" s="251"/>
      <c r="D37" s="235"/>
      <c r="E37" s="235"/>
      <c r="F37" s="235"/>
      <c r="G37" s="244"/>
      <c r="H37" s="245">
        <v>56.9</v>
      </c>
      <c r="I37" s="251" t="s">
        <v>435</v>
      </c>
      <c r="J37" s="247"/>
      <c r="K37" s="245">
        <f>56.9*0.75</f>
        <v>42.674999999999997</v>
      </c>
      <c r="L37" s="251" t="s">
        <v>435</v>
      </c>
      <c r="M37" s="271"/>
      <c r="N37" s="389"/>
      <c r="O37" s="240"/>
      <c r="P37" s="241"/>
      <c r="Q37" s="241"/>
      <c r="R37" s="251" t="s">
        <v>67</v>
      </c>
      <c r="S37" s="235"/>
      <c r="T37" s="235"/>
      <c r="U37" s="235"/>
      <c r="V37" s="244"/>
      <c r="W37" s="245">
        <v>59.099999999999987</v>
      </c>
      <c r="X37" s="251" t="s">
        <v>435</v>
      </c>
      <c r="Y37" s="247"/>
      <c r="Z37" s="245">
        <f>59.1*0.75</f>
        <v>44.325000000000003</v>
      </c>
      <c r="AA37" s="251" t="s">
        <v>435</v>
      </c>
      <c r="AB37" s="271"/>
      <c r="AC37" s="389"/>
    </row>
    <row r="38" spans="1:29" ht="12.75" customHeight="1" x14ac:dyDescent="0.15">
      <c r="A38" s="248"/>
      <c r="B38" s="259"/>
      <c r="C38" s="253"/>
      <c r="D38" s="235"/>
      <c r="E38" s="235"/>
      <c r="F38" s="235"/>
      <c r="G38" s="254"/>
      <c r="H38" s="255">
        <v>0.9</v>
      </c>
      <c r="I38" s="253" t="s">
        <v>435</v>
      </c>
      <c r="J38" s="257"/>
      <c r="K38" s="255">
        <f>0.9*0.75</f>
        <v>0.67500000000000004</v>
      </c>
      <c r="L38" s="253" t="s">
        <v>435</v>
      </c>
      <c r="M38" s="272"/>
      <c r="N38" s="390"/>
      <c r="O38" s="240"/>
      <c r="P38" s="241"/>
      <c r="Q38" s="241"/>
      <c r="R38" s="253"/>
      <c r="S38" s="235"/>
      <c r="T38" s="235"/>
      <c r="U38" s="235"/>
      <c r="V38" s="254"/>
      <c r="W38" s="255">
        <v>0.99999999999999989</v>
      </c>
      <c r="X38" s="253" t="s">
        <v>435</v>
      </c>
      <c r="Y38" s="257"/>
      <c r="Z38" s="255">
        <f>1*0.75</f>
        <v>0.75</v>
      </c>
      <c r="AA38" s="253" t="s">
        <v>435</v>
      </c>
      <c r="AB38" s="272"/>
      <c r="AC38" s="390"/>
    </row>
    <row r="39" spans="1:29" ht="12.75" customHeight="1" x14ac:dyDescent="0.15">
      <c r="A39" s="232">
        <v>8</v>
      </c>
      <c r="B39" s="259" t="s">
        <v>371</v>
      </c>
      <c r="C39" s="234" t="s">
        <v>16</v>
      </c>
      <c r="D39" s="235" t="s">
        <v>438</v>
      </c>
      <c r="E39" s="235" t="s">
        <v>439</v>
      </c>
      <c r="F39" s="235" t="s">
        <v>440</v>
      </c>
      <c r="G39" s="236" t="s">
        <v>433</v>
      </c>
      <c r="H39" s="260">
        <v>375</v>
      </c>
      <c r="I39" s="238" t="s">
        <v>434</v>
      </c>
      <c r="J39" s="239" t="s">
        <v>32</v>
      </c>
      <c r="K39" s="260">
        <f>375*0.75</f>
        <v>281.25</v>
      </c>
      <c r="L39" s="238" t="s">
        <v>434</v>
      </c>
      <c r="M39" s="269" t="s">
        <v>32</v>
      </c>
      <c r="N39" s="388" t="s">
        <v>49</v>
      </c>
      <c r="O39" s="240"/>
      <c r="P39" s="273" t="s">
        <v>441</v>
      </c>
      <c r="Q39" s="274" t="s">
        <v>442</v>
      </c>
      <c r="R39" s="234" t="s">
        <v>206</v>
      </c>
      <c r="S39" s="235" t="s">
        <v>443</v>
      </c>
      <c r="T39" s="235" t="s">
        <v>444</v>
      </c>
      <c r="U39" s="235" t="s">
        <v>445</v>
      </c>
      <c r="V39" s="236" t="s">
        <v>446</v>
      </c>
      <c r="W39" s="260">
        <v>467</v>
      </c>
      <c r="X39" s="238" t="s">
        <v>434</v>
      </c>
      <c r="Y39" s="239" t="s">
        <v>447</v>
      </c>
      <c r="Z39" s="260">
        <f>467*0.75</f>
        <v>350.25</v>
      </c>
      <c r="AA39" s="238" t="s">
        <v>434</v>
      </c>
      <c r="AB39" s="269" t="s">
        <v>447</v>
      </c>
      <c r="AC39" s="388" t="s">
        <v>49</v>
      </c>
    </row>
    <row r="40" spans="1:29" ht="12.75" customHeight="1" x14ac:dyDescent="0.15">
      <c r="A40" s="275"/>
      <c r="B40" s="259"/>
      <c r="C40" s="249" t="s">
        <v>161</v>
      </c>
      <c r="D40" s="235"/>
      <c r="E40" s="235"/>
      <c r="F40" s="235"/>
      <c r="G40" s="244"/>
      <c r="H40" s="245">
        <v>12.199999999999998</v>
      </c>
      <c r="I40" s="251" t="s">
        <v>435</v>
      </c>
      <c r="J40" s="247"/>
      <c r="K40" s="245">
        <f>12.2*0.75</f>
        <v>9.1499999999999986</v>
      </c>
      <c r="L40" s="251" t="s">
        <v>435</v>
      </c>
      <c r="M40" s="271"/>
      <c r="N40" s="389" t="s">
        <v>448</v>
      </c>
      <c r="O40" s="240"/>
      <c r="P40" s="276"/>
      <c r="Q40" s="274"/>
      <c r="R40" s="249" t="s">
        <v>170</v>
      </c>
      <c r="S40" s="235"/>
      <c r="T40" s="235"/>
      <c r="U40" s="235"/>
      <c r="V40" s="244"/>
      <c r="W40" s="245">
        <v>12.999999999999996</v>
      </c>
      <c r="X40" s="251" t="s">
        <v>435</v>
      </c>
      <c r="Y40" s="247"/>
      <c r="Z40" s="245">
        <f>13*0.75</f>
        <v>9.75</v>
      </c>
      <c r="AA40" s="251" t="s">
        <v>384</v>
      </c>
      <c r="AB40" s="271"/>
      <c r="AC40" s="389" t="s">
        <v>449</v>
      </c>
    </row>
    <row r="41" spans="1:29" ht="12.75" customHeight="1" x14ac:dyDescent="0.15">
      <c r="A41" s="275"/>
      <c r="B41" s="259"/>
      <c r="C41" s="251" t="s">
        <v>164</v>
      </c>
      <c r="D41" s="235"/>
      <c r="E41" s="235"/>
      <c r="F41" s="235"/>
      <c r="G41" s="244"/>
      <c r="H41" s="245">
        <v>9.1999999999999993</v>
      </c>
      <c r="I41" s="251" t="s">
        <v>384</v>
      </c>
      <c r="J41" s="247"/>
      <c r="K41" s="245">
        <f>9.2*0.75</f>
        <v>6.8999999999999995</v>
      </c>
      <c r="L41" s="251" t="s">
        <v>384</v>
      </c>
      <c r="M41" s="271"/>
      <c r="N41" s="389"/>
      <c r="O41" s="240"/>
      <c r="P41" s="276"/>
      <c r="Q41" s="274"/>
      <c r="R41" s="251" t="s">
        <v>159</v>
      </c>
      <c r="S41" s="235"/>
      <c r="T41" s="235"/>
      <c r="U41" s="235"/>
      <c r="V41" s="244"/>
      <c r="W41" s="245">
        <v>18.399999999999999</v>
      </c>
      <c r="X41" s="251" t="s">
        <v>384</v>
      </c>
      <c r="Y41" s="247"/>
      <c r="Z41" s="245">
        <f>18.4*0.75</f>
        <v>13.799999999999999</v>
      </c>
      <c r="AA41" s="251" t="s">
        <v>384</v>
      </c>
      <c r="AB41" s="271"/>
      <c r="AC41" s="389" t="s">
        <v>405</v>
      </c>
    </row>
    <row r="42" spans="1:29" ht="12.75" customHeight="1" x14ac:dyDescent="0.15">
      <c r="A42" s="275"/>
      <c r="B42" s="259"/>
      <c r="C42" s="251" t="s">
        <v>67</v>
      </c>
      <c r="D42" s="235"/>
      <c r="E42" s="235"/>
      <c r="F42" s="235"/>
      <c r="G42" s="244"/>
      <c r="H42" s="245">
        <v>59.099999999999987</v>
      </c>
      <c r="I42" s="251" t="s">
        <v>384</v>
      </c>
      <c r="J42" s="247"/>
      <c r="K42" s="245">
        <f>59.1*0.75</f>
        <v>44.325000000000003</v>
      </c>
      <c r="L42" s="251" t="s">
        <v>384</v>
      </c>
      <c r="M42" s="271"/>
      <c r="N42" s="389"/>
      <c r="O42" s="240"/>
      <c r="P42" s="276"/>
      <c r="Q42" s="274"/>
      <c r="R42" s="251" t="s">
        <v>122</v>
      </c>
      <c r="S42" s="235"/>
      <c r="T42" s="235"/>
      <c r="U42" s="235"/>
      <c r="V42" s="244"/>
      <c r="W42" s="245">
        <v>58.899999999999991</v>
      </c>
      <c r="X42" s="251" t="s">
        <v>384</v>
      </c>
      <c r="Y42" s="247"/>
      <c r="Z42" s="245">
        <f>58.9*0.75</f>
        <v>44.174999999999997</v>
      </c>
      <c r="AA42" s="251" t="s">
        <v>384</v>
      </c>
      <c r="AB42" s="271"/>
      <c r="AC42" s="389"/>
    </row>
    <row r="43" spans="1:29" ht="12.75" customHeight="1" x14ac:dyDescent="0.15">
      <c r="A43" s="275"/>
      <c r="B43" s="259"/>
      <c r="C43" s="253"/>
      <c r="D43" s="235"/>
      <c r="E43" s="235"/>
      <c r="F43" s="235"/>
      <c r="G43" s="254"/>
      <c r="H43" s="255">
        <v>0.99999999999999989</v>
      </c>
      <c r="I43" s="253" t="s">
        <v>384</v>
      </c>
      <c r="J43" s="257"/>
      <c r="K43" s="255">
        <f>1*0.75</f>
        <v>0.75</v>
      </c>
      <c r="L43" s="253" t="s">
        <v>384</v>
      </c>
      <c r="M43" s="272"/>
      <c r="N43" s="390" t="s">
        <v>450</v>
      </c>
      <c r="O43" s="240"/>
      <c r="P43" s="276"/>
      <c r="Q43" s="274"/>
      <c r="R43" s="253"/>
      <c r="S43" s="235"/>
      <c r="T43" s="235"/>
      <c r="U43" s="235"/>
      <c r="V43" s="254"/>
      <c r="W43" s="255">
        <v>0.9</v>
      </c>
      <c r="X43" s="253" t="s">
        <v>384</v>
      </c>
      <c r="Y43" s="257"/>
      <c r="Z43" s="255">
        <f>0.9*0.75</f>
        <v>0.67500000000000004</v>
      </c>
      <c r="AA43" s="253" t="s">
        <v>384</v>
      </c>
      <c r="AB43" s="272"/>
      <c r="AC43" s="390"/>
    </row>
    <row r="44" spans="1:29" ht="12.75" customHeight="1" x14ac:dyDescent="0.15">
      <c r="A44" s="273" t="s">
        <v>451</v>
      </c>
      <c r="B44" s="274" t="s">
        <v>442</v>
      </c>
      <c r="C44" s="234" t="s">
        <v>452</v>
      </c>
      <c r="D44" s="235" t="s">
        <v>443</v>
      </c>
      <c r="E44" s="235" t="s">
        <v>453</v>
      </c>
      <c r="F44" s="235" t="s">
        <v>454</v>
      </c>
      <c r="G44" s="236" t="s">
        <v>455</v>
      </c>
      <c r="H44" s="260">
        <v>457</v>
      </c>
      <c r="I44" s="238" t="s">
        <v>377</v>
      </c>
      <c r="J44" s="239" t="s">
        <v>90</v>
      </c>
      <c r="K44" s="260">
        <f>457*0.75</f>
        <v>342.75</v>
      </c>
      <c r="L44" s="238" t="s">
        <v>456</v>
      </c>
      <c r="M44" s="269" t="s">
        <v>90</v>
      </c>
      <c r="N44" s="388" t="s">
        <v>49</v>
      </c>
      <c r="O44" s="240"/>
      <c r="P44" s="241">
        <v>24</v>
      </c>
      <c r="Q44" s="241" t="s">
        <v>392</v>
      </c>
      <c r="R44" s="234" t="s">
        <v>457</v>
      </c>
      <c r="S44" s="235" t="s">
        <v>458</v>
      </c>
      <c r="T44" s="235" t="s">
        <v>459</v>
      </c>
      <c r="U44" s="235" t="s">
        <v>460</v>
      </c>
      <c r="V44" s="236" t="s">
        <v>461</v>
      </c>
      <c r="W44" s="260">
        <v>413</v>
      </c>
      <c r="X44" s="238" t="s">
        <v>456</v>
      </c>
      <c r="Y44" s="239" t="s">
        <v>462</v>
      </c>
      <c r="Z44" s="260">
        <v>285</v>
      </c>
      <c r="AA44" s="238" t="s">
        <v>456</v>
      </c>
      <c r="AB44" s="269" t="s">
        <v>463</v>
      </c>
      <c r="AC44" s="388" t="s">
        <v>49</v>
      </c>
    </row>
    <row r="45" spans="1:29" ht="12.75" customHeight="1" x14ac:dyDescent="0.15">
      <c r="A45" s="276"/>
      <c r="B45" s="274"/>
      <c r="C45" s="249" t="s">
        <v>170</v>
      </c>
      <c r="D45" s="235"/>
      <c r="E45" s="235"/>
      <c r="F45" s="235"/>
      <c r="G45" s="244"/>
      <c r="H45" s="245">
        <v>13.799999999999997</v>
      </c>
      <c r="I45" s="251" t="s">
        <v>464</v>
      </c>
      <c r="J45" s="247"/>
      <c r="K45" s="245">
        <f>13.8*0.75</f>
        <v>10.350000000000001</v>
      </c>
      <c r="L45" s="251" t="s">
        <v>464</v>
      </c>
      <c r="M45" s="271"/>
      <c r="N45" s="389" t="s">
        <v>465</v>
      </c>
      <c r="O45" s="240"/>
      <c r="P45" s="241"/>
      <c r="Q45" s="241"/>
      <c r="R45" s="277" t="s">
        <v>466</v>
      </c>
      <c r="S45" s="235"/>
      <c r="T45" s="235"/>
      <c r="U45" s="235"/>
      <c r="V45" s="244"/>
      <c r="W45" s="245">
        <v>16</v>
      </c>
      <c r="X45" s="251" t="s">
        <v>464</v>
      </c>
      <c r="Y45" s="247"/>
      <c r="Z45" s="245">
        <v>9.9</v>
      </c>
      <c r="AA45" s="251" t="s">
        <v>464</v>
      </c>
      <c r="AB45" s="271"/>
      <c r="AC45" s="389" t="s">
        <v>465</v>
      </c>
    </row>
    <row r="46" spans="1:29" ht="12.75" customHeight="1" x14ac:dyDescent="0.15">
      <c r="A46" s="276"/>
      <c r="B46" s="274"/>
      <c r="C46" s="251" t="s">
        <v>159</v>
      </c>
      <c r="D46" s="235"/>
      <c r="E46" s="235"/>
      <c r="F46" s="235"/>
      <c r="G46" s="244"/>
      <c r="H46" s="245">
        <v>19.099999999999998</v>
      </c>
      <c r="I46" s="251" t="s">
        <v>464</v>
      </c>
      <c r="J46" s="247"/>
      <c r="K46" s="245">
        <f>19.1*0.75</f>
        <v>14.325000000000001</v>
      </c>
      <c r="L46" s="251" t="s">
        <v>464</v>
      </c>
      <c r="M46" s="271"/>
      <c r="N46" s="389" t="s">
        <v>467</v>
      </c>
      <c r="O46" s="240"/>
      <c r="P46" s="241"/>
      <c r="Q46" s="241"/>
      <c r="R46" s="251" t="s">
        <v>468</v>
      </c>
      <c r="S46" s="235"/>
      <c r="T46" s="235"/>
      <c r="U46" s="235"/>
      <c r="V46" s="244"/>
      <c r="W46" s="245">
        <v>9.9999999999999982</v>
      </c>
      <c r="X46" s="251" t="s">
        <v>464</v>
      </c>
      <c r="Y46" s="247"/>
      <c r="Z46" s="245">
        <v>12.8</v>
      </c>
      <c r="AA46" s="251" t="s">
        <v>464</v>
      </c>
      <c r="AB46" s="271"/>
      <c r="AC46" s="389" t="s">
        <v>469</v>
      </c>
    </row>
    <row r="47" spans="1:29" ht="12.75" customHeight="1" x14ac:dyDescent="0.15">
      <c r="A47" s="276"/>
      <c r="B47" s="274"/>
      <c r="C47" s="251" t="s">
        <v>122</v>
      </c>
      <c r="D47" s="235"/>
      <c r="E47" s="235"/>
      <c r="F47" s="235"/>
      <c r="G47" s="244"/>
      <c r="H47" s="245">
        <v>54.1</v>
      </c>
      <c r="I47" s="251" t="s">
        <v>464</v>
      </c>
      <c r="J47" s="247"/>
      <c r="K47" s="245">
        <f>54.1*0.75</f>
        <v>40.575000000000003</v>
      </c>
      <c r="L47" s="251" t="s">
        <v>464</v>
      </c>
      <c r="M47" s="271"/>
      <c r="N47" s="389"/>
      <c r="O47" s="240"/>
      <c r="P47" s="241"/>
      <c r="Q47" s="241"/>
      <c r="R47" s="251"/>
      <c r="S47" s="235"/>
      <c r="T47" s="235"/>
      <c r="U47" s="235"/>
      <c r="V47" s="244"/>
      <c r="W47" s="245">
        <v>62.8</v>
      </c>
      <c r="X47" s="251" t="s">
        <v>464</v>
      </c>
      <c r="Y47" s="247"/>
      <c r="Z47" s="245">
        <v>52.8</v>
      </c>
      <c r="AA47" s="251" t="s">
        <v>464</v>
      </c>
      <c r="AB47" s="271"/>
      <c r="AC47" s="389"/>
    </row>
    <row r="48" spans="1:29" ht="12.75" customHeight="1" x14ac:dyDescent="0.15">
      <c r="A48" s="276"/>
      <c r="B48" s="274"/>
      <c r="C48" s="253"/>
      <c r="D48" s="235"/>
      <c r="E48" s="235"/>
      <c r="F48" s="235"/>
      <c r="G48" s="254"/>
      <c r="H48" s="255">
        <v>0.9</v>
      </c>
      <c r="I48" s="253" t="s">
        <v>464</v>
      </c>
      <c r="J48" s="257"/>
      <c r="K48" s="255">
        <f>0.9*0.75</f>
        <v>0.67500000000000004</v>
      </c>
      <c r="L48" s="253" t="s">
        <v>464</v>
      </c>
      <c r="M48" s="272"/>
      <c r="N48" s="390"/>
      <c r="O48" s="240"/>
      <c r="P48" s="241"/>
      <c r="Q48" s="241"/>
      <c r="R48" s="253"/>
      <c r="S48" s="235"/>
      <c r="T48" s="235"/>
      <c r="U48" s="235"/>
      <c r="V48" s="254"/>
      <c r="W48" s="255">
        <v>1.1000000000000001</v>
      </c>
      <c r="X48" s="253" t="s">
        <v>464</v>
      </c>
      <c r="Y48" s="257"/>
      <c r="Z48" s="255">
        <v>1</v>
      </c>
      <c r="AA48" s="253" t="s">
        <v>464</v>
      </c>
      <c r="AB48" s="272"/>
      <c r="AC48" s="390"/>
    </row>
    <row r="49" spans="1:29" ht="12.75" customHeight="1" x14ac:dyDescent="0.15">
      <c r="A49" s="241">
        <v>10</v>
      </c>
      <c r="B49" s="259" t="s">
        <v>392</v>
      </c>
      <c r="C49" s="234" t="s">
        <v>457</v>
      </c>
      <c r="D49" s="235" t="s">
        <v>458</v>
      </c>
      <c r="E49" s="235" t="s">
        <v>459</v>
      </c>
      <c r="F49" s="235" t="s">
        <v>460</v>
      </c>
      <c r="G49" s="236" t="s">
        <v>461</v>
      </c>
      <c r="H49" s="260">
        <v>410</v>
      </c>
      <c r="I49" s="238" t="s">
        <v>456</v>
      </c>
      <c r="J49" s="239" t="s">
        <v>462</v>
      </c>
      <c r="K49" s="260">
        <v>285</v>
      </c>
      <c r="L49" s="238" t="s">
        <v>456</v>
      </c>
      <c r="M49" s="269" t="s">
        <v>463</v>
      </c>
      <c r="N49" s="388" t="s">
        <v>49</v>
      </c>
      <c r="O49" s="240"/>
      <c r="P49" s="261"/>
      <c r="Q49" s="262"/>
      <c r="R49" s="262"/>
      <c r="S49" s="262"/>
      <c r="T49" s="262"/>
      <c r="U49" s="262"/>
      <c r="V49" s="262"/>
      <c r="W49" s="262"/>
      <c r="X49" s="262"/>
      <c r="Y49" s="262"/>
      <c r="Z49" s="262"/>
      <c r="AA49" s="262"/>
      <c r="AB49" s="262"/>
      <c r="AC49" s="263"/>
    </row>
    <row r="50" spans="1:29" ht="12.75" customHeight="1" x14ac:dyDescent="0.15">
      <c r="A50" s="248"/>
      <c r="B50" s="259"/>
      <c r="C50" s="251" t="s">
        <v>466</v>
      </c>
      <c r="D50" s="235"/>
      <c r="E50" s="235"/>
      <c r="F50" s="235"/>
      <c r="G50" s="244"/>
      <c r="H50" s="245">
        <v>15.899999999999999</v>
      </c>
      <c r="I50" s="251" t="s">
        <v>464</v>
      </c>
      <c r="J50" s="247"/>
      <c r="K50" s="245">
        <v>9.9</v>
      </c>
      <c r="L50" s="251" t="s">
        <v>464</v>
      </c>
      <c r="M50" s="271"/>
      <c r="N50" s="389" t="s">
        <v>470</v>
      </c>
      <c r="O50" s="240"/>
      <c r="P50" s="265"/>
      <c r="Q50" s="266"/>
      <c r="R50" s="266"/>
      <c r="S50" s="266"/>
      <c r="T50" s="266"/>
      <c r="U50" s="266"/>
      <c r="V50" s="266"/>
      <c r="W50" s="266"/>
      <c r="X50" s="266"/>
      <c r="Y50" s="266"/>
      <c r="Z50" s="266"/>
      <c r="AA50" s="266"/>
      <c r="AB50" s="266"/>
      <c r="AC50" s="267"/>
    </row>
    <row r="51" spans="1:29" ht="12.75" customHeight="1" x14ac:dyDescent="0.15">
      <c r="A51" s="248"/>
      <c r="B51" s="259"/>
      <c r="C51" s="251" t="s">
        <v>468</v>
      </c>
      <c r="D51" s="235"/>
      <c r="E51" s="235"/>
      <c r="F51" s="235"/>
      <c r="G51" s="244"/>
      <c r="H51" s="245">
        <v>9.9999999999999982</v>
      </c>
      <c r="I51" s="251" t="s">
        <v>464</v>
      </c>
      <c r="J51" s="247"/>
      <c r="K51" s="245">
        <v>12.8</v>
      </c>
      <c r="L51" s="251" t="s">
        <v>464</v>
      </c>
      <c r="M51" s="271"/>
      <c r="N51" s="389" t="s">
        <v>469</v>
      </c>
      <c r="O51" s="240"/>
      <c r="P51" s="278">
        <v>26</v>
      </c>
      <c r="Q51" s="278" t="s">
        <v>410</v>
      </c>
      <c r="R51" s="249" t="s">
        <v>175</v>
      </c>
      <c r="S51" s="254" t="s">
        <v>471</v>
      </c>
      <c r="T51" s="254" t="s">
        <v>373</v>
      </c>
      <c r="U51" s="254" t="s">
        <v>472</v>
      </c>
      <c r="V51" s="244" t="s">
        <v>473</v>
      </c>
      <c r="W51" s="279">
        <v>420</v>
      </c>
      <c r="X51" s="280" t="s">
        <v>456</v>
      </c>
      <c r="Y51" s="247" t="s">
        <v>90</v>
      </c>
      <c r="Z51" s="279">
        <f>420*0.75</f>
        <v>315</v>
      </c>
      <c r="AA51" s="280" t="s">
        <v>456</v>
      </c>
      <c r="AB51" s="271" t="s">
        <v>90</v>
      </c>
      <c r="AC51" s="391" t="s">
        <v>49</v>
      </c>
    </row>
    <row r="52" spans="1:29" ht="12.75" customHeight="1" x14ac:dyDescent="0.15">
      <c r="A52" s="248"/>
      <c r="B52" s="259"/>
      <c r="C52" s="251"/>
      <c r="D52" s="235"/>
      <c r="E52" s="235"/>
      <c r="F52" s="235"/>
      <c r="G52" s="244"/>
      <c r="H52" s="245">
        <v>61.999999999999993</v>
      </c>
      <c r="I52" s="251" t="s">
        <v>474</v>
      </c>
      <c r="J52" s="247"/>
      <c r="K52" s="245">
        <v>52.8</v>
      </c>
      <c r="L52" s="251" t="s">
        <v>474</v>
      </c>
      <c r="M52" s="271"/>
      <c r="N52" s="389"/>
      <c r="O52" s="240"/>
      <c r="P52" s="241"/>
      <c r="Q52" s="241"/>
      <c r="R52" s="251" t="s">
        <v>475</v>
      </c>
      <c r="S52" s="235"/>
      <c r="T52" s="235"/>
      <c r="U52" s="235"/>
      <c r="V52" s="244"/>
      <c r="W52" s="245">
        <v>11.299999999999999</v>
      </c>
      <c r="X52" s="251" t="s">
        <v>474</v>
      </c>
      <c r="Y52" s="247"/>
      <c r="Z52" s="245">
        <f>11.3*0.75</f>
        <v>8.4750000000000014</v>
      </c>
      <c r="AA52" s="251" t="s">
        <v>474</v>
      </c>
      <c r="AB52" s="271"/>
      <c r="AC52" s="392" t="s">
        <v>476</v>
      </c>
    </row>
    <row r="53" spans="1:29" ht="12.75" customHeight="1" x14ac:dyDescent="0.15">
      <c r="A53" s="248"/>
      <c r="B53" s="259"/>
      <c r="C53" s="253"/>
      <c r="D53" s="235"/>
      <c r="E53" s="235"/>
      <c r="F53" s="235"/>
      <c r="G53" s="254"/>
      <c r="H53" s="255">
        <v>1.1000000000000001</v>
      </c>
      <c r="I53" s="253" t="s">
        <v>474</v>
      </c>
      <c r="J53" s="257"/>
      <c r="K53" s="255">
        <v>1</v>
      </c>
      <c r="L53" s="253" t="s">
        <v>474</v>
      </c>
      <c r="M53" s="272"/>
      <c r="N53" s="390"/>
      <c r="O53" s="240"/>
      <c r="P53" s="241"/>
      <c r="Q53" s="241"/>
      <c r="R53" s="251" t="s">
        <v>44</v>
      </c>
      <c r="S53" s="235"/>
      <c r="T53" s="235"/>
      <c r="U53" s="235"/>
      <c r="V53" s="244"/>
      <c r="W53" s="245">
        <v>14.599999999999998</v>
      </c>
      <c r="X53" s="251" t="s">
        <v>474</v>
      </c>
      <c r="Y53" s="247"/>
      <c r="Z53" s="245">
        <f>14.6*0.75</f>
        <v>10.95</v>
      </c>
      <c r="AA53" s="251" t="s">
        <v>474</v>
      </c>
      <c r="AB53" s="271"/>
      <c r="AC53" s="392"/>
    </row>
    <row r="54" spans="1:29" ht="12.75" customHeight="1" x14ac:dyDescent="0.15">
      <c r="A54" s="261"/>
      <c r="B54" s="262"/>
      <c r="C54" s="262"/>
      <c r="D54" s="262"/>
      <c r="E54" s="262"/>
      <c r="F54" s="262"/>
      <c r="G54" s="262"/>
      <c r="H54" s="262"/>
      <c r="I54" s="262"/>
      <c r="J54" s="262"/>
      <c r="K54" s="262"/>
      <c r="L54" s="262"/>
      <c r="M54" s="262"/>
      <c r="N54" s="263"/>
      <c r="O54" s="240"/>
      <c r="P54" s="241"/>
      <c r="Q54" s="241"/>
      <c r="R54" s="251"/>
      <c r="S54" s="235"/>
      <c r="T54" s="235"/>
      <c r="U54" s="235"/>
      <c r="V54" s="244"/>
      <c r="W54" s="245">
        <v>58.7</v>
      </c>
      <c r="X54" s="251" t="s">
        <v>474</v>
      </c>
      <c r="Y54" s="247"/>
      <c r="Z54" s="245">
        <f>58.7*0.75</f>
        <v>44.025000000000006</v>
      </c>
      <c r="AA54" s="251" t="s">
        <v>474</v>
      </c>
      <c r="AB54" s="271"/>
      <c r="AC54" s="392"/>
    </row>
    <row r="55" spans="1:29" ht="12.75" customHeight="1" x14ac:dyDescent="0.15">
      <c r="A55" s="265"/>
      <c r="B55" s="266"/>
      <c r="C55" s="266"/>
      <c r="D55" s="266"/>
      <c r="E55" s="266"/>
      <c r="F55" s="266"/>
      <c r="G55" s="266"/>
      <c r="H55" s="266"/>
      <c r="I55" s="266"/>
      <c r="J55" s="266"/>
      <c r="K55" s="266"/>
      <c r="L55" s="266"/>
      <c r="M55" s="266"/>
      <c r="N55" s="267"/>
      <c r="O55" s="240"/>
      <c r="P55" s="241"/>
      <c r="Q55" s="241"/>
      <c r="R55" s="253"/>
      <c r="S55" s="235"/>
      <c r="T55" s="235"/>
      <c r="U55" s="235"/>
      <c r="V55" s="254"/>
      <c r="W55" s="255">
        <v>1.3000000000000003</v>
      </c>
      <c r="X55" s="253" t="s">
        <v>474</v>
      </c>
      <c r="Y55" s="257"/>
      <c r="Z55" s="255">
        <f>1.3*0.75</f>
        <v>0.97500000000000009</v>
      </c>
      <c r="AA55" s="253" t="s">
        <v>474</v>
      </c>
      <c r="AB55" s="272"/>
      <c r="AC55" s="393"/>
    </row>
    <row r="56" spans="1:29" ht="12.75" customHeight="1" x14ac:dyDescent="0.15">
      <c r="A56" s="241">
        <v>12</v>
      </c>
      <c r="B56" s="259" t="s">
        <v>410</v>
      </c>
      <c r="C56" s="281" t="s">
        <v>175</v>
      </c>
      <c r="D56" s="235" t="s">
        <v>471</v>
      </c>
      <c r="E56" s="235" t="s">
        <v>373</v>
      </c>
      <c r="F56" s="235" t="s">
        <v>472</v>
      </c>
      <c r="G56" s="236" t="s">
        <v>473</v>
      </c>
      <c r="H56" s="260">
        <v>420</v>
      </c>
      <c r="I56" s="238" t="s">
        <v>477</v>
      </c>
      <c r="J56" s="239" t="s">
        <v>90</v>
      </c>
      <c r="K56" s="260">
        <f>420*0.75</f>
        <v>315</v>
      </c>
      <c r="L56" s="238" t="s">
        <v>478</v>
      </c>
      <c r="M56" s="269" t="s">
        <v>90</v>
      </c>
      <c r="N56" s="388" t="s">
        <v>49</v>
      </c>
      <c r="O56" s="240"/>
      <c r="P56" s="241">
        <v>27</v>
      </c>
      <c r="Q56" s="241" t="s">
        <v>417</v>
      </c>
      <c r="R56" s="251" t="s">
        <v>16</v>
      </c>
      <c r="S56" s="235" t="s">
        <v>479</v>
      </c>
      <c r="T56" s="235" t="s">
        <v>480</v>
      </c>
      <c r="U56" s="235" t="s">
        <v>481</v>
      </c>
      <c r="V56" s="236" t="s">
        <v>455</v>
      </c>
      <c r="W56" s="260">
        <v>378</v>
      </c>
      <c r="X56" s="238" t="s">
        <v>478</v>
      </c>
      <c r="Y56" s="239" t="s">
        <v>482</v>
      </c>
      <c r="Z56" s="260">
        <f>378*0.75</f>
        <v>283.5</v>
      </c>
      <c r="AA56" s="238" t="s">
        <v>377</v>
      </c>
      <c r="AB56" s="269" t="s">
        <v>483</v>
      </c>
      <c r="AC56" s="391" t="s">
        <v>49</v>
      </c>
    </row>
    <row r="57" spans="1:29" ht="12.75" customHeight="1" x14ac:dyDescent="0.15">
      <c r="A57" s="248"/>
      <c r="B57" s="259"/>
      <c r="C57" s="251" t="s">
        <v>475</v>
      </c>
      <c r="D57" s="235"/>
      <c r="E57" s="235"/>
      <c r="F57" s="235"/>
      <c r="G57" s="244"/>
      <c r="H57" s="245">
        <v>11.299999999999999</v>
      </c>
      <c r="I57" s="251" t="s">
        <v>384</v>
      </c>
      <c r="J57" s="247"/>
      <c r="K57" s="245">
        <f>11.3*0.75</f>
        <v>8.4750000000000014</v>
      </c>
      <c r="L57" s="251" t="s">
        <v>384</v>
      </c>
      <c r="M57" s="271"/>
      <c r="N57" s="389" t="s">
        <v>484</v>
      </c>
      <c r="O57" s="240"/>
      <c r="P57" s="241"/>
      <c r="Q57" s="241"/>
      <c r="R57" s="268" t="s">
        <v>183</v>
      </c>
      <c r="S57" s="235"/>
      <c r="T57" s="235"/>
      <c r="U57" s="235"/>
      <c r="V57" s="244"/>
      <c r="W57" s="245">
        <v>16.8</v>
      </c>
      <c r="X57" s="251" t="s">
        <v>384</v>
      </c>
      <c r="Y57" s="247"/>
      <c r="Z57" s="245">
        <f>16.8*0.75</f>
        <v>12.600000000000001</v>
      </c>
      <c r="AA57" s="251" t="s">
        <v>384</v>
      </c>
      <c r="AB57" s="271"/>
      <c r="AC57" s="392" t="s">
        <v>485</v>
      </c>
    </row>
    <row r="58" spans="1:29" ht="12.75" customHeight="1" x14ac:dyDescent="0.15">
      <c r="A58" s="248"/>
      <c r="B58" s="259"/>
      <c r="C58" s="251" t="s">
        <v>44</v>
      </c>
      <c r="D58" s="235"/>
      <c r="E58" s="235"/>
      <c r="F58" s="235"/>
      <c r="G58" s="244"/>
      <c r="H58" s="245">
        <v>14.599999999999998</v>
      </c>
      <c r="I58" s="251" t="s">
        <v>384</v>
      </c>
      <c r="J58" s="247"/>
      <c r="K58" s="245">
        <f>14.6*0.75</f>
        <v>10.95</v>
      </c>
      <c r="L58" s="251" t="s">
        <v>384</v>
      </c>
      <c r="M58" s="271"/>
      <c r="N58" s="389"/>
      <c r="O58" s="240"/>
      <c r="P58" s="241"/>
      <c r="Q58" s="241"/>
      <c r="R58" s="251" t="s">
        <v>186</v>
      </c>
      <c r="S58" s="235"/>
      <c r="T58" s="235"/>
      <c r="U58" s="235"/>
      <c r="V58" s="244"/>
      <c r="W58" s="245">
        <v>7.6000000000000005</v>
      </c>
      <c r="X58" s="251" t="s">
        <v>384</v>
      </c>
      <c r="Y58" s="247"/>
      <c r="Z58" s="245">
        <f>7.6*0.75</f>
        <v>5.6999999999999993</v>
      </c>
      <c r="AA58" s="251" t="s">
        <v>384</v>
      </c>
      <c r="AB58" s="271"/>
      <c r="AC58" s="392"/>
    </row>
    <row r="59" spans="1:29" ht="12.75" customHeight="1" x14ac:dyDescent="0.15">
      <c r="A59" s="248"/>
      <c r="B59" s="259"/>
      <c r="C59" s="251"/>
      <c r="D59" s="235"/>
      <c r="E59" s="235"/>
      <c r="F59" s="235"/>
      <c r="G59" s="244"/>
      <c r="H59" s="245">
        <v>58.7</v>
      </c>
      <c r="I59" s="251" t="s">
        <v>384</v>
      </c>
      <c r="J59" s="247"/>
      <c r="K59" s="245">
        <f>58.7*0.75</f>
        <v>44.025000000000006</v>
      </c>
      <c r="L59" s="251" t="s">
        <v>384</v>
      </c>
      <c r="M59" s="271"/>
      <c r="N59" s="389"/>
      <c r="O59" s="240"/>
      <c r="P59" s="241"/>
      <c r="Q59" s="241"/>
      <c r="R59" s="251" t="s">
        <v>67</v>
      </c>
      <c r="S59" s="235"/>
      <c r="T59" s="235"/>
      <c r="U59" s="235"/>
      <c r="V59" s="244"/>
      <c r="W59" s="245">
        <v>58.2</v>
      </c>
      <c r="X59" s="251" t="s">
        <v>384</v>
      </c>
      <c r="Y59" s="247"/>
      <c r="Z59" s="245">
        <f>58.2*0.75</f>
        <v>43.650000000000006</v>
      </c>
      <c r="AA59" s="251" t="s">
        <v>384</v>
      </c>
      <c r="AB59" s="271"/>
      <c r="AC59" s="392"/>
    </row>
    <row r="60" spans="1:29" ht="12.75" customHeight="1" x14ac:dyDescent="0.15">
      <c r="A60" s="248"/>
      <c r="B60" s="259"/>
      <c r="C60" s="253"/>
      <c r="D60" s="235"/>
      <c r="E60" s="235"/>
      <c r="F60" s="235"/>
      <c r="G60" s="254"/>
      <c r="H60" s="255">
        <v>1.3000000000000003</v>
      </c>
      <c r="I60" s="253" t="s">
        <v>384</v>
      </c>
      <c r="J60" s="257"/>
      <c r="K60" s="255">
        <f>1.3*0.75</f>
        <v>0.97500000000000009</v>
      </c>
      <c r="L60" s="253" t="s">
        <v>384</v>
      </c>
      <c r="M60" s="272"/>
      <c r="N60" s="390"/>
      <c r="O60" s="240"/>
      <c r="P60" s="241"/>
      <c r="Q60" s="241"/>
      <c r="R60" s="253" t="s">
        <v>215</v>
      </c>
      <c r="S60" s="235"/>
      <c r="T60" s="235"/>
      <c r="U60" s="235"/>
      <c r="V60" s="254"/>
      <c r="W60" s="255">
        <v>1.3000000000000003</v>
      </c>
      <c r="X60" s="253" t="s">
        <v>384</v>
      </c>
      <c r="Y60" s="257"/>
      <c r="Z60" s="255">
        <f>1.3*0.75</f>
        <v>0.97500000000000009</v>
      </c>
      <c r="AA60" s="253" t="s">
        <v>384</v>
      </c>
      <c r="AB60" s="272"/>
      <c r="AC60" s="393"/>
    </row>
    <row r="61" spans="1:29" ht="12.75" customHeight="1" x14ac:dyDescent="0.15">
      <c r="A61" s="241">
        <v>13</v>
      </c>
      <c r="B61" s="259" t="s">
        <v>417</v>
      </c>
      <c r="C61" s="251" t="s">
        <v>16</v>
      </c>
      <c r="D61" s="235" t="s">
        <v>479</v>
      </c>
      <c r="E61" s="235" t="s">
        <v>480</v>
      </c>
      <c r="F61" s="235" t="s">
        <v>486</v>
      </c>
      <c r="G61" s="236" t="s">
        <v>455</v>
      </c>
      <c r="H61" s="260">
        <v>369</v>
      </c>
      <c r="I61" s="238" t="s">
        <v>377</v>
      </c>
      <c r="J61" s="239" t="s">
        <v>483</v>
      </c>
      <c r="K61" s="260">
        <f>369*0.75</f>
        <v>276.75</v>
      </c>
      <c r="L61" s="238" t="s">
        <v>376</v>
      </c>
      <c r="M61" s="269" t="s">
        <v>487</v>
      </c>
      <c r="N61" s="388" t="s">
        <v>49</v>
      </c>
      <c r="O61" s="240"/>
      <c r="P61" s="241">
        <v>28</v>
      </c>
      <c r="Q61" s="241" t="s">
        <v>33</v>
      </c>
      <c r="R61" s="238" t="s">
        <v>16</v>
      </c>
      <c r="S61" s="235" t="s">
        <v>488</v>
      </c>
      <c r="T61" s="235" t="s">
        <v>489</v>
      </c>
      <c r="U61" s="235" t="s">
        <v>490</v>
      </c>
      <c r="V61" s="236" t="s">
        <v>455</v>
      </c>
      <c r="W61" s="260">
        <v>391</v>
      </c>
      <c r="X61" s="238" t="s">
        <v>376</v>
      </c>
      <c r="Y61" s="239" t="s">
        <v>90</v>
      </c>
      <c r="Z61" s="260">
        <f>391*0.75</f>
        <v>293.25</v>
      </c>
      <c r="AA61" s="238" t="s">
        <v>456</v>
      </c>
      <c r="AB61" s="269" t="s">
        <v>90</v>
      </c>
      <c r="AC61" s="391" t="s">
        <v>49</v>
      </c>
    </row>
    <row r="62" spans="1:29" ht="12.75" customHeight="1" x14ac:dyDescent="0.15">
      <c r="A62" s="248"/>
      <c r="B62" s="259"/>
      <c r="C62" s="268" t="s">
        <v>183</v>
      </c>
      <c r="D62" s="235"/>
      <c r="E62" s="235"/>
      <c r="F62" s="235"/>
      <c r="G62" s="244"/>
      <c r="H62" s="245">
        <v>16.799999999999997</v>
      </c>
      <c r="I62" s="251" t="s">
        <v>464</v>
      </c>
      <c r="J62" s="247"/>
      <c r="K62" s="245">
        <f>16.8*0.75</f>
        <v>12.600000000000001</v>
      </c>
      <c r="L62" s="251" t="s">
        <v>464</v>
      </c>
      <c r="M62" s="271"/>
      <c r="N62" s="389" t="s">
        <v>485</v>
      </c>
      <c r="O62" s="240"/>
      <c r="P62" s="241"/>
      <c r="Q62" s="241"/>
      <c r="R62" s="282" t="s">
        <v>190</v>
      </c>
      <c r="S62" s="250"/>
      <c r="T62" s="250"/>
      <c r="U62" s="250"/>
      <c r="V62" s="244"/>
      <c r="W62" s="245">
        <v>14.599999999999998</v>
      </c>
      <c r="X62" s="251" t="s">
        <v>464</v>
      </c>
      <c r="Y62" s="247"/>
      <c r="Z62" s="245">
        <f>14.6*0.75</f>
        <v>10.95</v>
      </c>
      <c r="AA62" s="251" t="s">
        <v>464</v>
      </c>
      <c r="AB62" s="271"/>
      <c r="AC62" s="392" t="s">
        <v>491</v>
      </c>
    </row>
    <row r="63" spans="1:29" ht="12.75" customHeight="1" x14ac:dyDescent="0.15">
      <c r="A63" s="248"/>
      <c r="B63" s="259"/>
      <c r="C63" s="251" t="s">
        <v>186</v>
      </c>
      <c r="D63" s="235"/>
      <c r="E63" s="235"/>
      <c r="F63" s="235"/>
      <c r="G63" s="244"/>
      <c r="H63" s="245">
        <v>7.6000000000000005</v>
      </c>
      <c r="I63" s="251" t="s">
        <v>464</v>
      </c>
      <c r="J63" s="247"/>
      <c r="K63" s="245">
        <f>7.6*0.75</f>
        <v>5.6999999999999993</v>
      </c>
      <c r="L63" s="251" t="s">
        <v>464</v>
      </c>
      <c r="M63" s="271"/>
      <c r="N63" s="389"/>
      <c r="O63" s="240"/>
      <c r="P63" s="241"/>
      <c r="Q63" s="241"/>
      <c r="R63" s="251" t="s">
        <v>218</v>
      </c>
      <c r="S63" s="250"/>
      <c r="T63" s="250"/>
      <c r="U63" s="250"/>
      <c r="V63" s="244"/>
      <c r="W63" s="245">
        <v>11.8</v>
      </c>
      <c r="X63" s="251" t="s">
        <v>464</v>
      </c>
      <c r="Y63" s="247"/>
      <c r="Z63" s="245">
        <f>11.8*0.75</f>
        <v>8.8500000000000014</v>
      </c>
      <c r="AA63" s="251" t="s">
        <v>464</v>
      </c>
      <c r="AB63" s="271"/>
      <c r="AC63" s="392"/>
    </row>
    <row r="64" spans="1:29" ht="12.75" customHeight="1" x14ac:dyDescent="0.15">
      <c r="A64" s="248"/>
      <c r="B64" s="259"/>
      <c r="C64" s="251" t="s">
        <v>67</v>
      </c>
      <c r="D64" s="235"/>
      <c r="E64" s="235"/>
      <c r="F64" s="235"/>
      <c r="G64" s="244"/>
      <c r="H64" s="245">
        <v>56.1</v>
      </c>
      <c r="I64" s="251" t="s">
        <v>464</v>
      </c>
      <c r="J64" s="247"/>
      <c r="K64" s="245">
        <f>56.1*0.75</f>
        <v>42.075000000000003</v>
      </c>
      <c r="L64" s="251" t="s">
        <v>464</v>
      </c>
      <c r="M64" s="271"/>
      <c r="N64" s="389"/>
      <c r="O64" s="240"/>
      <c r="P64" s="241"/>
      <c r="Q64" s="241"/>
      <c r="R64" s="251" t="s">
        <v>91</v>
      </c>
      <c r="S64" s="250"/>
      <c r="T64" s="250"/>
      <c r="U64" s="250"/>
      <c r="V64" s="244"/>
      <c r="W64" s="245">
        <v>54.1</v>
      </c>
      <c r="X64" s="251" t="s">
        <v>464</v>
      </c>
      <c r="Y64" s="247"/>
      <c r="Z64" s="245">
        <f>54.1*0.75</f>
        <v>40.575000000000003</v>
      </c>
      <c r="AA64" s="251" t="s">
        <v>464</v>
      </c>
      <c r="AB64" s="271"/>
      <c r="AC64" s="392"/>
    </row>
    <row r="65" spans="1:29" ht="12.75" customHeight="1" x14ac:dyDescent="0.15">
      <c r="A65" s="248"/>
      <c r="B65" s="259"/>
      <c r="C65" s="253" t="s">
        <v>122</v>
      </c>
      <c r="D65" s="235"/>
      <c r="E65" s="235"/>
      <c r="F65" s="235"/>
      <c r="G65" s="254"/>
      <c r="H65" s="255">
        <v>1.3000000000000003</v>
      </c>
      <c r="I65" s="253" t="s">
        <v>464</v>
      </c>
      <c r="J65" s="257"/>
      <c r="K65" s="255">
        <f>1.3*0.75</f>
        <v>0.97500000000000009</v>
      </c>
      <c r="L65" s="253" t="s">
        <v>464</v>
      </c>
      <c r="M65" s="272"/>
      <c r="N65" s="390"/>
      <c r="O65" s="240"/>
      <c r="P65" s="283"/>
      <c r="Q65" s="283"/>
      <c r="R65" s="251" t="s">
        <v>122</v>
      </c>
      <c r="S65" s="284"/>
      <c r="T65" s="284"/>
      <c r="U65" s="284"/>
      <c r="V65" s="244"/>
      <c r="W65" s="245">
        <v>1.0999999999999999</v>
      </c>
      <c r="X65" s="251" t="s">
        <v>464</v>
      </c>
      <c r="Y65" s="247"/>
      <c r="Z65" s="245">
        <f>1.1*0.75</f>
        <v>0.82500000000000007</v>
      </c>
      <c r="AA65" s="251" t="s">
        <v>464</v>
      </c>
      <c r="AB65" s="271"/>
      <c r="AC65" s="393"/>
    </row>
    <row r="66" spans="1:29" ht="12.75" customHeight="1" x14ac:dyDescent="0.15">
      <c r="A66" s="241">
        <v>14</v>
      </c>
      <c r="B66" s="259" t="s">
        <v>33</v>
      </c>
      <c r="C66" s="238" t="s">
        <v>16</v>
      </c>
      <c r="D66" s="235" t="s">
        <v>488</v>
      </c>
      <c r="E66" s="235" t="s">
        <v>492</v>
      </c>
      <c r="F66" s="235" t="s">
        <v>493</v>
      </c>
      <c r="G66" s="236" t="s">
        <v>455</v>
      </c>
      <c r="H66" s="260">
        <v>464</v>
      </c>
      <c r="I66" s="238" t="s">
        <v>456</v>
      </c>
      <c r="J66" s="239" t="s">
        <v>90</v>
      </c>
      <c r="K66" s="260">
        <f>464*0.75</f>
        <v>348</v>
      </c>
      <c r="L66" s="238" t="s">
        <v>478</v>
      </c>
      <c r="M66" s="269" t="s">
        <v>90</v>
      </c>
      <c r="N66" s="388" t="s">
        <v>49</v>
      </c>
      <c r="O66" s="240"/>
      <c r="P66" s="261"/>
      <c r="Q66" s="262"/>
      <c r="R66" s="262"/>
      <c r="S66" s="262"/>
      <c r="T66" s="262"/>
      <c r="U66" s="262"/>
      <c r="V66" s="262"/>
      <c r="W66" s="262"/>
      <c r="X66" s="262"/>
      <c r="Y66" s="262"/>
      <c r="Z66" s="262"/>
      <c r="AA66" s="262"/>
      <c r="AB66" s="262"/>
      <c r="AC66" s="263"/>
    </row>
    <row r="67" spans="1:29" ht="12.75" customHeight="1" x14ac:dyDescent="0.15">
      <c r="A67" s="248"/>
      <c r="B67" s="259"/>
      <c r="C67" s="282" t="s">
        <v>190</v>
      </c>
      <c r="D67" s="250"/>
      <c r="E67" s="250"/>
      <c r="F67" s="250"/>
      <c r="G67" s="244"/>
      <c r="H67" s="245">
        <v>19.900000000000006</v>
      </c>
      <c r="I67" s="251" t="s">
        <v>474</v>
      </c>
      <c r="J67" s="247"/>
      <c r="K67" s="245">
        <f>19.9*0.75</f>
        <v>14.924999999999999</v>
      </c>
      <c r="L67" s="251" t="s">
        <v>474</v>
      </c>
      <c r="M67" s="271"/>
      <c r="N67" s="389" t="s">
        <v>491</v>
      </c>
      <c r="O67" s="240"/>
      <c r="P67" s="265"/>
      <c r="Q67" s="266"/>
      <c r="R67" s="266"/>
      <c r="S67" s="266"/>
      <c r="T67" s="266"/>
      <c r="U67" s="266"/>
      <c r="V67" s="266"/>
      <c r="W67" s="266"/>
      <c r="X67" s="266"/>
      <c r="Y67" s="266"/>
      <c r="Z67" s="266"/>
      <c r="AA67" s="266"/>
      <c r="AB67" s="266"/>
      <c r="AC67" s="267"/>
    </row>
    <row r="68" spans="1:29" ht="12.75" customHeight="1" x14ac:dyDescent="0.15">
      <c r="A68" s="248"/>
      <c r="B68" s="259"/>
      <c r="C68" s="251" t="s">
        <v>195</v>
      </c>
      <c r="D68" s="250"/>
      <c r="E68" s="250"/>
      <c r="F68" s="250"/>
      <c r="G68" s="244"/>
      <c r="H68" s="245">
        <v>17.5</v>
      </c>
      <c r="I68" s="251" t="s">
        <v>474</v>
      </c>
      <c r="J68" s="247"/>
      <c r="K68" s="245">
        <f>17.5*0.75</f>
        <v>13.125</v>
      </c>
      <c r="L68" s="251" t="s">
        <v>474</v>
      </c>
      <c r="M68" s="271"/>
      <c r="N68" s="389"/>
      <c r="O68" s="240"/>
      <c r="P68" s="258">
        <v>30</v>
      </c>
      <c r="Q68" s="241" t="s">
        <v>378</v>
      </c>
      <c r="R68" s="238" t="s">
        <v>70</v>
      </c>
      <c r="S68" s="235" t="s">
        <v>379</v>
      </c>
      <c r="T68" s="235" t="s">
        <v>380</v>
      </c>
      <c r="U68" s="235" t="s">
        <v>494</v>
      </c>
      <c r="V68" s="236" t="s">
        <v>382</v>
      </c>
      <c r="W68" s="260">
        <v>492</v>
      </c>
      <c r="X68" s="238" t="s">
        <v>478</v>
      </c>
      <c r="Y68" s="239" t="s">
        <v>383</v>
      </c>
      <c r="Z68" s="260">
        <f>492*0.75</f>
        <v>369</v>
      </c>
      <c r="AA68" s="238" t="s">
        <v>495</v>
      </c>
      <c r="AB68" s="269" t="s">
        <v>383</v>
      </c>
      <c r="AC68" s="388" t="s">
        <v>49</v>
      </c>
    </row>
    <row r="69" spans="1:29" ht="12.75" customHeight="1" x14ac:dyDescent="0.15">
      <c r="A69" s="248"/>
      <c r="B69" s="259"/>
      <c r="C69" s="251" t="s">
        <v>91</v>
      </c>
      <c r="D69" s="250"/>
      <c r="E69" s="250"/>
      <c r="F69" s="250"/>
      <c r="G69" s="244"/>
      <c r="H69" s="245">
        <v>54.3</v>
      </c>
      <c r="I69" s="251" t="s">
        <v>496</v>
      </c>
      <c r="J69" s="247"/>
      <c r="K69" s="245">
        <f>54.3*0.75</f>
        <v>40.724999999999994</v>
      </c>
      <c r="L69" s="251" t="s">
        <v>496</v>
      </c>
      <c r="M69" s="271"/>
      <c r="N69" s="389"/>
      <c r="O69" s="240"/>
      <c r="P69" s="258"/>
      <c r="Q69" s="241"/>
      <c r="R69" s="249" t="s">
        <v>76</v>
      </c>
      <c r="S69" s="250"/>
      <c r="T69" s="250"/>
      <c r="U69" s="235"/>
      <c r="V69" s="244"/>
      <c r="W69" s="245">
        <v>21.199999999999996</v>
      </c>
      <c r="X69" s="251" t="s">
        <v>496</v>
      </c>
      <c r="Y69" s="247"/>
      <c r="Z69" s="245">
        <f>21.2*0.75</f>
        <v>15.899999999999999</v>
      </c>
      <c r="AA69" s="251" t="s">
        <v>496</v>
      </c>
      <c r="AB69" s="271"/>
      <c r="AC69" s="389" t="s">
        <v>497</v>
      </c>
    </row>
    <row r="70" spans="1:29" ht="12.75" customHeight="1" x14ac:dyDescent="0.15">
      <c r="A70" s="248"/>
      <c r="B70" s="259"/>
      <c r="C70" s="253" t="s">
        <v>106</v>
      </c>
      <c r="D70" s="250"/>
      <c r="E70" s="250"/>
      <c r="F70" s="250"/>
      <c r="G70" s="254"/>
      <c r="H70" s="255">
        <v>1.1000000000000001</v>
      </c>
      <c r="I70" s="253" t="s">
        <v>496</v>
      </c>
      <c r="J70" s="257"/>
      <c r="K70" s="255">
        <f>1.1*0.75</f>
        <v>0.82500000000000007</v>
      </c>
      <c r="L70" s="253" t="s">
        <v>496</v>
      </c>
      <c r="M70" s="272"/>
      <c r="N70" s="390"/>
      <c r="O70" s="240"/>
      <c r="P70" s="258"/>
      <c r="Q70" s="241"/>
      <c r="R70" s="251" t="s">
        <v>84</v>
      </c>
      <c r="S70" s="250"/>
      <c r="T70" s="250"/>
      <c r="U70" s="235"/>
      <c r="V70" s="244"/>
      <c r="W70" s="245">
        <v>19.5</v>
      </c>
      <c r="X70" s="251" t="s">
        <v>496</v>
      </c>
      <c r="Y70" s="247"/>
      <c r="Z70" s="245">
        <f>19.5*0.75</f>
        <v>14.625</v>
      </c>
      <c r="AA70" s="251" t="s">
        <v>496</v>
      </c>
      <c r="AB70" s="271"/>
      <c r="AC70" s="389" t="s">
        <v>498</v>
      </c>
    </row>
    <row r="71" spans="1:29" ht="12.75" customHeight="1" x14ac:dyDescent="0.15">
      <c r="A71" s="258">
        <v>15</v>
      </c>
      <c r="B71" s="232" t="s">
        <v>371</v>
      </c>
      <c r="C71" s="251" t="s">
        <v>261</v>
      </c>
      <c r="D71" s="235" t="s">
        <v>499</v>
      </c>
      <c r="E71" s="235" t="s">
        <v>373</v>
      </c>
      <c r="F71" s="235" t="s">
        <v>374</v>
      </c>
      <c r="G71" s="236" t="s">
        <v>375</v>
      </c>
      <c r="H71" s="260">
        <v>435</v>
      </c>
      <c r="I71" s="238" t="s">
        <v>495</v>
      </c>
      <c r="J71" s="239" t="s">
        <v>43</v>
      </c>
      <c r="K71" s="260">
        <f>435*0.75</f>
        <v>326.25</v>
      </c>
      <c r="L71" s="238" t="s">
        <v>478</v>
      </c>
      <c r="M71" s="269" t="s">
        <v>43</v>
      </c>
      <c r="N71" s="388" t="s">
        <v>49</v>
      </c>
      <c r="O71" s="240"/>
      <c r="P71" s="258"/>
      <c r="Q71" s="241"/>
      <c r="R71" s="251" t="s">
        <v>91</v>
      </c>
      <c r="S71" s="250"/>
      <c r="T71" s="250"/>
      <c r="U71" s="235"/>
      <c r="V71" s="244"/>
      <c r="W71" s="245">
        <v>55.5</v>
      </c>
      <c r="X71" s="251" t="s">
        <v>474</v>
      </c>
      <c r="Y71" s="247"/>
      <c r="Z71" s="245">
        <f>55.5*0.75</f>
        <v>41.625</v>
      </c>
      <c r="AA71" s="251" t="s">
        <v>474</v>
      </c>
      <c r="AB71" s="271"/>
      <c r="AC71" s="389"/>
    </row>
    <row r="72" spans="1:29" ht="12.75" customHeight="1" x14ac:dyDescent="0.15">
      <c r="A72" s="241"/>
      <c r="B72" s="232"/>
      <c r="C72" s="243" t="s">
        <v>25</v>
      </c>
      <c r="D72" s="235"/>
      <c r="E72" s="235"/>
      <c r="F72" s="235"/>
      <c r="G72" s="244"/>
      <c r="H72" s="245">
        <v>9.8999999999999986</v>
      </c>
      <c r="I72" s="251" t="s">
        <v>474</v>
      </c>
      <c r="J72" s="247"/>
      <c r="K72" s="245">
        <f>9.9*0.75</f>
        <v>7.4250000000000007</v>
      </c>
      <c r="L72" s="251" t="s">
        <v>474</v>
      </c>
      <c r="M72" s="271"/>
      <c r="N72" s="389" t="s">
        <v>500</v>
      </c>
      <c r="O72" s="240"/>
      <c r="P72" s="258"/>
      <c r="Q72" s="241"/>
      <c r="R72" s="253"/>
      <c r="S72" s="250"/>
      <c r="T72" s="250"/>
      <c r="U72" s="235"/>
      <c r="V72" s="254"/>
      <c r="W72" s="255">
        <v>1.1000000000000001</v>
      </c>
      <c r="X72" s="253" t="s">
        <v>474</v>
      </c>
      <c r="Y72" s="257"/>
      <c r="Z72" s="255">
        <f>1.1*0.75</f>
        <v>0.82500000000000007</v>
      </c>
      <c r="AA72" s="253" t="s">
        <v>474</v>
      </c>
      <c r="AB72" s="272"/>
      <c r="AC72" s="390"/>
    </row>
    <row r="73" spans="1:29" ht="12.75" customHeight="1" x14ac:dyDescent="0.15">
      <c r="A73" s="241"/>
      <c r="B73" s="232"/>
      <c r="C73" s="251" t="s">
        <v>38</v>
      </c>
      <c r="D73" s="235"/>
      <c r="E73" s="235"/>
      <c r="F73" s="235"/>
      <c r="G73" s="244"/>
      <c r="H73" s="245">
        <v>11.799999999999999</v>
      </c>
      <c r="I73" s="251" t="s">
        <v>474</v>
      </c>
      <c r="J73" s="247"/>
      <c r="K73" s="245">
        <f>11.8*0.75</f>
        <v>8.8500000000000014</v>
      </c>
      <c r="L73" s="251" t="s">
        <v>474</v>
      </c>
      <c r="M73" s="271"/>
      <c r="N73" s="389"/>
      <c r="O73" s="285"/>
      <c r="P73" s="286" t="s">
        <v>501</v>
      </c>
      <c r="Q73" s="287"/>
      <c r="R73" s="287"/>
      <c r="S73" s="287"/>
      <c r="T73" s="287"/>
      <c r="U73" s="287"/>
      <c r="V73" s="287"/>
      <c r="W73" s="287"/>
      <c r="X73" s="287"/>
      <c r="Y73" s="287"/>
      <c r="Z73" s="287"/>
      <c r="AA73" s="287"/>
      <c r="AB73" s="288"/>
      <c r="AC73" s="289"/>
    </row>
    <row r="74" spans="1:29" ht="12.75" customHeight="1" x14ac:dyDescent="0.15">
      <c r="A74" s="241"/>
      <c r="B74" s="232"/>
      <c r="C74" s="251" t="s">
        <v>44</v>
      </c>
      <c r="D74" s="235"/>
      <c r="E74" s="235"/>
      <c r="F74" s="235"/>
      <c r="G74" s="244"/>
      <c r="H74" s="245">
        <v>70.5</v>
      </c>
      <c r="I74" s="251" t="s">
        <v>474</v>
      </c>
      <c r="J74" s="247"/>
      <c r="K74" s="245">
        <f>70.5*0.75</f>
        <v>52.875</v>
      </c>
      <c r="L74" s="251" t="s">
        <v>474</v>
      </c>
      <c r="M74" s="271"/>
      <c r="N74" s="389"/>
      <c r="O74" s="285"/>
      <c r="P74" s="290" t="s">
        <v>502</v>
      </c>
      <c r="Q74" s="289"/>
      <c r="R74" s="289"/>
      <c r="S74" s="289"/>
      <c r="T74" s="289"/>
      <c r="U74" s="289"/>
      <c r="V74" s="289"/>
      <c r="W74" s="289"/>
      <c r="X74" s="289"/>
      <c r="Y74" s="289"/>
      <c r="Z74" s="289"/>
      <c r="AA74" s="289"/>
      <c r="AC74" s="289"/>
    </row>
    <row r="75" spans="1:29" ht="12.75" customHeight="1" x14ac:dyDescent="0.15">
      <c r="A75" s="241"/>
      <c r="B75" s="232"/>
      <c r="C75" s="253"/>
      <c r="D75" s="236"/>
      <c r="E75" s="236"/>
      <c r="F75" s="236"/>
      <c r="G75" s="254"/>
      <c r="H75" s="245">
        <v>1.3</v>
      </c>
      <c r="I75" s="251" t="s">
        <v>474</v>
      </c>
      <c r="J75" s="247"/>
      <c r="K75" s="255">
        <f>1.3*0.75</f>
        <v>0.97500000000000009</v>
      </c>
      <c r="L75" s="253" t="s">
        <v>474</v>
      </c>
      <c r="M75" s="272"/>
      <c r="N75" s="390"/>
      <c r="O75" s="285"/>
      <c r="P75" s="291" t="s">
        <v>503</v>
      </c>
      <c r="Q75" s="292"/>
      <c r="R75" s="293"/>
      <c r="S75" s="293"/>
      <c r="T75" s="293"/>
      <c r="U75" s="293"/>
      <c r="V75" s="293"/>
      <c r="W75" s="293"/>
      <c r="X75" s="293"/>
      <c r="Y75" s="294"/>
      <c r="Z75" s="295"/>
      <c r="AA75" s="294"/>
      <c r="AC75" s="293"/>
    </row>
    <row r="76" spans="1:29" ht="12.75" customHeight="1" x14ac:dyDescent="0.15">
      <c r="A76" s="241" t="s">
        <v>504</v>
      </c>
      <c r="B76" s="241"/>
      <c r="C76" s="296" t="s">
        <v>505</v>
      </c>
      <c r="D76" s="297" t="s">
        <v>506</v>
      </c>
      <c r="E76" s="298"/>
      <c r="F76" s="298"/>
      <c r="G76" s="298"/>
      <c r="H76" s="298"/>
      <c r="I76" s="298"/>
      <c r="J76" s="298"/>
      <c r="K76" s="298"/>
      <c r="L76" s="298"/>
      <c r="M76" s="299"/>
      <c r="N76" s="294"/>
      <c r="O76" s="300"/>
      <c r="P76" s="301" t="s">
        <v>507</v>
      </c>
      <c r="Q76" s="302"/>
      <c r="R76" s="303"/>
      <c r="S76" s="304"/>
      <c r="T76" s="304"/>
      <c r="U76" s="304"/>
      <c r="V76" s="304"/>
      <c r="AC76" s="206"/>
    </row>
    <row r="77" spans="1:29" ht="12.75" customHeight="1" x14ac:dyDescent="0.15">
      <c r="A77" s="241"/>
      <c r="B77" s="241"/>
      <c r="C77" s="296" t="s">
        <v>508</v>
      </c>
      <c r="D77" s="305" t="s">
        <v>509</v>
      </c>
      <c r="E77" s="305" t="s">
        <v>510</v>
      </c>
      <c r="F77" s="305" t="s">
        <v>511</v>
      </c>
      <c r="G77" s="305" t="s">
        <v>512</v>
      </c>
      <c r="K77" s="241" t="s">
        <v>513</v>
      </c>
      <c r="L77" s="241"/>
      <c r="M77" s="241"/>
      <c r="N77" s="294"/>
      <c r="O77" s="300"/>
      <c r="P77" s="291" t="s">
        <v>514</v>
      </c>
      <c r="Q77" s="302"/>
      <c r="R77" s="303"/>
      <c r="S77" s="304"/>
      <c r="T77" s="304"/>
      <c r="U77" s="304"/>
      <c r="V77" s="304"/>
      <c r="AC77" s="304"/>
    </row>
    <row r="78" spans="1:29" ht="12.75" customHeight="1" x14ac:dyDescent="0.15">
      <c r="A78" s="306" t="s">
        <v>515</v>
      </c>
      <c r="B78" s="307" t="s">
        <v>516</v>
      </c>
      <c r="C78" s="296" t="s">
        <v>517</v>
      </c>
      <c r="D78" s="308">
        <f>12314/30</f>
        <v>410.46666666666664</v>
      </c>
      <c r="E78" s="309">
        <f>438.600000000001/30</f>
        <v>14.620000000000033</v>
      </c>
      <c r="F78" s="309">
        <f>370.5/30</f>
        <v>12.35</v>
      </c>
      <c r="G78" s="309">
        <f>1737.8/30</f>
        <v>57.926666666666662</v>
      </c>
      <c r="K78" s="310">
        <f>32.8000000000001/30</f>
        <v>1.0933333333333366</v>
      </c>
      <c r="L78" s="310"/>
      <c r="M78" s="310"/>
      <c r="N78" s="294"/>
      <c r="O78" s="300"/>
      <c r="P78" s="311" t="s">
        <v>518</v>
      </c>
      <c r="Q78" s="311"/>
      <c r="R78" s="311"/>
      <c r="S78" s="311"/>
      <c r="T78" s="311"/>
      <c r="U78" s="311"/>
      <c r="V78" s="311"/>
      <c r="AC78" s="312"/>
    </row>
    <row r="79" spans="1:29" ht="12.75" customHeight="1" x14ac:dyDescent="0.15">
      <c r="A79" s="306" t="s">
        <v>519</v>
      </c>
      <c r="B79" s="307" t="s">
        <v>516</v>
      </c>
      <c r="C79" s="296" t="s">
        <v>520</v>
      </c>
      <c r="D79" s="308">
        <f>(12314*0.75)/30</f>
        <v>307.85000000000002</v>
      </c>
      <c r="E79" s="309">
        <f>(438.600000000001*0.75)/30</f>
        <v>10.965000000000025</v>
      </c>
      <c r="F79" s="309">
        <f>(370.5*0.75)/30</f>
        <v>9.2624999999999993</v>
      </c>
      <c r="G79" s="309">
        <f>(1737.8*0.75)/30</f>
        <v>43.445</v>
      </c>
      <c r="K79" s="310">
        <f>(32.8000000000001*0.75)/30</f>
        <v>0.82000000000000239</v>
      </c>
      <c r="L79" s="310"/>
      <c r="M79" s="310"/>
      <c r="N79" s="294"/>
      <c r="O79" s="300"/>
      <c r="P79" s="311" t="s">
        <v>521</v>
      </c>
      <c r="Q79" s="311"/>
      <c r="R79" s="311"/>
      <c r="S79" s="311"/>
      <c r="T79" s="311"/>
      <c r="U79" s="311"/>
      <c r="V79" s="311"/>
      <c r="AC79" s="312"/>
    </row>
    <row r="80" spans="1:29" ht="12.75" customHeight="1" x14ac:dyDescent="0.15">
      <c r="A80" s="313"/>
      <c r="B80" s="314"/>
      <c r="C80" s="315"/>
      <c r="D80" s="316"/>
      <c r="E80" s="317"/>
      <c r="F80" s="317"/>
      <c r="G80" s="317"/>
      <c r="H80" s="295"/>
      <c r="I80" s="294"/>
      <c r="J80" s="317"/>
      <c r="K80" s="295"/>
      <c r="L80" s="294"/>
      <c r="N80" s="295"/>
      <c r="O80" s="300"/>
      <c r="P80" s="311" t="s">
        <v>522</v>
      </c>
      <c r="T80" s="206"/>
      <c r="AC80" s="318"/>
    </row>
    <row r="81" spans="3:29" ht="12.75" customHeight="1" x14ac:dyDescent="0.15">
      <c r="I81" s="294"/>
      <c r="L81" s="294"/>
      <c r="M81" s="319"/>
      <c r="N81" s="294"/>
      <c r="O81" s="300"/>
      <c r="P81" s="311" t="s">
        <v>523</v>
      </c>
      <c r="AC81" s="294"/>
    </row>
    <row r="82" spans="3:29" ht="12.75" customHeight="1" x14ac:dyDescent="0.15">
      <c r="C82" s="302"/>
      <c r="D82" s="302"/>
      <c r="E82" s="302"/>
      <c r="F82" s="302"/>
      <c r="G82" s="320"/>
      <c r="H82" s="320"/>
      <c r="I82" s="320"/>
      <c r="J82" s="320"/>
      <c r="K82" s="320"/>
      <c r="M82" s="319"/>
      <c r="O82" s="294"/>
    </row>
    <row r="83" spans="3:29" ht="12.75" customHeight="1" x14ac:dyDescent="0.15">
      <c r="O83" s="317"/>
    </row>
    <row r="84" spans="3:29" ht="12.75" customHeight="1" x14ac:dyDescent="0.15">
      <c r="O84" s="294"/>
    </row>
    <row r="85" spans="3:29" ht="12.75" customHeight="1" x14ac:dyDescent="0.15">
      <c r="O85" s="294"/>
    </row>
    <row r="86" spans="3:29" ht="12.75" customHeight="1" x14ac:dyDescent="0.15"/>
    <row r="87" spans="3:29" ht="12.75" customHeight="1" x14ac:dyDescent="0.15">
      <c r="O87" s="319"/>
    </row>
    <row r="88" spans="3:29" ht="12.75" customHeight="1" x14ac:dyDescent="0.15">
      <c r="O88" s="319"/>
    </row>
    <row r="89" spans="3:29" ht="12.75" customHeight="1" x14ac:dyDescent="0.15"/>
    <row r="90" spans="3:29" ht="12.75" customHeight="1" x14ac:dyDescent="0.15"/>
    <row r="91" spans="3:29" ht="12.75" customHeight="1" x14ac:dyDescent="0.15"/>
    <row r="92" spans="3:29" ht="12.75" customHeight="1" x14ac:dyDescent="0.15"/>
    <row r="93" spans="3:29" ht="12.75" customHeight="1" x14ac:dyDescent="0.15"/>
  </sheetData>
  <mergeCells count="243">
    <mergeCell ref="K78:M78"/>
    <mergeCell ref="K79:M79"/>
    <mergeCell ref="G82:I82"/>
    <mergeCell ref="J82:K82"/>
    <mergeCell ref="J71:J75"/>
    <mergeCell ref="M71:M75"/>
    <mergeCell ref="P73:AA73"/>
    <mergeCell ref="A76:B77"/>
    <mergeCell ref="D76:M76"/>
    <mergeCell ref="K77:M77"/>
    <mergeCell ref="A71:A75"/>
    <mergeCell ref="B71:B75"/>
    <mergeCell ref="D71:D75"/>
    <mergeCell ref="E71:E75"/>
    <mergeCell ref="F71:F75"/>
    <mergeCell ref="G71:G75"/>
    <mergeCell ref="P66:AC67"/>
    <mergeCell ref="P68:P72"/>
    <mergeCell ref="Q68:Q72"/>
    <mergeCell ref="S68:S72"/>
    <mergeCell ref="T68:T72"/>
    <mergeCell ref="U68:U72"/>
    <mergeCell ref="V68:V72"/>
    <mergeCell ref="Y68:Y72"/>
    <mergeCell ref="AB68:AB72"/>
    <mergeCell ref="Y61:Y65"/>
    <mergeCell ref="AB61:AB65"/>
    <mergeCell ref="A66:A70"/>
    <mergeCell ref="B66:B70"/>
    <mergeCell ref="D66:D70"/>
    <mergeCell ref="E66:E70"/>
    <mergeCell ref="F66:F70"/>
    <mergeCell ref="G66:G70"/>
    <mergeCell ref="J66:J70"/>
    <mergeCell ref="M66:M70"/>
    <mergeCell ref="P61:P65"/>
    <mergeCell ref="Q61:Q65"/>
    <mergeCell ref="S61:S65"/>
    <mergeCell ref="T61:T65"/>
    <mergeCell ref="U61:U65"/>
    <mergeCell ref="V61:V65"/>
    <mergeCell ref="Y56:Y60"/>
    <mergeCell ref="AB56:AB60"/>
    <mergeCell ref="A61:A65"/>
    <mergeCell ref="B61:B65"/>
    <mergeCell ref="D61:D65"/>
    <mergeCell ref="E61:E65"/>
    <mergeCell ref="F61:F65"/>
    <mergeCell ref="G61:G65"/>
    <mergeCell ref="J61:J65"/>
    <mergeCell ref="M61:M65"/>
    <mergeCell ref="P56:P60"/>
    <mergeCell ref="Q56:Q60"/>
    <mergeCell ref="S56:S60"/>
    <mergeCell ref="T56:T60"/>
    <mergeCell ref="U56:U60"/>
    <mergeCell ref="V56:V60"/>
    <mergeCell ref="A54:N55"/>
    <mergeCell ref="A56:A60"/>
    <mergeCell ref="B56:B60"/>
    <mergeCell ref="D56:D60"/>
    <mergeCell ref="E56:E60"/>
    <mergeCell ref="F56:F60"/>
    <mergeCell ref="G56:G60"/>
    <mergeCell ref="J56:J60"/>
    <mergeCell ref="M56:M60"/>
    <mergeCell ref="P49:AC50"/>
    <mergeCell ref="P51:P55"/>
    <mergeCell ref="Q51:Q55"/>
    <mergeCell ref="S51:S55"/>
    <mergeCell ref="T51:T55"/>
    <mergeCell ref="U51:U55"/>
    <mergeCell ref="V51:V55"/>
    <mergeCell ref="Y51:Y55"/>
    <mergeCell ref="AB51:AB55"/>
    <mergeCell ref="Y44:Y48"/>
    <mergeCell ref="AB44:AB48"/>
    <mergeCell ref="A49:A53"/>
    <mergeCell ref="B49:B53"/>
    <mergeCell ref="D49:D53"/>
    <mergeCell ref="E49:E53"/>
    <mergeCell ref="F49:F53"/>
    <mergeCell ref="G49:G53"/>
    <mergeCell ref="J49:J53"/>
    <mergeCell ref="M49:M53"/>
    <mergeCell ref="P44:P48"/>
    <mergeCell ref="Q44:Q48"/>
    <mergeCell ref="S44:S48"/>
    <mergeCell ref="T44:T48"/>
    <mergeCell ref="U44:U48"/>
    <mergeCell ref="V44:V48"/>
    <mergeCell ref="Y39:Y43"/>
    <mergeCell ref="AB39:AB43"/>
    <mergeCell ref="A44:A48"/>
    <mergeCell ref="B44:B48"/>
    <mergeCell ref="D44:D48"/>
    <mergeCell ref="E44:E48"/>
    <mergeCell ref="F44:F48"/>
    <mergeCell ref="G44:G48"/>
    <mergeCell ref="J44:J48"/>
    <mergeCell ref="M44:M48"/>
    <mergeCell ref="P39:P43"/>
    <mergeCell ref="Q39:Q43"/>
    <mergeCell ref="S39:S43"/>
    <mergeCell ref="T39:T43"/>
    <mergeCell ref="U39:U43"/>
    <mergeCell ref="V39:V43"/>
    <mergeCell ref="Y34:Y38"/>
    <mergeCell ref="AB34:AB38"/>
    <mergeCell ref="A39:A43"/>
    <mergeCell ref="B39:B43"/>
    <mergeCell ref="D39:D43"/>
    <mergeCell ref="E39:E43"/>
    <mergeCell ref="F39:F43"/>
    <mergeCell ref="G39:G43"/>
    <mergeCell ref="J39:J43"/>
    <mergeCell ref="M39:M43"/>
    <mergeCell ref="P34:P38"/>
    <mergeCell ref="Q34:Q38"/>
    <mergeCell ref="S34:S38"/>
    <mergeCell ref="T34:T38"/>
    <mergeCell ref="U34:U38"/>
    <mergeCell ref="V34:V38"/>
    <mergeCell ref="Y29:Y33"/>
    <mergeCell ref="AB29:AB33"/>
    <mergeCell ref="A34:A38"/>
    <mergeCell ref="B34:B38"/>
    <mergeCell ref="D34:D38"/>
    <mergeCell ref="E34:E38"/>
    <mergeCell ref="F34:F38"/>
    <mergeCell ref="G34:G38"/>
    <mergeCell ref="J34:J38"/>
    <mergeCell ref="M34:M38"/>
    <mergeCell ref="P29:P33"/>
    <mergeCell ref="Q29:Q33"/>
    <mergeCell ref="S29:S33"/>
    <mergeCell ref="T29:T33"/>
    <mergeCell ref="U29:U33"/>
    <mergeCell ref="V29:V33"/>
    <mergeCell ref="Y24:Y28"/>
    <mergeCell ref="AB24:AB28"/>
    <mergeCell ref="A29:A33"/>
    <mergeCell ref="B29:B33"/>
    <mergeCell ref="D29:D33"/>
    <mergeCell ref="E29:E33"/>
    <mergeCell ref="F29:F33"/>
    <mergeCell ref="G29:G33"/>
    <mergeCell ref="J29:J33"/>
    <mergeCell ref="M29:M33"/>
    <mergeCell ref="P24:P28"/>
    <mergeCell ref="Q24:Q28"/>
    <mergeCell ref="S24:S28"/>
    <mergeCell ref="T24:T28"/>
    <mergeCell ref="U24:U28"/>
    <mergeCell ref="V24:V28"/>
    <mergeCell ref="AB19:AB23"/>
    <mergeCell ref="A22:N23"/>
    <mergeCell ref="A24:A28"/>
    <mergeCell ref="B24:B28"/>
    <mergeCell ref="D24:D28"/>
    <mergeCell ref="E24:E28"/>
    <mergeCell ref="F24:F28"/>
    <mergeCell ref="G24:G28"/>
    <mergeCell ref="J24:J28"/>
    <mergeCell ref="M24:M28"/>
    <mergeCell ref="J17:J21"/>
    <mergeCell ref="M17:M21"/>
    <mergeCell ref="P17:AC18"/>
    <mergeCell ref="P19:P23"/>
    <mergeCell ref="Q19:Q23"/>
    <mergeCell ref="S19:S23"/>
    <mergeCell ref="T19:T23"/>
    <mergeCell ref="U19:U23"/>
    <mergeCell ref="V19:V23"/>
    <mergeCell ref="Y19:Y23"/>
    <mergeCell ref="U12:U16"/>
    <mergeCell ref="V12:V16"/>
    <mergeCell ref="Y12:Y16"/>
    <mergeCell ref="AB12:AB16"/>
    <mergeCell ref="A17:A21"/>
    <mergeCell ref="B17:B21"/>
    <mergeCell ref="D17:D21"/>
    <mergeCell ref="E17:E21"/>
    <mergeCell ref="F17:F21"/>
    <mergeCell ref="G17:G21"/>
    <mergeCell ref="J12:J16"/>
    <mergeCell ref="M12:M16"/>
    <mergeCell ref="P12:P16"/>
    <mergeCell ref="Q12:Q16"/>
    <mergeCell ref="S12:S16"/>
    <mergeCell ref="T12:T16"/>
    <mergeCell ref="U7:U11"/>
    <mergeCell ref="V7:V11"/>
    <mergeCell ref="Y7:Y11"/>
    <mergeCell ref="AB7:AB11"/>
    <mergeCell ref="A12:A16"/>
    <mergeCell ref="B12:B16"/>
    <mergeCell ref="D12:D16"/>
    <mergeCell ref="E12:E16"/>
    <mergeCell ref="F12:F16"/>
    <mergeCell ref="G12:G16"/>
    <mergeCell ref="J7:J11"/>
    <mergeCell ref="M7:M11"/>
    <mergeCell ref="P7:P11"/>
    <mergeCell ref="Q7:Q11"/>
    <mergeCell ref="S7:S11"/>
    <mergeCell ref="T7:T11"/>
    <mergeCell ref="W3:X6"/>
    <mergeCell ref="Y3:Y6"/>
    <mergeCell ref="Z3:AA6"/>
    <mergeCell ref="AB3:AB6"/>
    <mergeCell ref="A7:A11"/>
    <mergeCell ref="B7:B11"/>
    <mergeCell ref="D7:D11"/>
    <mergeCell ref="E7:E11"/>
    <mergeCell ref="F7:F11"/>
    <mergeCell ref="G7:G11"/>
    <mergeCell ref="V2:V6"/>
    <mergeCell ref="W2:Y2"/>
    <mergeCell ref="Z2:AB2"/>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A2:A6"/>
    <mergeCell ref="B2:B6"/>
    <mergeCell ref="C2:C6"/>
    <mergeCell ref="D2:F2"/>
    <mergeCell ref="G2:G6"/>
    <mergeCell ref="H2:J2"/>
  </mergeCells>
  <phoneticPr fontId="22"/>
  <printOptions horizontalCentered="1" verticalCentered="1"/>
  <pageMargins left="0.39370078740157483" right="0.39370078740157483" top="0.39370078740157483" bottom="0.39370078740157483" header="0.39370078740157483" footer="0.39370078740157483"/>
  <pageSetup paperSize="9" scale="49"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140</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311</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310</v>
      </c>
      <c r="C9" s="111" t="s">
        <v>17</v>
      </c>
      <c r="D9" s="110"/>
      <c r="E9" s="44"/>
      <c r="F9" s="44"/>
      <c r="G9" s="106"/>
      <c r="H9" s="119">
        <v>15</v>
      </c>
      <c r="I9" s="107" t="s">
        <v>310</v>
      </c>
      <c r="J9" s="122" t="s">
        <v>113</v>
      </c>
      <c r="K9" s="105">
        <v>10</v>
      </c>
      <c r="L9" s="107" t="s">
        <v>309</v>
      </c>
      <c r="M9" s="106" t="s">
        <v>19</v>
      </c>
      <c r="N9" s="105">
        <v>10</v>
      </c>
      <c r="O9" s="104"/>
    </row>
    <row r="10" spans="1:21" ht="18.95" customHeight="1" x14ac:dyDescent="0.15">
      <c r="A10" s="173"/>
      <c r="B10" s="106"/>
      <c r="C10" s="111" t="s">
        <v>19</v>
      </c>
      <c r="D10" s="110"/>
      <c r="E10" s="44"/>
      <c r="F10" s="44"/>
      <c r="G10" s="106"/>
      <c r="H10" s="119">
        <v>20</v>
      </c>
      <c r="I10" s="107"/>
      <c r="J10" s="106" t="s">
        <v>19</v>
      </c>
      <c r="K10" s="105">
        <v>10</v>
      </c>
      <c r="L10" s="107"/>
      <c r="M10" s="106" t="s">
        <v>87</v>
      </c>
      <c r="N10" s="105">
        <v>10</v>
      </c>
      <c r="O10" s="104"/>
    </row>
    <row r="11" spans="1:21" ht="18.95" customHeight="1" x14ac:dyDescent="0.15">
      <c r="A11" s="173"/>
      <c r="B11" s="106"/>
      <c r="C11" s="111"/>
      <c r="D11" s="110"/>
      <c r="E11" s="44"/>
      <c r="F11" s="44"/>
      <c r="G11" s="106" t="s">
        <v>65</v>
      </c>
      <c r="H11" s="119" t="s">
        <v>266</v>
      </c>
      <c r="I11" s="107"/>
      <c r="J11" s="106"/>
      <c r="K11" s="105"/>
      <c r="L11" s="114"/>
      <c r="M11" s="113"/>
      <c r="N11" s="112"/>
      <c r="O11" s="121"/>
    </row>
    <row r="12" spans="1:21" ht="18.95" customHeight="1" x14ac:dyDescent="0.15">
      <c r="A12" s="173"/>
      <c r="B12" s="106"/>
      <c r="C12" s="111"/>
      <c r="D12" s="110"/>
      <c r="E12" s="44"/>
      <c r="F12" s="44"/>
      <c r="G12" s="106" t="s">
        <v>53</v>
      </c>
      <c r="H12" s="119" t="s">
        <v>268</v>
      </c>
      <c r="I12" s="107"/>
      <c r="J12" s="106"/>
      <c r="K12" s="105"/>
      <c r="L12" s="107" t="s">
        <v>308</v>
      </c>
      <c r="M12" s="106" t="s">
        <v>28</v>
      </c>
      <c r="N12" s="105">
        <v>10</v>
      </c>
      <c r="O12" s="104"/>
    </row>
    <row r="13" spans="1:21" ht="18.95" customHeight="1" x14ac:dyDescent="0.15">
      <c r="A13" s="173"/>
      <c r="B13" s="106"/>
      <c r="C13" s="111"/>
      <c r="D13" s="110"/>
      <c r="E13" s="44"/>
      <c r="F13" s="44" t="s">
        <v>32</v>
      </c>
      <c r="G13" s="106" t="s">
        <v>61</v>
      </c>
      <c r="H13" s="119" t="s">
        <v>268</v>
      </c>
      <c r="I13" s="107"/>
      <c r="J13" s="106"/>
      <c r="K13" s="105"/>
      <c r="L13" s="107"/>
      <c r="M13" s="106" t="s">
        <v>40</v>
      </c>
      <c r="N13" s="105">
        <v>5</v>
      </c>
      <c r="O13" s="104"/>
    </row>
    <row r="14" spans="1:21" ht="18.95" customHeight="1" x14ac:dyDescent="0.15">
      <c r="A14" s="173"/>
      <c r="B14" s="113"/>
      <c r="C14" s="118"/>
      <c r="D14" s="117"/>
      <c r="E14" s="50"/>
      <c r="F14" s="50"/>
      <c r="G14" s="113"/>
      <c r="H14" s="115"/>
      <c r="I14" s="114"/>
      <c r="J14" s="113"/>
      <c r="K14" s="112"/>
      <c r="L14" s="107"/>
      <c r="M14" s="106" t="s">
        <v>150</v>
      </c>
      <c r="N14" s="105">
        <v>10</v>
      </c>
      <c r="O14" s="104"/>
    </row>
    <row r="15" spans="1:21" ht="18.95" customHeight="1" x14ac:dyDescent="0.15">
      <c r="A15" s="173"/>
      <c r="B15" s="106" t="s">
        <v>307</v>
      </c>
      <c r="C15" s="111" t="s">
        <v>87</v>
      </c>
      <c r="D15" s="110"/>
      <c r="E15" s="44"/>
      <c r="F15" s="44"/>
      <c r="G15" s="106"/>
      <c r="H15" s="119">
        <v>20</v>
      </c>
      <c r="I15" s="107" t="s">
        <v>307</v>
      </c>
      <c r="J15" s="106" t="s">
        <v>87</v>
      </c>
      <c r="K15" s="105">
        <v>15</v>
      </c>
      <c r="L15" s="107"/>
      <c r="M15" s="106"/>
      <c r="N15" s="105"/>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147</v>
      </c>
      <c r="C17" s="111" t="s">
        <v>28</v>
      </c>
      <c r="D17" s="110"/>
      <c r="E17" s="44"/>
      <c r="F17" s="44"/>
      <c r="G17" s="106"/>
      <c r="H17" s="119">
        <v>10</v>
      </c>
      <c r="I17" s="107" t="s">
        <v>147</v>
      </c>
      <c r="J17" s="106" t="s">
        <v>28</v>
      </c>
      <c r="K17" s="105">
        <v>10</v>
      </c>
      <c r="L17" s="107"/>
      <c r="M17" s="106"/>
      <c r="N17" s="105"/>
      <c r="O17" s="104"/>
    </row>
    <row r="18" spans="1:15" ht="18.95" customHeight="1" x14ac:dyDescent="0.15">
      <c r="A18" s="173"/>
      <c r="B18" s="106"/>
      <c r="C18" s="111" t="s">
        <v>40</v>
      </c>
      <c r="D18" s="110"/>
      <c r="E18" s="44"/>
      <c r="F18" s="44"/>
      <c r="G18" s="106"/>
      <c r="H18" s="119">
        <v>5</v>
      </c>
      <c r="I18" s="107"/>
      <c r="J18" s="106" t="s">
        <v>40</v>
      </c>
      <c r="K18" s="105">
        <v>5</v>
      </c>
      <c r="L18" s="107"/>
      <c r="M18" s="106"/>
      <c r="N18" s="105"/>
      <c r="O18" s="104"/>
    </row>
    <row r="19" spans="1:15" ht="18.95" customHeight="1" x14ac:dyDescent="0.15">
      <c r="A19" s="173"/>
      <c r="B19" s="106"/>
      <c r="C19" s="111" t="s">
        <v>150</v>
      </c>
      <c r="D19" s="110"/>
      <c r="E19" s="44"/>
      <c r="F19" s="145"/>
      <c r="G19" s="106"/>
      <c r="H19" s="119">
        <v>20</v>
      </c>
      <c r="I19" s="107"/>
      <c r="J19" s="106" t="s">
        <v>150</v>
      </c>
      <c r="K19" s="105">
        <v>15</v>
      </c>
      <c r="L19" s="107"/>
      <c r="M19" s="106"/>
      <c r="N19" s="105"/>
      <c r="O19" s="104"/>
    </row>
    <row r="20" spans="1:15" ht="18.95" customHeight="1" x14ac:dyDescent="0.15">
      <c r="A20" s="173"/>
      <c r="B20" s="106"/>
      <c r="C20" s="111"/>
      <c r="D20" s="110"/>
      <c r="E20" s="44"/>
      <c r="F20" s="44"/>
      <c r="G20" s="106" t="s">
        <v>33</v>
      </c>
      <c r="H20" s="119" t="s">
        <v>266</v>
      </c>
      <c r="I20" s="107"/>
      <c r="J20" s="106"/>
      <c r="K20" s="105"/>
      <c r="L20" s="107"/>
      <c r="M20" s="106"/>
      <c r="N20" s="105"/>
      <c r="O20" s="104"/>
    </row>
    <row r="21" spans="1:15" ht="18.95" customHeight="1" thickBot="1" x14ac:dyDescent="0.2">
      <c r="A21" s="174"/>
      <c r="B21" s="99"/>
      <c r="C21" s="103"/>
      <c r="D21" s="102"/>
      <c r="E21" s="57"/>
      <c r="F21" s="57"/>
      <c r="G21" s="99"/>
      <c r="H21" s="101"/>
      <c r="I21" s="100"/>
      <c r="J21" s="99"/>
      <c r="K21" s="98"/>
      <c r="L21" s="100"/>
      <c r="M21" s="99"/>
      <c r="N21" s="98"/>
      <c r="O21" s="97"/>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151</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152</v>
      </c>
      <c r="C5" s="37" t="s">
        <v>82</v>
      </c>
      <c r="D5" s="38"/>
      <c r="E5" s="39">
        <v>30</v>
      </c>
      <c r="F5" s="40" t="s">
        <v>18</v>
      </c>
      <c r="G5" s="67"/>
      <c r="H5" s="71" t="s">
        <v>82</v>
      </c>
      <c r="I5" s="38"/>
      <c r="J5" s="40">
        <f t="shared" ref="J5:J11" si="0">ROUNDUP(E5*0.75,2)</f>
        <v>22.5</v>
      </c>
      <c r="K5" s="40" t="s">
        <v>18</v>
      </c>
      <c r="L5" s="40"/>
      <c r="M5" s="75" t="e">
        <f>#REF!</f>
        <v>#REF!</v>
      </c>
      <c r="N5" s="63" t="s">
        <v>153</v>
      </c>
      <c r="O5" s="41" t="s">
        <v>16</v>
      </c>
      <c r="P5" s="38"/>
      <c r="Q5" s="42">
        <v>110</v>
      </c>
      <c r="R5" s="89">
        <f t="shared" ref="R5:R11" si="1">ROUNDUP(Q5*0.75,2)</f>
        <v>82.5</v>
      </c>
    </row>
    <row r="6" spans="1:19" ht="18.75" customHeight="1" x14ac:dyDescent="0.15">
      <c r="A6" s="161"/>
      <c r="B6" s="64"/>
      <c r="C6" s="43" t="s">
        <v>111</v>
      </c>
      <c r="D6" s="44"/>
      <c r="E6" s="45">
        <v>0.5</v>
      </c>
      <c r="F6" s="46" t="s">
        <v>18</v>
      </c>
      <c r="G6" s="68"/>
      <c r="H6" s="72" t="s">
        <v>111</v>
      </c>
      <c r="I6" s="44"/>
      <c r="J6" s="46">
        <f t="shared" si="0"/>
        <v>0.38</v>
      </c>
      <c r="K6" s="46" t="s">
        <v>18</v>
      </c>
      <c r="L6" s="46"/>
      <c r="M6" s="76"/>
      <c r="N6" s="84" t="s">
        <v>227</v>
      </c>
      <c r="O6" s="47" t="s">
        <v>35</v>
      </c>
      <c r="P6" s="44"/>
      <c r="Q6" s="48">
        <v>2</v>
      </c>
      <c r="R6" s="90">
        <f t="shared" si="1"/>
        <v>1.5</v>
      </c>
    </row>
    <row r="7" spans="1:19" ht="18.75" customHeight="1" x14ac:dyDescent="0.15">
      <c r="A7" s="161"/>
      <c r="B7" s="64"/>
      <c r="C7" s="43" t="s">
        <v>19</v>
      </c>
      <c r="D7" s="44"/>
      <c r="E7" s="45">
        <v>20</v>
      </c>
      <c r="F7" s="46" t="s">
        <v>18</v>
      </c>
      <c r="G7" s="68"/>
      <c r="H7" s="72" t="s">
        <v>19</v>
      </c>
      <c r="I7" s="44"/>
      <c r="J7" s="46">
        <f t="shared" si="0"/>
        <v>15</v>
      </c>
      <c r="K7" s="46" t="s">
        <v>18</v>
      </c>
      <c r="L7" s="46"/>
      <c r="M7" s="76" t="e">
        <f>ROUND(#REF!+(#REF!*6/100),2)</f>
        <v>#REF!</v>
      </c>
      <c r="N7" s="91" t="s">
        <v>228</v>
      </c>
      <c r="O7" s="47" t="s">
        <v>31</v>
      </c>
      <c r="P7" s="44" t="s">
        <v>32</v>
      </c>
      <c r="Q7" s="48">
        <v>4</v>
      </c>
      <c r="R7" s="90">
        <f t="shared" si="1"/>
        <v>3</v>
      </c>
    </row>
    <row r="8" spans="1:19" ht="18.75" customHeight="1" x14ac:dyDescent="0.15">
      <c r="A8" s="161"/>
      <c r="B8" s="64"/>
      <c r="C8" s="43" t="s">
        <v>40</v>
      </c>
      <c r="D8" s="44"/>
      <c r="E8" s="45">
        <v>10</v>
      </c>
      <c r="F8" s="46" t="s">
        <v>18</v>
      </c>
      <c r="G8" s="68"/>
      <c r="H8" s="72" t="s">
        <v>40</v>
      </c>
      <c r="I8" s="44"/>
      <c r="J8" s="46">
        <f t="shared" si="0"/>
        <v>7.5</v>
      </c>
      <c r="K8" s="46" t="s">
        <v>18</v>
      </c>
      <c r="L8" s="46"/>
      <c r="M8" s="76" t="e">
        <f>ROUND(#REF!+(#REF!*10/100),2)</f>
        <v>#REF!</v>
      </c>
      <c r="N8" s="64" t="s">
        <v>154</v>
      </c>
      <c r="O8" s="47" t="s">
        <v>33</v>
      </c>
      <c r="P8" s="44"/>
      <c r="Q8" s="48">
        <v>30</v>
      </c>
      <c r="R8" s="90">
        <f t="shared" si="1"/>
        <v>22.5</v>
      </c>
    </row>
    <row r="9" spans="1:19" ht="18.75" customHeight="1" x14ac:dyDescent="0.15">
      <c r="A9" s="161"/>
      <c r="B9" s="64"/>
      <c r="C9" s="43" t="s">
        <v>124</v>
      </c>
      <c r="D9" s="44"/>
      <c r="E9" s="45">
        <v>10</v>
      </c>
      <c r="F9" s="46" t="s">
        <v>18</v>
      </c>
      <c r="G9" s="68"/>
      <c r="H9" s="72" t="s">
        <v>124</v>
      </c>
      <c r="I9" s="44"/>
      <c r="J9" s="46">
        <f t="shared" si="0"/>
        <v>7.5</v>
      </c>
      <c r="K9" s="46" t="s">
        <v>18</v>
      </c>
      <c r="L9" s="46"/>
      <c r="M9" s="76" t="e">
        <f>ROUND(#REF!+(#REF!*15/100),2)</f>
        <v>#REF!</v>
      </c>
      <c r="N9" s="84" t="s">
        <v>225</v>
      </c>
      <c r="O9" s="47" t="s">
        <v>37</v>
      </c>
      <c r="P9" s="44"/>
      <c r="Q9" s="48">
        <v>4</v>
      </c>
      <c r="R9" s="90">
        <f t="shared" si="1"/>
        <v>3</v>
      </c>
    </row>
    <row r="10" spans="1:19" ht="18.75" customHeight="1" x14ac:dyDescent="0.15">
      <c r="A10" s="161"/>
      <c r="B10" s="64"/>
      <c r="C10" s="43" t="s">
        <v>49</v>
      </c>
      <c r="D10" s="44" t="s">
        <v>22</v>
      </c>
      <c r="E10" s="45">
        <v>10</v>
      </c>
      <c r="F10" s="46" t="s">
        <v>50</v>
      </c>
      <c r="G10" s="68"/>
      <c r="H10" s="72" t="s">
        <v>49</v>
      </c>
      <c r="I10" s="44" t="s">
        <v>22</v>
      </c>
      <c r="J10" s="46">
        <f t="shared" si="0"/>
        <v>7.5</v>
      </c>
      <c r="K10" s="46" t="s">
        <v>50</v>
      </c>
      <c r="L10" s="46"/>
      <c r="M10" s="76" t="e">
        <f>#REF!</f>
        <v>#REF!</v>
      </c>
      <c r="N10" s="91" t="s">
        <v>226</v>
      </c>
      <c r="O10" s="47" t="s">
        <v>24</v>
      </c>
      <c r="P10" s="44"/>
      <c r="Q10" s="48">
        <v>6</v>
      </c>
      <c r="R10" s="90">
        <f t="shared" si="1"/>
        <v>4.5</v>
      </c>
    </row>
    <row r="11" spans="1:19" ht="18.75" customHeight="1" x14ac:dyDescent="0.15">
      <c r="A11" s="161"/>
      <c r="B11" s="64"/>
      <c r="C11" s="43" t="s">
        <v>157</v>
      </c>
      <c r="D11" s="44"/>
      <c r="E11" s="45">
        <v>1</v>
      </c>
      <c r="F11" s="46" t="s">
        <v>18</v>
      </c>
      <c r="G11" s="68" t="s">
        <v>55</v>
      </c>
      <c r="H11" s="72" t="s">
        <v>157</v>
      </c>
      <c r="I11" s="44"/>
      <c r="J11" s="46">
        <f t="shared" si="0"/>
        <v>0.75</v>
      </c>
      <c r="K11" s="46" t="s">
        <v>18</v>
      </c>
      <c r="L11" s="46" t="s">
        <v>55</v>
      </c>
      <c r="M11" s="76" t="e">
        <f>#REF!</f>
        <v>#REF!</v>
      </c>
      <c r="N11" s="84" t="s">
        <v>236</v>
      </c>
      <c r="O11" s="47" t="s">
        <v>42</v>
      </c>
      <c r="P11" s="44" t="s">
        <v>43</v>
      </c>
      <c r="Q11" s="48">
        <v>0.8</v>
      </c>
      <c r="R11" s="90">
        <f t="shared" si="1"/>
        <v>0.6</v>
      </c>
    </row>
    <row r="12" spans="1:19" ht="18.75" customHeight="1" x14ac:dyDescent="0.15">
      <c r="A12" s="161"/>
      <c r="B12" s="64"/>
      <c r="C12" s="43"/>
      <c r="D12" s="44"/>
      <c r="E12" s="45"/>
      <c r="F12" s="46"/>
      <c r="G12" s="68"/>
      <c r="H12" s="72"/>
      <c r="I12" s="44"/>
      <c r="J12" s="46"/>
      <c r="K12" s="46"/>
      <c r="L12" s="46"/>
      <c r="M12" s="76"/>
      <c r="N12" s="64" t="s">
        <v>155</v>
      </c>
      <c r="O12" s="47"/>
      <c r="P12" s="44"/>
      <c r="Q12" s="48"/>
      <c r="R12" s="90"/>
    </row>
    <row r="13" spans="1:19" ht="18.75" customHeight="1" x14ac:dyDescent="0.15">
      <c r="A13" s="161"/>
      <c r="B13" s="64"/>
      <c r="C13" s="43"/>
      <c r="D13" s="44"/>
      <c r="E13" s="45"/>
      <c r="F13" s="46"/>
      <c r="G13" s="68"/>
      <c r="H13" s="72"/>
      <c r="I13" s="44"/>
      <c r="J13" s="46"/>
      <c r="K13" s="46"/>
      <c r="L13" s="46"/>
      <c r="M13" s="76"/>
      <c r="N13" s="87" t="s">
        <v>156</v>
      </c>
      <c r="O13" s="47"/>
      <c r="P13" s="44"/>
      <c r="Q13" s="48"/>
      <c r="R13" s="90"/>
    </row>
    <row r="14" spans="1:19" ht="18.75" customHeight="1" x14ac:dyDescent="0.15">
      <c r="A14" s="161"/>
      <c r="B14" s="65"/>
      <c r="C14" s="49"/>
      <c r="D14" s="50"/>
      <c r="E14" s="51"/>
      <c r="F14" s="52"/>
      <c r="G14" s="69"/>
      <c r="H14" s="73"/>
      <c r="I14" s="50"/>
      <c r="J14" s="52"/>
      <c r="K14" s="52"/>
      <c r="L14" s="52"/>
      <c r="M14" s="77"/>
      <c r="N14" s="65" t="s">
        <v>39</v>
      </c>
      <c r="O14" s="53"/>
      <c r="P14" s="50"/>
      <c r="Q14" s="54"/>
      <c r="R14" s="92"/>
    </row>
    <row r="15" spans="1:19" ht="18.75" customHeight="1" x14ac:dyDescent="0.15">
      <c r="A15" s="161"/>
      <c r="B15" s="64" t="s">
        <v>158</v>
      </c>
      <c r="C15" s="43" t="s">
        <v>92</v>
      </c>
      <c r="D15" s="44"/>
      <c r="E15" s="45">
        <v>30</v>
      </c>
      <c r="F15" s="46" t="s">
        <v>18</v>
      </c>
      <c r="G15" s="68"/>
      <c r="H15" s="72" t="s">
        <v>92</v>
      </c>
      <c r="I15" s="44"/>
      <c r="J15" s="46">
        <f>ROUNDUP(E15*0.75,2)</f>
        <v>22.5</v>
      </c>
      <c r="K15" s="46" t="s">
        <v>18</v>
      </c>
      <c r="L15" s="46"/>
      <c r="M15" s="76" t="e">
        <f>ROUND(#REF!+(#REF!*3/100),2)</f>
        <v>#REF!</v>
      </c>
      <c r="N15" s="84" t="s">
        <v>237</v>
      </c>
      <c r="O15" s="47" t="s">
        <v>53</v>
      </c>
      <c r="P15" s="44"/>
      <c r="Q15" s="48">
        <v>1</v>
      </c>
      <c r="R15" s="90">
        <f>ROUNDUP(Q15*0.75,2)</f>
        <v>0.75</v>
      </c>
    </row>
    <row r="16" spans="1:19" ht="18.75" customHeight="1" x14ac:dyDescent="0.15">
      <c r="A16" s="161"/>
      <c r="B16" s="64"/>
      <c r="C16" s="43" t="s">
        <v>101</v>
      </c>
      <c r="D16" s="44"/>
      <c r="E16" s="45">
        <v>10</v>
      </c>
      <c r="F16" s="46" t="s">
        <v>18</v>
      </c>
      <c r="G16" s="68"/>
      <c r="H16" s="72" t="s">
        <v>101</v>
      </c>
      <c r="I16" s="44"/>
      <c r="J16" s="46">
        <f>ROUNDUP(E16*0.75,2)</f>
        <v>7.5</v>
      </c>
      <c r="K16" s="46" t="s">
        <v>18</v>
      </c>
      <c r="L16" s="46"/>
      <c r="M16" s="76" t="e">
        <f>ROUND(#REF!+(#REF!*15/100),2)</f>
        <v>#REF!</v>
      </c>
      <c r="N16" s="91" t="s">
        <v>238</v>
      </c>
      <c r="O16" s="47" t="s">
        <v>61</v>
      </c>
      <c r="P16" s="44" t="s">
        <v>32</v>
      </c>
      <c r="Q16" s="48">
        <v>1</v>
      </c>
      <c r="R16" s="90">
        <f>ROUNDUP(Q16*0.75,2)</f>
        <v>0.75</v>
      </c>
    </row>
    <row r="17" spans="1:18" ht="18.75" customHeight="1" x14ac:dyDescent="0.15">
      <c r="A17" s="161"/>
      <c r="B17" s="64"/>
      <c r="C17" s="43" t="s">
        <v>36</v>
      </c>
      <c r="D17" s="44"/>
      <c r="E17" s="45">
        <v>10</v>
      </c>
      <c r="F17" s="46" t="s">
        <v>18</v>
      </c>
      <c r="G17" s="68"/>
      <c r="H17" s="72" t="s">
        <v>36</v>
      </c>
      <c r="I17" s="44"/>
      <c r="J17" s="46">
        <f>ROUNDUP(E17*0.75,2)</f>
        <v>7.5</v>
      </c>
      <c r="K17" s="46" t="s">
        <v>18</v>
      </c>
      <c r="L17" s="46"/>
      <c r="M17" s="76" t="e">
        <f>ROUND(#REF!+(#REF!*3/100),2)</f>
        <v>#REF!</v>
      </c>
      <c r="N17" s="64" t="s">
        <v>112</v>
      </c>
      <c r="O17" s="47" t="s">
        <v>60</v>
      </c>
      <c r="P17" s="44"/>
      <c r="Q17" s="48">
        <v>2</v>
      </c>
      <c r="R17" s="90">
        <f>ROUNDUP(Q17*0.75,2)</f>
        <v>1.5</v>
      </c>
    </row>
    <row r="18" spans="1:18" ht="18.75" customHeight="1" x14ac:dyDescent="0.15">
      <c r="A18" s="161"/>
      <c r="B18" s="64"/>
      <c r="C18" s="43"/>
      <c r="D18" s="44"/>
      <c r="E18" s="45"/>
      <c r="F18" s="46"/>
      <c r="G18" s="68"/>
      <c r="H18" s="72"/>
      <c r="I18" s="44"/>
      <c r="J18" s="46"/>
      <c r="K18" s="46"/>
      <c r="L18" s="46"/>
      <c r="M18" s="76"/>
      <c r="N18" s="64" t="s">
        <v>39</v>
      </c>
      <c r="O18" s="47" t="s">
        <v>35</v>
      </c>
      <c r="P18" s="44"/>
      <c r="Q18" s="48">
        <v>2</v>
      </c>
      <c r="R18" s="90">
        <f>ROUNDUP(Q18*0.75,2)</f>
        <v>1.5</v>
      </c>
    </row>
    <row r="19" spans="1:18" ht="18.75" customHeight="1" x14ac:dyDescent="0.15">
      <c r="A19" s="161"/>
      <c r="B19" s="65"/>
      <c r="C19" s="49"/>
      <c r="D19" s="50"/>
      <c r="E19" s="51"/>
      <c r="F19" s="52"/>
      <c r="G19" s="69"/>
      <c r="H19" s="73"/>
      <c r="I19" s="50"/>
      <c r="J19" s="52"/>
      <c r="K19" s="52"/>
      <c r="L19" s="52"/>
      <c r="M19" s="77"/>
      <c r="N19" s="65"/>
      <c r="O19" s="53"/>
      <c r="P19" s="50"/>
      <c r="Q19" s="54"/>
      <c r="R19" s="92"/>
    </row>
    <row r="20" spans="1:18" ht="18.75" customHeight="1" x14ac:dyDescent="0.15">
      <c r="A20" s="161"/>
      <c r="B20" s="64" t="s">
        <v>117</v>
      </c>
      <c r="C20" s="43" t="s">
        <v>121</v>
      </c>
      <c r="D20" s="44" t="s">
        <v>22</v>
      </c>
      <c r="E20" s="45">
        <v>40</v>
      </c>
      <c r="F20" s="46" t="s">
        <v>18</v>
      </c>
      <c r="G20" s="68"/>
      <c r="H20" s="72" t="s">
        <v>121</v>
      </c>
      <c r="I20" s="44" t="s">
        <v>22</v>
      </c>
      <c r="J20" s="46">
        <f>ROUNDUP(E20*0.75,2)</f>
        <v>30</v>
      </c>
      <c r="K20" s="46" t="s">
        <v>18</v>
      </c>
      <c r="L20" s="46"/>
      <c r="M20" s="76" t="e">
        <f>#REF!</f>
        <v>#REF!</v>
      </c>
      <c r="N20" s="64" t="s">
        <v>118</v>
      </c>
      <c r="O20" s="47" t="s">
        <v>53</v>
      </c>
      <c r="P20" s="44"/>
      <c r="Q20" s="48">
        <v>1</v>
      </c>
      <c r="R20" s="90">
        <f>ROUNDUP(Q20*0.75,2)</f>
        <v>0.75</v>
      </c>
    </row>
    <row r="21" spans="1:18" ht="18.75" customHeight="1" x14ac:dyDescent="0.15">
      <c r="A21" s="161"/>
      <c r="B21" s="64"/>
      <c r="C21" s="43"/>
      <c r="D21" s="44"/>
      <c r="E21" s="45"/>
      <c r="F21" s="46"/>
      <c r="G21" s="68"/>
      <c r="H21" s="72"/>
      <c r="I21" s="44"/>
      <c r="J21" s="46"/>
      <c r="K21" s="46"/>
      <c r="L21" s="46"/>
      <c r="M21" s="76"/>
      <c r="N21" s="64" t="s">
        <v>119</v>
      </c>
      <c r="O21" s="47" t="s">
        <v>33</v>
      </c>
      <c r="P21" s="44"/>
      <c r="Q21" s="48">
        <v>3</v>
      </c>
      <c r="R21" s="90">
        <f>ROUNDUP(Q21*0.75,2)</f>
        <v>2.25</v>
      </c>
    </row>
    <row r="22" spans="1:18" ht="18.75" customHeight="1" x14ac:dyDescent="0.15">
      <c r="A22" s="161"/>
      <c r="B22" s="64"/>
      <c r="C22" s="43"/>
      <c r="D22" s="44"/>
      <c r="E22" s="45"/>
      <c r="F22" s="46"/>
      <c r="G22" s="68"/>
      <c r="H22" s="72"/>
      <c r="I22" s="44"/>
      <c r="J22" s="46"/>
      <c r="K22" s="46"/>
      <c r="L22" s="46"/>
      <c r="M22" s="76"/>
      <c r="N22" s="64" t="s">
        <v>120</v>
      </c>
      <c r="O22" s="47"/>
      <c r="P22" s="44"/>
      <c r="Q22" s="48"/>
      <c r="R22" s="90"/>
    </row>
    <row r="23" spans="1:18" ht="18.75" customHeight="1" x14ac:dyDescent="0.15">
      <c r="A23" s="161"/>
      <c r="B23" s="64"/>
      <c r="C23" s="43"/>
      <c r="D23" s="44"/>
      <c r="E23" s="45"/>
      <c r="F23" s="46"/>
      <c r="G23" s="68"/>
      <c r="H23" s="72"/>
      <c r="I23" s="44"/>
      <c r="J23" s="46"/>
      <c r="K23" s="46"/>
      <c r="L23" s="46"/>
      <c r="M23" s="76"/>
      <c r="N23" s="64" t="s">
        <v>39</v>
      </c>
      <c r="O23" s="47"/>
      <c r="P23" s="44"/>
      <c r="Q23" s="48"/>
      <c r="R23" s="90"/>
    </row>
    <row r="24" spans="1:18" ht="18.75" customHeight="1" thickBot="1" x14ac:dyDescent="0.2">
      <c r="A24" s="162"/>
      <c r="B24" s="66"/>
      <c r="C24" s="56"/>
      <c r="D24" s="57"/>
      <c r="E24" s="58"/>
      <c r="F24" s="59"/>
      <c r="G24" s="70"/>
      <c r="H24" s="74"/>
      <c r="I24" s="57"/>
      <c r="J24" s="59"/>
      <c r="K24" s="59"/>
      <c r="L24" s="59"/>
      <c r="M24" s="78"/>
      <c r="N24" s="66"/>
      <c r="O24" s="60"/>
      <c r="P24" s="57"/>
      <c r="Q24" s="61"/>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317</v>
      </c>
      <c r="B3" s="178"/>
      <c r="C3" s="178"/>
      <c r="D3" s="142"/>
      <c r="E3" s="179" t="s">
        <v>289</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299</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316</v>
      </c>
      <c r="C9" s="111" t="s">
        <v>82</v>
      </c>
      <c r="D9" s="110"/>
      <c r="E9" s="44"/>
      <c r="F9" s="44"/>
      <c r="G9" s="106"/>
      <c r="H9" s="119">
        <v>15</v>
      </c>
      <c r="I9" s="107" t="s">
        <v>315</v>
      </c>
      <c r="J9" s="122" t="s">
        <v>295</v>
      </c>
      <c r="K9" s="105">
        <v>10</v>
      </c>
      <c r="L9" s="107" t="s">
        <v>314</v>
      </c>
      <c r="M9" s="106" t="s">
        <v>19</v>
      </c>
      <c r="N9" s="105">
        <v>10</v>
      </c>
      <c r="O9" s="104"/>
    </row>
    <row r="10" spans="1:21" ht="18.95" customHeight="1" x14ac:dyDescent="0.15">
      <c r="A10" s="173"/>
      <c r="B10" s="106"/>
      <c r="C10" s="111" t="s">
        <v>19</v>
      </c>
      <c r="D10" s="110"/>
      <c r="E10" s="44"/>
      <c r="F10" s="44"/>
      <c r="G10" s="106"/>
      <c r="H10" s="119">
        <v>20</v>
      </c>
      <c r="I10" s="107"/>
      <c r="J10" s="106" t="s">
        <v>19</v>
      </c>
      <c r="K10" s="105">
        <v>15</v>
      </c>
      <c r="L10" s="107"/>
      <c r="M10" s="106" t="s">
        <v>40</v>
      </c>
      <c r="N10" s="105">
        <v>5</v>
      </c>
      <c r="O10" s="104"/>
    </row>
    <row r="11" spans="1:21" ht="18.95" customHeight="1" x14ac:dyDescent="0.15">
      <c r="A11" s="173"/>
      <c r="B11" s="106"/>
      <c r="C11" s="111" t="s">
        <v>40</v>
      </c>
      <c r="D11" s="110"/>
      <c r="E11" s="44"/>
      <c r="F11" s="44"/>
      <c r="G11" s="106"/>
      <c r="H11" s="119">
        <v>5</v>
      </c>
      <c r="I11" s="107"/>
      <c r="J11" s="106" t="s">
        <v>40</v>
      </c>
      <c r="K11" s="105">
        <v>5</v>
      </c>
      <c r="L11" s="114"/>
      <c r="M11" s="113"/>
      <c r="N11" s="112"/>
      <c r="O11" s="121"/>
    </row>
    <row r="12" spans="1:21" ht="18.95" customHeight="1" x14ac:dyDescent="0.15">
      <c r="A12" s="173"/>
      <c r="B12" s="106"/>
      <c r="C12" s="111" t="s">
        <v>124</v>
      </c>
      <c r="D12" s="110"/>
      <c r="E12" s="44"/>
      <c r="F12" s="44"/>
      <c r="G12" s="106"/>
      <c r="H12" s="119">
        <v>5</v>
      </c>
      <c r="I12" s="107"/>
      <c r="J12" s="106" t="s">
        <v>124</v>
      </c>
      <c r="K12" s="105">
        <v>5</v>
      </c>
      <c r="L12" s="107" t="s">
        <v>313</v>
      </c>
      <c r="M12" s="106" t="s">
        <v>101</v>
      </c>
      <c r="N12" s="105">
        <v>10</v>
      </c>
      <c r="O12" s="104"/>
    </row>
    <row r="13" spans="1:21" ht="18.95" customHeight="1" x14ac:dyDescent="0.15">
      <c r="A13" s="173"/>
      <c r="B13" s="106"/>
      <c r="C13" s="111" t="s">
        <v>49</v>
      </c>
      <c r="D13" s="110"/>
      <c r="E13" s="44" t="s">
        <v>22</v>
      </c>
      <c r="F13" s="44"/>
      <c r="G13" s="106"/>
      <c r="H13" s="119">
        <v>10</v>
      </c>
      <c r="I13" s="107"/>
      <c r="J13" s="106" t="s">
        <v>49</v>
      </c>
      <c r="K13" s="105">
        <v>10</v>
      </c>
      <c r="L13" s="107"/>
      <c r="M13" s="106" t="s">
        <v>36</v>
      </c>
      <c r="N13" s="105">
        <v>5</v>
      </c>
      <c r="O13" s="104"/>
    </row>
    <row r="14" spans="1:21" ht="18.95" customHeight="1" x14ac:dyDescent="0.15">
      <c r="A14" s="173"/>
      <c r="B14" s="106"/>
      <c r="C14" s="111"/>
      <c r="D14" s="110"/>
      <c r="E14" s="44"/>
      <c r="F14" s="44"/>
      <c r="G14" s="106" t="s">
        <v>33</v>
      </c>
      <c r="H14" s="119" t="s">
        <v>266</v>
      </c>
      <c r="I14" s="107"/>
      <c r="J14" s="106"/>
      <c r="K14" s="105"/>
      <c r="L14" s="114"/>
      <c r="M14" s="113"/>
      <c r="N14" s="112"/>
      <c r="O14" s="121"/>
    </row>
    <row r="15" spans="1:21" ht="18.95" customHeight="1" x14ac:dyDescent="0.15">
      <c r="A15" s="173"/>
      <c r="B15" s="106"/>
      <c r="C15" s="111"/>
      <c r="D15" s="110"/>
      <c r="E15" s="44"/>
      <c r="F15" s="44"/>
      <c r="G15" s="106" t="s">
        <v>23</v>
      </c>
      <c r="H15" s="119" t="s">
        <v>268</v>
      </c>
      <c r="I15" s="107"/>
      <c r="J15" s="106"/>
      <c r="K15" s="105"/>
      <c r="L15" s="107" t="s">
        <v>117</v>
      </c>
      <c r="M15" s="106" t="s">
        <v>121</v>
      </c>
      <c r="N15" s="105">
        <v>10</v>
      </c>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158</v>
      </c>
      <c r="C17" s="111" t="s">
        <v>92</v>
      </c>
      <c r="D17" s="110"/>
      <c r="E17" s="44"/>
      <c r="F17" s="44"/>
      <c r="G17" s="106"/>
      <c r="H17" s="119">
        <v>10</v>
      </c>
      <c r="I17" s="107" t="s">
        <v>312</v>
      </c>
      <c r="J17" s="106" t="s">
        <v>101</v>
      </c>
      <c r="K17" s="105">
        <v>10</v>
      </c>
      <c r="L17" s="107"/>
      <c r="M17" s="106"/>
      <c r="N17" s="105"/>
      <c r="O17" s="104"/>
    </row>
    <row r="18" spans="1:15" ht="18.95" customHeight="1" x14ac:dyDescent="0.15">
      <c r="A18" s="173"/>
      <c r="B18" s="106"/>
      <c r="C18" s="111" t="s">
        <v>101</v>
      </c>
      <c r="D18" s="110"/>
      <c r="E18" s="44"/>
      <c r="F18" s="44"/>
      <c r="G18" s="106"/>
      <c r="H18" s="119">
        <v>10</v>
      </c>
      <c r="I18" s="107"/>
      <c r="J18" s="106" t="s">
        <v>36</v>
      </c>
      <c r="K18" s="105">
        <v>5</v>
      </c>
      <c r="L18" s="107"/>
      <c r="M18" s="106"/>
      <c r="N18" s="105"/>
      <c r="O18" s="104"/>
    </row>
    <row r="19" spans="1:15" ht="18.95" customHeight="1" x14ac:dyDescent="0.15">
      <c r="A19" s="173"/>
      <c r="B19" s="106"/>
      <c r="C19" s="111" t="s">
        <v>36</v>
      </c>
      <c r="D19" s="110"/>
      <c r="E19" s="44"/>
      <c r="F19" s="145"/>
      <c r="G19" s="106"/>
      <c r="H19" s="119">
        <v>5</v>
      </c>
      <c r="I19" s="114"/>
      <c r="J19" s="113"/>
      <c r="K19" s="112"/>
      <c r="L19" s="107"/>
      <c r="M19" s="106"/>
      <c r="N19" s="105"/>
      <c r="O19" s="104"/>
    </row>
    <row r="20" spans="1:15" ht="18.95" customHeight="1" x14ac:dyDescent="0.15">
      <c r="A20" s="173"/>
      <c r="B20" s="113"/>
      <c r="C20" s="118"/>
      <c r="D20" s="117"/>
      <c r="E20" s="50"/>
      <c r="F20" s="50"/>
      <c r="G20" s="113"/>
      <c r="H20" s="115"/>
      <c r="I20" s="107" t="s">
        <v>117</v>
      </c>
      <c r="J20" s="106" t="s">
        <v>121</v>
      </c>
      <c r="K20" s="105">
        <v>20</v>
      </c>
      <c r="L20" s="107"/>
      <c r="M20" s="106"/>
      <c r="N20" s="105"/>
      <c r="O20" s="104"/>
    </row>
    <row r="21" spans="1:15" ht="18.95" customHeight="1" x14ac:dyDescent="0.15">
      <c r="A21" s="173"/>
      <c r="B21" s="106" t="s">
        <v>117</v>
      </c>
      <c r="C21" s="111" t="s">
        <v>121</v>
      </c>
      <c r="D21" s="110"/>
      <c r="E21" s="44" t="s">
        <v>22</v>
      </c>
      <c r="F21" s="44"/>
      <c r="G21" s="106"/>
      <c r="H21" s="119">
        <v>30</v>
      </c>
      <c r="I21" s="107"/>
      <c r="J21" s="106"/>
      <c r="K21" s="105"/>
      <c r="L21" s="107"/>
      <c r="M21" s="106"/>
      <c r="N21" s="105"/>
      <c r="O21" s="104"/>
    </row>
    <row r="22" spans="1:15" ht="18.95" customHeight="1" x14ac:dyDescent="0.15">
      <c r="A22" s="173"/>
      <c r="B22" s="106"/>
      <c r="C22" s="111"/>
      <c r="D22" s="110"/>
      <c r="E22" s="44"/>
      <c r="F22" s="44"/>
      <c r="G22" s="106" t="s">
        <v>53</v>
      </c>
      <c r="H22" s="119" t="s">
        <v>268</v>
      </c>
      <c r="I22" s="107"/>
      <c r="J22" s="106"/>
      <c r="K22" s="105"/>
      <c r="L22" s="107"/>
      <c r="M22" s="106"/>
      <c r="N22" s="105"/>
      <c r="O22" s="104"/>
    </row>
    <row r="23" spans="1:15" ht="18.95" customHeight="1" thickBot="1" x14ac:dyDescent="0.2">
      <c r="A23" s="174"/>
      <c r="B23" s="99"/>
      <c r="C23" s="103"/>
      <c r="D23" s="102"/>
      <c r="E23" s="57"/>
      <c r="F23" s="57"/>
      <c r="G23" s="99"/>
      <c r="H23" s="101"/>
      <c r="I23" s="100"/>
      <c r="J23" s="99"/>
      <c r="K23" s="98"/>
      <c r="L23" s="100"/>
      <c r="M23" s="99"/>
      <c r="N23" s="98"/>
      <c r="O23" s="97"/>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160</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161</v>
      </c>
      <c r="C7" s="43" t="s">
        <v>17</v>
      </c>
      <c r="D7" s="44"/>
      <c r="E7" s="45">
        <v>40</v>
      </c>
      <c r="F7" s="46" t="s">
        <v>18</v>
      </c>
      <c r="G7" s="68"/>
      <c r="H7" s="72" t="s">
        <v>17</v>
      </c>
      <c r="I7" s="44"/>
      <c r="J7" s="46">
        <f>ROUNDUP(E7*0.75,2)</f>
        <v>30</v>
      </c>
      <c r="K7" s="46" t="s">
        <v>18</v>
      </c>
      <c r="L7" s="46"/>
      <c r="M7" s="76" t="e">
        <f>#REF!</f>
        <v>#REF!</v>
      </c>
      <c r="N7" s="64" t="s">
        <v>162</v>
      </c>
      <c r="O7" s="47" t="s">
        <v>35</v>
      </c>
      <c r="P7" s="44"/>
      <c r="Q7" s="48">
        <v>2</v>
      </c>
      <c r="R7" s="90">
        <f>ROUNDUP(Q7*0.75,2)</f>
        <v>1.5</v>
      </c>
    </row>
    <row r="8" spans="1:19" ht="18.75" customHeight="1" x14ac:dyDescent="0.15">
      <c r="A8" s="161"/>
      <c r="B8" s="64"/>
      <c r="C8" s="43" t="s">
        <v>28</v>
      </c>
      <c r="D8" s="44"/>
      <c r="E8" s="45">
        <v>50</v>
      </c>
      <c r="F8" s="46" t="s">
        <v>18</v>
      </c>
      <c r="G8" s="68"/>
      <c r="H8" s="72" t="s">
        <v>28</v>
      </c>
      <c r="I8" s="44"/>
      <c r="J8" s="46">
        <f>ROUNDUP(E8*0.75,2)</f>
        <v>37.5</v>
      </c>
      <c r="K8" s="46" t="s">
        <v>18</v>
      </c>
      <c r="L8" s="46"/>
      <c r="M8" s="76" t="e">
        <f>ROUND(#REF!+(#REF!*10/100),2)</f>
        <v>#REF!</v>
      </c>
      <c r="N8" s="64" t="s">
        <v>163</v>
      </c>
      <c r="O8" s="47" t="s">
        <v>65</v>
      </c>
      <c r="P8" s="44"/>
      <c r="Q8" s="48">
        <v>30</v>
      </c>
      <c r="R8" s="90">
        <f>ROUNDUP(Q8*0.75,2)</f>
        <v>22.5</v>
      </c>
    </row>
    <row r="9" spans="1:19" ht="18.75" customHeight="1" x14ac:dyDescent="0.15">
      <c r="A9" s="161"/>
      <c r="B9" s="64"/>
      <c r="C9" s="43" t="s">
        <v>19</v>
      </c>
      <c r="D9" s="44"/>
      <c r="E9" s="45">
        <v>20</v>
      </c>
      <c r="F9" s="46" t="s">
        <v>18</v>
      </c>
      <c r="G9" s="68"/>
      <c r="H9" s="72" t="s">
        <v>19</v>
      </c>
      <c r="I9" s="44"/>
      <c r="J9" s="46">
        <f>ROUNDUP(E9*0.75,2)</f>
        <v>15</v>
      </c>
      <c r="K9" s="46" t="s">
        <v>18</v>
      </c>
      <c r="L9" s="46"/>
      <c r="M9" s="76" t="e">
        <f>ROUND(#REF!+(#REF!*6/100),2)</f>
        <v>#REF!</v>
      </c>
      <c r="N9" s="64" t="s">
        <v>39</v>
      </c>
      <c r="O9" s="47" t="s">
        <v>53</v>
      </c>
      <c r="P9" s="44"/>
      <c r="Q9" s="48">
        <v>2</v>
      </c>
      <c r="R9" s="90">
        <f>ROUNDUP(Q9*0.75,2)</f>
        <v>1.5</v>
      </c>
    </row>
    <row r="10" spans="1:19" ht="18.75" customHeight="1" x14ac:dyDescent="0.15">
      <c r="A10" s="161"/>
      <c r="B10" s="64"/>
      <c r="C10" s="43" t="s">
        <v>40</v>
      </c>
      <c r="D10" s="44"/>
      <c r="E10" s="45">
        <v>10</v>
      </c>
      <c r="F10" s="46" t="s">
        <v>18</v>
      </c>
      <c r="G10" s="68"/>
      <c r="H10" s="72" t="s">
        <v>40</v>
      </c>
      <c r="I10" s="44"/>
      <c r="J10" s="46">
        <f>ROUNDUP(E10*0.75,2)</f>
        <v>7.5</v>
      </c>
      <c r="K10" s="46" t="s">
        <v>18</v>
      </c>
      <c r="L10" s="46"/>
      <c r="M10" s="76" t="e">
        <f>ROUND(#REF!+(#REF!*10/100),2)</f>
        <v>#REF!</v>
      </c>
      <c r="N10" s="64"/>
      <c r="O10" s="47" t="s">
        <v>66</v>
      </c>
      <c r="P10" s="44"/>
      <c r="Q10" s="48">
        <v>1</v>
      </c>
      <c r="R10" s="90">
        <f>ROUNDUP(Q10*0.75,2)</f>
        <v>0.75</v>
      </c>
    </row>
    <row r="11" spans="1:19" ht="18.75" customHeight="1" x14ac:dyDescent="0.15">
      <c r="A11" s="161"/>
      <c r="B11" s="64"/>
      <c r="C11" s="43"/>
      <c r="D11" s="44"/>
      <c r="E11" s="45"/>
      <c r="F11" s="46"/>
      <c r="G11" s="68"/>
      <c r="H11" s="72"/>
      <c r="I11" s="44"/>
      <c r="J11" s="46"/>
      <c r="K11" s="46"/>
      <c r="L11" s="46"/>
      <c r="M11" s="76"/>
      <c r="N11" s="64"/>
      <c r="O11" s="47" t="s">
        <v>61</v>
      </c>
      <c r="P11" s="44" t="s">
        <v>32</v>
      </c>
      <c r="Q11" s="48">
        <v>3</v>
      </c>
      <c r="R11" s="90">
        <f>ROUNDUP(Q11*0.75,2)</f>
        <v>2.25</v>
      </c>
    </row>
    <row r="12" spans="1:19" ht="18.75" customHeight="1" x14ac:dyDescent="0.15">
      <c r="A12" s="161"/>
      <c r="B12" s="65"/>
      <c r="C12" s="49"/>
      <c r="D12" s="50"/>
      <c r="E12" s="51"/>
      <c r="F12" s="52"/>
      <c r="G12" s="69"/>
      <c r="H12" s="73"/>
      <c r="I12" s="50"/>
      <c r="J12" s="52"/>
      <c r="K12" s="52"/>
      <c r="L12" s="52"/>
      <c r="M12" s="77"/>
      <c r="N12" s="65"/>
      <c r="O12" s="53"/>
      <c r="P12" s="50"/>
      <c r="Q12" s="54"/>
      <c r="R12" s="92"/>
    </row>
    <row r="13" spans="1:19" ht="18.75" customHeight="1" x14ac:dyDescent="0.15">
      <c r="A13" s="161"/>
      <c r="B13" s="64" t="s">
        <v>164</v>
      </c>
      <c r="C13" s="43" t="s">
        <v>103</v>
      </c>
      <c r="D13" s="44"/>
      <c r="E13" s="45">
        <v>40</v>
      </c>
      <c r="F13" s="46" t="s">
        <v>18</v>
      </c>
      <c r="G13" s="68"/>
      <c r="H13" s="72" t="s">
        <v>103</v>
      </c>
      <c r="I13" s="44"/>
      <c r="J13" s="46">
        <f>ROUNDUP(E13*0.75,2)</f>
        <v>30</v>
      </c>
      <c r="K13" s="46" t="s">
        <v>18</v>
      </c>
      <c r="L13" s="46"/>
      <c r="M13" s="76" t="e">
        <f>ROUND(#REF!+(#REF!*6/100),2)</f>
        <v>#REF!</v>
      </c>
      <c r="N13" s="64" t="s">
        <v>165</v>
      </c>
      <c r="O13" s="47" t="s">
        <v>65</v>
      </c>
      <c r="P13" s="44"/>
      <c r="Q13" s="48">
        <v>1.5</v>
      </c>
      <c r="R13" s="90">
        <f>ROUNDUP(Q13*0.75,2)</f>
        <v>1.1300000000000001</v>
      </c>
    </row>
    <row r="14" spans="1:19" ht="18.75" customHeight="1" x14ac:dyDescent="0.15">
      <c r="A14" s="161"/>
      <c r="B14" s="64"/>
      <c r="C14" s="43" t="s">
        <v>41</v>
      </c>
      <c r="D14" s="44"/>
      <c r="E14" s="45">
        <v>0.5</v>
      </c>
      <c r="F14" s="46" t="s">
        <v>18</v>
      </c>
      <c r="G14" s="68"/>
      <c r="H14" s="72" t="s">
        <v>41</v>
      </c>
      <c r="I14" s="44"/>
      <c r="J14" s="46">
        <f>ROUNDUP(E14*0.75,2)</f>
        <v>0.38</v>
      </c>
      <c r="K14" s="46" t="s">
        <v>18</v>
      </c>
      <c r="L14" s="46"/>
      <c r="M14" s="76" t="e">
        <f>#REF!</f>
        <v>#REF!</v>
      </c>
      <c r="N14" s="64" t="s">
        <v>166</v>
      </c>
      <c r="O14" s="47" t="s">
        <v>53</v>
      </c>
      <c r="P14" s="44"/>
      <c r="Q14" s="48">
        <v>0.5</v>
      </c>
      <c r="R14" s="90">
        <f>ROUNDUP(Q14*0.75,2)</f>
        <v>0.38</v>
      </c>
    </row>
    <row r="15" spans="1:19" ht="18.75" customHeight="1" x14ac:dyDescent="0.15">
      <c r="A15" s="161"/>
      <c r="B15" s="64"/>
      <c r="C15" s="43" t="s">
        <v>102</v>
      </c>
      <c r="D15" s="44"/>
      <c r="E15" s="45">
        <v>2</v>
      </c>
      <c r="F15" s="46" t="s">
        <v>18</v>
      </c>
      <c r="G15" s="68"/>
      <c r="H15" s="72" t="s">
        <v>102</v>
      </c>
      <c r="I15" s="44"/>
      <c r="J15" s="46">
        <f>ROUNDUP(E15*0.75,2)</f>
        <v>1.5</v>
      </c>
      <c r="K15" s="46" t="s">
        <v>18</v>
      </c>
      <c r="L15" s="46"/>
      <c r="M15" s="76" t="e">
        <f>#REF!</f>
        <v>#REF!</v>
      </c>
      <c r="N15" s="64" t="s">
        <v>39</v>
      </c>
      <c r="O15" s="47" t="s">
        <v>61</v>
      </c>
      <c r="P15" s="44" t="s">
        <v>32</v>
      </c>
      <c r="Q15" s="48">
        <v>1</v>
      </c>
      <c r="R15" s="90">
        <f>ROUNDUP(Q15*0.75,2)</f>
        <v>0.75</v>
      </c>
    </row>
    <row r="16" spans="1:19" ht="18.75" customHeight="1" x14ac:dyDescent="0.15">
      <c r="A16" s="161"/>
      <c r="B16" s="65"/>
      <c r="C16" s="49"/>
      <c r="D16" s="50"/>
      <c r="E16" s="51"/>
      <c r="F16" s="52"/>
      <c r="G16" s="69"/>
      <c r="H16" s="73"/>
      <c r="I16" s="50"/>
      <c r="J16" s="52"/>
      <c r="K16" s="52"/>
      <c r="L16" s="52"/>
      <c r="M16" s="77"/>
      <c r="N16" s="65"/>
      <c r="O16" s="53"/>
      <c r="P16" s="50"/>
      <c r="Q16" s="54"/>
      <c r="R16" s="92"/>
    </row>
    <row r="17" spans="1:18" ht="18.75" customHeight="1" x14ac:dyDescent="0.15">
      <c r="A17" s="161"/>
      <c r="B17" s="64" t="s">
        <v>67</v>
      </c>
      <c r="C17" s="43" t="s">
        <v>115</v>
      </c>
      <c r="D17" s="44"/>
      <c r="E17" s="45">
        <v>5</v>
      </c>
      <c r="F17" s="46" t="s">
        <v>18</v>
      </c>
      <c r="G17" s="68"/>
      <c r="H17" s="72" t="s">
        <v>115</v>
      </c>
      <c r="I17" s="44"/>
      <c r="J17" s="46">
        <f>ROUNDUP(E17*0.75,2)</f>
        <v>3.75</v>
      </c>
      <c r="K17" s="46" t="s">
        <v>18</v>
      </c>
      <c r="L17" s="46"/>
      <c r="M17" s="76" t="e">
        <f>ROUND(#REF!+(#REF!*15/100),2)</f>
        <v>#REF!</v>
      </c>
      <c r="N17" s="64" t="s">
        <v>39</v>
      </c>
      <c r="O17" s="47" t="s">
        <v>65</v>
      </c>
      <c r="P17" s="44"/>
      <c r="Q17" s="48">
        <v>100</v>
      </c>
      <c r="R17" s="90">
        <f>ROUNDUP(Q17*0.75,2)</f>
        <v>75</v>
      </c>
    </row>
    <row r="18" spans="1:18" ht="18.75" customHeight="1" x14ac:dyDescent="0.15">
      <c r="A18" s="161"/>
      <c r="B18" s="64"/>
      <c r="C18" s="43" t="s">
        <v>64</v>
      </c>
      <c r="D18" s="44"/>
      <c r="E18" s="45">
        <v>5</v>
      </c>
      <c r="F18" s="46" t="s">
        <v>18</v>
      </c>
      <c r="G18" s="68"/>
      <c r="H18" s="72" t="s">
        <v>64</v>
      </c>
      <c r="I18" s="44"/>
      <c r="J18" s="46">
        <f>ROUNDUP(E18*0.75,2)</f>
        <v>3.75</v>
      </c>
      <c r="K18" s="46" t="s">
        <v>18</v>
      </c>
      <c r="L18" s="46"/>
      <c r="M18" s="76" t="e">
        <f>ROUND(#REF!+(#REF!*10/100),2)</f>
        <v>#REF!</v>
      </c>
      <c r="N18" s="64"/>
      <c r="O18" s="47" t="s">
        <v>23</v>
      </c>
      <c r="P18" s="44"/>
      <c r="Q18" s="48">
        <v>0.1</v>
      </c>
      <c r="R18" s="90">
        <f>ROUNDUP(Q18*0.75,2)</f>
        <v>0.08</v>
      </c>
    </row>
    <row r="19" spans="1:18" ht="18.75" customHeight="1" x14ac:dyDescent="0.15">
      <c r="A19" s="161"/>
      <c r="B19" s="64"/>
      <c r="C19" s="43"/>
      <c r="D19" s="44"/>
      <c r="E19" s="45"/>
      <c r="F19" s="46"/>
      <c r="G19" s="68"/>
      <c r="H19" s="72"/>
      <c r="I19" s="44"/>
      <c r="J19" s="46"/>
      <c r="K19" s="46"/>
      <c r="L19" s="46"/>
      <c r="M19" s="76"/>
      <c r="N19" s="64"/>
      <c r="O19" s="47" t="s">
        <v>61</v>
      </c>
      <c r="P19" s="44" t="s">
        <v>32</v>
      </c>
      <c r="Q19" s="48">
        <v>0.5</v>
      </c>
      <c r="R19" s="90">
        <f>ROUNDUP(Q19*0.75,2)</f>
        <v>0.38</v>
      </c>
    </row>
    <row r="20" spans="1:18" ht="18.75" customHeight="1" thickBot="1" x14ac:dyDescent="0.2">
      <c r="A20" s="162"/>
      <c r="B20" s="66"/>
      <c r="C20" s="56"/>
      <c r="D20" s="57"/>
      <c r="E20" s="58"/>
      <c r="F20" s="59"/>
      <c r="G20" s="70"/>
      <c r="H20" s="74"/>
      <c r="I20" s="57"/>
      <c r="J20" s="59"/>
      <c r="K20" s="59"/>
      <c r="L20" s="59"/>
      <c r="M20" s="78"/>
      <c r="N20" s="66"/>
      <c r="O20" s="60"/>
      <c r="P20" s="57"/>
      <c r="Q20" s="61"/>
      <c r="R20" s="93"/>
    </row>
  </sheetData>
  <mergeCells count="4">
    <mergeCell ref="H1:N1"/>
    <mergeCell ref="A2:R2"/>
    <mergeCell ref="A3:F3"/>
    <mergeCell ref="A5:A20"/>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160</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298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321</v>
      </c>
      <c r="C9" s="111" t="s">
        <v>17</v>
      </c>
      <c r="D9" s="110"/>
      <c r="E9" s="44"/>
      <c r="F9" s="44"/>
      <c r="G9" s="106"/>
      <c r="H9" s="119">
        <v>20</v>
      </c>
      <c r="I9" s="107" t="s">
        <v>321</v>
      </c>
      <c r="J9" s="122" t="s">
        <v>113</v>
      </c>
      <c r="K9" s="105">
        <v>15</v>
      </c>
      <c r="L9" s="107" t="s">
        <v>320</v>
      </c>
      <c r="M9" s="106" t="s">
        <v>28</v>
      </c>
      <c r="N9" s="105">
        <v>10</v>
      </c>
      <c r="O9" s="104"/>
    </row>
    <row r="10" spans="1:21" ht="18.95" customHeight="1" x14ac:dyDescent="0.15">
      <c r="A10" s="173"/>
      <c r="B10" s="106"/>
      <c r="C10" s="111" t="s">
        <v>28</v>
      </c>
      <c r="D10" s="110"/>
      <c r="E10" s="44"/>
      <c r="F10" s="44"/>
      <c r="G10" s="106"/>
      <c r="H10" s="119">
        <v>20</v>
      </c>
      <c r="I10" s="107"/>
      <c r="J10" s="106" t="s">
        <v>28</v>
      </c>
      <c r="K10" s="105">
        <v>20</v>
      </c>
      <c r="L10" s="107"/>
      <c r="M10" s="106" t="s">
        <v>19</v>
      </c>
      <c r="N10" s="105">
        <v>5</v>
      </c>
      <c r="O10" s="104"/>
    </row>
    <row r="11" spans="1:21" ht="18.95" customHeight="1" x14ac:dyDescent="0.15">
      <c r="A11" s="173"/>
      <c r="B11" s="106"/>
      <c r="C11" s="111" t="s">
        <v>19</v>
      </c>
      <c r="D11" s="110"/>
      <c r="E11" s="44"/>
      <c r="F11" s="44"/>
      <c r="G11" s="106"/>
      <c r="H11" s="119">
        <v>10</v>
      </c>
      <c r="I11" s="107"/>
      <c r="J11" s="106" t="s">
        <v>19</v>
      </c>
      <c r="K11" s="105">
        <v>5</v>
      </c>
      <c r="L11" s="107"/>
      <c r="M11" s="106" t="s">
        <v>40</v>
      </c>
      <c r="N11" s="105">
        <v>5</v>
      </c>
      <c r="O11" s="104"/>
    </row>
    <row r="12" spans="1:21" ht="18.95" customHeight="1" x14ac:dyDescent="0.15">
      <c r="A12" s="173"/>
      <c r="B12" s="106"/>
      <c r="C12" s="111" t="s">
        <v>40</v>
      </c>
      <c r="D12" s="110"/>
      <c r="E12" s="44"/>
      <c r="F12" s="44"/>
      <c r="G12" s="106"/>
      <c r="H12" s="119">
        <v>5</v>
      </c>
      <c r="I12" s="107"/>
      <c r="J12" s="106" t="s">
        <v>40</v>
      </c>
      <c r="K12" s="105">
        <v>5</v>
      </c>
      <c r="L12" s="114"/>
      <c r="M12" s="113"/>
      <c r="N12" s="112"/>
      <c r="O12" s="121"/>
    </row>
    <row r="13" spans="1:21" ht="18.95" customHeight="1" x14ac:dyDescent="0.15">
      <c r="A13" s="173"/>
      <c r="B13" s="106"/>
      <c r="C13" s="111"/>
      <c r="D13" s="110"/>
      <c r="E13" s="44"/>
      <c r="F13" s="44"/>
      <c r="G13" s="106" t="s">
        <v>65</v>
      </c>
      <c r="H13" s="119" t="s">
        <v>266</v>
      </c>
      <c r="I13" s="107"/>
      <c r="J13" s="106"/>
      <c r="K13" s="105"/>
      <c r="L13" s="107" t="s">
        <v>319</v>
      </c>
      <c r="M13" s="106" t="s">
        <v>103</v>
      </c>
      <c r="N13" s="105">
        <v>10</v>
      </c>
      <c r="O13" s="104"/>
    </row>
    <row r="14" spans="1:21" ht="18.95" customHeight="1" x14ac:dyDescent="0.15">
      <c r="A14" s="173"/>
      <c r="B14" s="106"/>
      <c r="C14" s="111"/>
      <c r="D14" s="110"/>
      <c r="E14" s="44"/>
      <c r="F14" s="44"/>
      <c r="G14" s="106" t="s">
        <v>53</v>
      </c>
      <c r="H14" s="119" t="s">
        <v>268</v>
      </c>
      <c r="I14" s="107"/>
      <c r="J14" s="106"/>
      <c r="K14" s="105"/>
      <c r="L14" s="107"/>
      <c r="M14" s="106"/>
      <c r="N14" s="105"/>
      <c r="O14" s="104"/>
    </row>
    <row r="15" spans="1:21" ht="18.95" customHeight="1" x14ac:dyDescent="0.15">
      <c r="A15" s="173"/>
      <c r="B15" s="106"/>
      <c r="C15" s="111"/>
      <c r="D15" s="110"/>
      <c r="E15" s="44"/>
      <c r="F15" s="44" t="s">
        <v>32</v>
      </c>
      <c r="G15" s="106" t="s">
        <v>61</v>
      </c>
      <c r="H15" s="119" t="s">
        <v>268</v>
      </c>
      <c r="I15" s="107"/>
      <c r="J15" s="106"/>
      <c r="K15" s="105"/>
      <c r="L15" s="107"/>
      <c r="M15" s="106"/>
      <c r="N15" s="105"/>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318</v>
      </c>
      <c r="C17" s="111" t="s">
        <v>103</v>
      </c>
      <c r="D17" s="110"/>
      <c r="E17" s="44"/>
      <c r="F17" s="44"/>
      <c r="G17" s="106"/>
      <c r="H17" s="119">
        <v>15</v>
      </c>
      <c r="I17" s="107" t="s">
        <v>318</v>
      </c>
      <c r="J17" s="106" t="s">
        <v>103</v>
      </c>
      <c r="K17" s="105">
        <v>10</v>
      </c>
      <c r="L17" s="107"/>
      <c r="M17" s="106"/>
      <c r="N17" s="105"/>
      <c r="O17" s="104"/>
    </row>
    <row r="18" spans="1:15" ht="18.95" customHeight="1" x14ac:dyDescent="0.15">
      <c r="A18" s="173"/>
      <c r="B18" s="106"/>
      <c r="C18" s="111" t="s">
        <v>41</v>
      </c>
      <c r="D18" s="110"/>
      <c r="E18" s="44"/>
      <c r="F18" s="44"/>
      <c r="G18" s="106"/>
      <c r="H18" s="119">
        <v>0.5</v>
      </c>
      <c r="I18" s="107"/>
      <c r="J18" s="106" t="s">
        <v>41</v>
      </c>
      <c r="K18" s="105">
        <v>0.5</v>
      </c>
      <c r="L18" s="107"/>
      <c r="M18" s="106"/>
      <c r="N18" s="105"/>
      <c r="O18" s="104"/>
    </row>
    <row r="19" spans="1:15" ht="18.95" customHeight="1" x14ac:dyDescent="0.15">
      <c r="A19" s="173"/>
      <c r="B19" s="113"/>
      <c r="C19" s="118"/>
      <c r="D19" s="117"/>
      <c r="E19" s="50"/>
      <c r="F19" s="116"/>
      <c r="G19" s="113"/>
      <c r="H19" s="115"/>
      <c r="I19" s="107"/>
      <c r="J19" s="106"/>
      <c r="K19" s="105"/>
      <c r="L19" s="107"/>
      <c r="M19" s="106"/>
      <c r="N19" s="105"/>
      <c r="O19" s="104"/>
    </row>
    <row r="20" spans="1:15" ht="18.95" customHeight="1" x14ac:dyDescent="0.15">
      <c r="A20" s="173"/>
      <c r="B20" s="106" t="s">
        <v>67</v>
      </c>
      <c r="C20" s="111" t="s">
        <v>64</v>
      </c>
      <c r="D20" s="110"/>
      <c r="E20" s="44"/>
      <c r="F20" s="44"/>
      <c r="G20" s="106"/>
      <c r="H20" s="119">
        <v>5</v>
      </c>
      <c r="I20" s="107"/>
      <c r="J20" s="106"/>
      <c r="K20" s="105"/>
      <c r="L20" s="107"/>
      <c r="M20" s="106"/>
      <c r="N20" s="105"/>
      <c r="O20" s="104"/>
    </row>
    <row r="21" spans="1:15" ht="18.95" customHeight="1" x14ac:dyDescent="0.15">
      <c r="A21" s="173"/>
      <c r="B21" s="106"/>
      <c r="C21" s="111"/>
      <c r="D21" s="110"/>
      <c r="E21" s="44"/>
      <c r="F21" s="44"/>
      <c r="G21" s="106" t="s">
        <v>65</v>
      </c>
      <c r="H21" s="119" t="s">
        <v>266</v>
      </c>
      <c r="I21" s="107"/>
      <c r="J21" s="106"/>
      <c r="K21" s="105"/>
      <c r="L21" s="107"/>
      <c r="M21" s="106"/>
      <c r="N21" s="105"/>
      <c r="O21" s="104"/>
    </row>
    <row r="22" spans="1:15" ht="18.95" customHeight="1" x14ac:dyDescent="0.15">
      <c r="A22" s="173"/>
      <c r="B22" s="106"/>
      <c r="C22" s="111"/>
      <c r="D22" s="110"/>
      <c r="E22" s="44"/>
      <c r="F22" s="44" t="s">
        <v>32</v>
      </c>
      <c r="G22" s="106" t="s">
        <v>61</v>
      </c>
      <c r="H22" s="119" t="s">
        <v>268</v>
      </c>
      <c r="I22" s="107"/>
      <c r="J22" s="106"/>
      <c r="K22" s="105"/>
      <c r="L22" s="107"/>
      <c r="M22" s="106"/>
      <c r="N22" s="105"/>
      <c r="O22" s="104"/>
    </row>
    <row r="23" spans="1:15" ht="18.95" customHeight="1" thickBot="1" x14ac:dyDescent="0.2">
      <c r="A23" s="174"/>
      <c r="B23" s="99"/>
      <c r="C23" s="103"/>
      <c r="D23" s="102"/>
      <c r="E23" s="57"/>
      <c r="F23" s="57"/>
      <c r="G23" s="99"/>
      <c r="H23" s="101"/>
      <c r="I23" s="100"/>
      <c r="J23" s="99"/>
      <c r="K23" s="98"/>
      <c r="L23" s="100"/>
      <c r="M23" s="99"/>
      <c r="N23" s="98"/>
      <c r="O23" s="97"/>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2.5" customHeight="1" x14ac:dyDescent="0.15">
      <c r="A3" s="5"/>
      <c r="B3" s="199" t="s">
        <v>257</v>
      </c>
      <c r="C3" s="199"/>
      <c r="D3" s="3"/>
      <c r="E3" s="6"/>
      <c r="F3" s="2"/>
      <c r="G3" s="2"/>
      <c r="H3" s="2"/>
      <c r="I3" s="3"/>
      <c r="J3" s="2"/>
      <c r="K3" s="7"/>
      <c r="L3" s="7"/>
      <c r="M3" s="8"/>
      <c r="N3" s="2"/>
      <c r="O3" s="3"/>
      <c r="Q3" s="27"/>
      <c r="R3" s="27"/>
      <c r="S3"/>
    </row>
    <row r="4" spans="1:19" ht="22.5" customHeight="1" x14ac:dyDescent="0.15">
      <c r="A4" s="5"/>
      <c r="B4" s="199"/>
      <c r="C4" s="199"/>
      <c r="D4" s="10"/>
      <c r="E4" s="6"/>
      <c r="F4" s="2"/>
      <c r="G4" s="2"/>
      <c r="H4" s="2"/>
      <c r="I4" s="10"/>
      <c r="J4" s="2"/>
      <c r="K4" s="7"/>
      <c r="L4" s="7"/>
      <c r="M4" s="8"/>
      <c r="N4" s="2"/>
      <c r="O4" s="95" t="s">
        <v>258</v>
      </c>
      <c r="P4"/>
      <c r="Q4"/>
      <c r="R4"/>
      <c r="S4"/>
    </row>
    <row r="5" spans="1:19" ht="27.75" customHeight="1" thickBot="1" x14ac:dyDescent="0.3">
      <c r="A5" s="158" t="s">
        <v>167</v>
      </c>
      <c r="B5" s="159"/>
      <c r="C5" s="159"/>
      <c r="D5" s="159"/>
      <c r="E5" s="159"/>
      <c r="F5" s="159"/>
      <c r="G5" s="2"/>
      <c r="H5" s="2"/>
      <c r="I5" s="13"/>
      <c r="J5" s="2"/>
      <c r="K5" s="7"/>
      <c r="L5" s="7"/>
      <c r="M5" s="11"/>
      <c r="N5" s="2"/>
      <c r="O5" s="14"/>
      <c r="P5" s="13"/>
      <c r="Q5" s="15"/>
      <c r="R5" s="15"/>
      <c r="S5" s="12"/>
    </row>
    <row r="6" spans="1:19" s="86" customFormat="1" ht="42" customHeight="1" thickBot="1" x14ac:dyDescent="0.2">
      <c r="A6" s="16"/>
      <c r="B6" s="17" t="s">
        <v>1</v>
      </c>
      <c r="C6" s="18" t="s">
        <v>2</v>
      </c>
      <c r="D6" s="19" t="s">
        <v>3</v>
      </c>
      <c r="E6" s="35" t="s">
        <v>7</v>
      </c>
      <c r="F6" s="20" t="s">
        <v>5</v>
      </c>
      <c r="G6" s="18" t="s">
        <v>6</v>
      </c>
      <c r="H6" s="17" t="s">
        <v>2</v>
      </c>
      <c r="I6" s="19" t="s">
        <v>3</v>
      </c>
      <c r="J6" s="36" t="s">
        <v>4</v>
      </c>
      <c r="K6" s="20" t="s">
        <v>5</v>
      </c>
      <c r="L6" s="20" t="s">
        <v>6</v>
      </c>
      <c r="M6" s="22" t="s">
        <v>8</v>
      </c>
      <c r="N6" s="23" t="s">
        <v>9</v>
      </c>
      <c r="O6" s="20" t="s">
        <v>10</v>
      </c>
      <c r="P6" s="24" t="s">
        <v>3</v>
      </c>
      <c r="Q6" s="21" t="s">
        <v>12</v>
      </c>
      <c r="R6" s="25" t="s">
        <v>11</v>
      </c>
      <c r="S6" s="26"/>
    </row>
    <row r="7" spans="1:19" ht="18.75" customHeight="1" x14ac:dyDescent="0.15">
      <c r="A7" s="160" t="s">
        <v>48</v>
      </c>
      <c r="B7" s="63" t="s">
        <v>259</v>
      </c>
      <c r="C7" s="37" t="s">
        <v>169</v>
      </c>
      <c r="D7" s="38"/>
      <c r="E7" s="39">
        <v>10</v>
      </c>
      <c r="F7" s="40" t="s">
        <v>18</v>
      </c>
      <c r="G7" s="67"/>
      <c r="H7" s="71" t="s">
        <v>169</v>
      </c>
      <c r="I7" s="38"/>
      <c r="J7" s="40">
        <f>ROUNDUP(E7*0.75,2)</f>
        <v>7.5</v>
      </c>
      <c r="K7" s="40" t="s">
        <v>18</v>
      </c>
      <c r="L7" s="40"/>
      <c r="M7" s="75" t="e">
        <f>ROUND(#REF!+(#REF!*0/100),2)</f>
        <v>#REF!</v>
      </c>
      <c r="N7" s="85" t="s">
        <v>247</v>
      </c>
      <c r="O7" s="41" t="s">
        <v>16</v>
      </c>
      <c r="P7" s="38"/>
      <c r="Q7" s="42">
        <v>110</v>
      </c>
      <c r="R7" s="89">
        <f>ROUNDUP(Q7*0.75,2)</f>
        <v>82.5</v>
      </c>
    </row>
    <row r="8" spans="1:19" ht="18.75" customHeight="1" x14ac:dyDescent="0.15">
      <c r="A8" s="161"/>
      <c r="B8" s="64" t="s">
        <v>260</v>
      </c>
      <c r="C8" s="43" t="s">
        <v>29</v>
      </c>
      <c r="D8" s="44"/>
      <c r="E8" s="45">
        <v>10</v>
      </c>
      <c r="F8" s="46" t="s">
        <v>18</v>
      </c>
      <c r="G8" s="68"/>
      <c r="H8" s="72" t="s">
        <v>29</v>
      </c>
      <c r="I8" s="44"/>
      <c r="J8" s="46">
        <f>ROUNDUP(E8*0.75,2)</f>
        <v>7.5</v>
      </c>
      <c r="K8" s="46" t="s">
        <v>18</v>
      </c>
      <c r="L8" s="46"/>
      <c r="M8" s="76" t="e">
        <f>#REF!</f>
        <v>#REF!</v>
      </c>
      <c r="N8" s="91" t="s">
        <v>229</v>
      </c>
      <c r="O8" s="47" t="s">
        <v>61</v>
      </c>
      <c r="P8" s="44" t="s">
        <v>32</v>
      </c>
      <c r="Q8" s="48">
        <v>1</v>
      </c>
      <c r="R8" s="90">
        <f>ROUNDUP(Q8*0.75,2)</f>
        <v>0.75</v>
      </c>
    </row>
    <row r="9" spans="1:19" ht="18.75" customHeight="1" x14ac:dyDescent="0.15">
      <c r="A9" s="161"/>
      <c r="B9" s="64"/>
      <c r="C9" s="43" t="s">
        <v>40</v>
      </c>
      <c r="D9" s="44"/>
      <c r="E9" s="45">
        <v>5</v>
      </c>
      <c r="F9" s="46" t="s">
        <v>18</v>
      </c>
      <c r="G9" s="68"/>
      <c r="H9" s="72" t="s">
        <v>40</v>
      </c>
      <c r="I9" s="44"/>
      <c r="J9" s="46">
        <f>ROUNDUP(E9*0.75,2)</f>
        <v>3.75</v>
      </c>
      <c r="K9" s="46" t="s">
        <v>18</v>
      </c>
      <c r="L9" s="46"/>
      <c r="M9" s="76" t="e">
        <f>ROUND(#REF!+(#REF!*10/100),2)</f>
        <v>#REF!</v>
      </c>
      <c r="N9" s="64" t="s">
        <v>168</v>
      </c>
      <c r="O9" s="47" t="s">
        <v>53</v>
      </c>
      <c r="P9" s="44"/>
      <c r="Q9" s="48">
        <v>0.5</v>
      </c>
      <c r="R9" s="90">
        <f>ROUNDUP(Q9*0.75,2)</f>
        <v>0.38</v>
      </c>
    </row>
    <row r="10" spans="1:19" ht="18.75" customHeight="1" x14ac:dyDescent="0.15">
      <c r="A10" s="161"/>
      <c r="B10" s="64"/>
      <c r="C10" s="43"/>
      <c r="D10" s="44"/>
      <c r="E10" s="45"/>
      <c r="F10" s="46"/>
      <c r="G10" s="68"/>
      <c r="H10" s="72"/>
      <c r="I10" s="44"/>
      <c r="J10" s="46"/>
      <c r="K10" s="46"/>
      <c r="L10" s="46"/>
      <c r="M10" s="76"/>
      <c r="N10" s="64" t="s">
        <v>39</v>
      </c>
      <c r="O10" s="47"/>
      <c r="P10" s="44"/>
      <c r="Q10" s="48"/>
      <c r="R10" s="90"/>
    </row>
    <row r="11" spans="1:19" ht="18.75" customHeight="1" x14ac:dyDescent="0.15">
      <c r="A11" s="161"/>
      <c r="B11" s="65"/>
      <c r="C11" s="49"/>
      <c r="D11" s="50"/>
      <c r="E11" s="51"/>
      <c r="F11" s="52"/>
      <c r="G11" s="69"/>
      <c r="H11" s="73"/>
      <c r="I11" s="50"/>
      <c r="J11" s="52"/>
      <c r="K11" s="52"/>
      <c r="L11" s="52"/>
      <c r="M11" s="77"/>
      <c r="N11" s="65"/>
      <c r="O11" s="53"/>
      <c r="P11" s="50"/>
      <c r="Q11" s="54"/>
      <c r="R11" s="92"/>
    </row>
    <row r="12" spans="1:19" ht="18.75" customHeight="1" x14ac:dyDescent="0.15">
      <c r="A12" s="161"/>
      <c r="B12" s="64" t="s">
        <v>170</v>
      </c>
      <c r="C12" s="43" t="s">
        <v>138</v>
      </c>
      <c r="D12" s="44"/>
      <c r="E12" s="45">
        <v>1</v>
      </c>
      <c r="F12" s="46" t="s">
        <v>54</v>
      </c>
      <c r="G12" s="68"/>
      <c r="H12" s="72" t="s">
        <v>138</v>
      </c>
      <c r="I12" s="44"/>
      <c r="J12" s="46">
        <f>ROUNDUP(E12*0.75,2)</f>
        <v>0.75</v>
      </c>
      <c r="K12" s="46" t="s">
        <v>54</v>
      </c>
      <c r="L12" s="46"/>
      <c r="M12" s="76" t="e">
        <f>#REF!</f>
        <v>#REF!</v>
      </c>
      <c r="N12" s="84" t="s">
        <v>248</v>
      </c>
      <c r="O12" s="47" t="s">
        <v>53</v>
      </c>
      <c r="P12" s="44"/>
      <c r="Q12" s="48">
        <v>0.3</v>
      </c>
      <c r="R12" s="90">
        <f t="shared" ref="R12:R21" si="0">ROUNDUP(Q12*0.75,2)</f>
        <v>0.23</v>
      </c>
    </row>
    <row r="13" spans="1:19" ht="18.75" customHeight="1" x14ac:dyDescent="0.15">
      <c r="A13" s="161"/>
      <c r="B13" s="64"/>
      <c r="C13" s="43" t="s">
        <v>111</v>
      </c>
      <c r="D13" s="44"/>
      <c r="E13" s="45">
        <v>0.5</v>
      </c>
      <c r="F13" s="46" t="s">
        <v>18</v>
      </c>
      <c r="G13" s="68"/>
      <c r="H13" s="72" t="s">
        <v>111</v>
      </c>
      <c r="I13" s="44"/>
      <c r="J13" s="46">
        <f>ROUNDUP(E13*0.75,2)</f>
        <v>0.38</v>
      </c>
      <c r="K13" s="46" t="s">
        <v>18</v>
      </c>
      <c r="L13" s="46"/>
      <c r="M13" s="76"/>
      <c r="N13" s="94" t="s">
        <v>231</v>
      </c>
      <c r="O13" s="47" t="s">
        <v>66</v>
      </c>
      <c r="P13" s="44"/>
      <c r="Q13" s="48">
        <v>1</v>
      </c>
      <c r="R13" s="90">
        <f t="shared" si="0"/>
        <v>0.75</v>
      </c>
    </row>
    <row r="14" spans="1:19" ht="18.75" customHeight="1" x14ac:dyDescent="0.15">
      <c r="A14" s="161"/>
      <c r="B14" s="64"/>
      <c r="C14" s="43" t="s">
        <v>19</v>
      </c>
      <c r="D14" s="44"/>
      <c r="E14" s="45">
        <v>5</v>
      </c>
      <c r="F14" s="46" t="s">
        <v>18</v>
      </c>
      <c r="G14" s="68"/>
      <c r="H14" s="72" t="s">
        <v>19</v>
      </c>
      <c r="I14" s="44"/>
      <c r="J14" s="46">
        <f>ROUNDUP(E14*0.75,2)</f>
        <v>3.75</v>
      </c>
      <c r="K14" s="46" t="s">
        <v>18</v>
      </c>
      <c r="L14" s="46"/>
      <c r="M14" s="76" t="e">
        <f>ROUND(#REF!+(#REF!*6/100),2)</f>
        <v>#REF!</v>
      </c>
      <c r="N14" s="64" t="s">
        <v>171</v>
      </c>
      <c r="O14" s="47" t="s">
        <v>61</v>
      </c>
      <c r="P14" s="44" t="s">
        <v>32</v>
      </c>
      <c r="Q14" s="48">
        <v>0.3</v>
      </c>
      <c r="R14" s="90">
        <f t="shared" si="0"/>
        <v>0.23</v>
      </c>
    </row>
    <row r="15" spans="1:19" ht="18.75" customHeight="1" x14ac:dyDescent="0.15">
      <c r="A15" s="161"/>
      <c r="B15" s="64"/>
      <c r="C15" s="43" t="s">
        <v>36</v>
      </c>
      <c r="D15" s="44"/>
      <c r="E15" s="45">
        <v>20</v>
      </c>
      <c r="F15" s="46" t="s">
        <v>18</v>
      </c>
      <c r="G15" s="68"/>
      <c r="H15" s="72" t="s">
        <v>36</v>
      </c>
      <c r="I15" s="44"/>
      <c r="J15" s="46">
        <f>ROUNDUP(E15*0.75,2)</f>
        <v>15</v>
      </c>
      <c r="K15" s="46" t="s">
        <v>18</v>
      </c>
      <c r="L15" s="46"/>
      <c r="M15" s="76" t="e">
        <f>ROUND(#REF!+(#REF!*3/100),2)</f>
        <v>#REF!</v>
      </c>
      <c r="N15" s="84" t="s">
        <v>249</v>
      </c>
      <c r="O15" s="47" t="s">
        <v>59</v>
      </c>
      <c r="P15" s="44"/>
      <c r="Q15" s="48">
        <v>1</v>
      </c>
      <c r="R15" s="90">
        <f t="shared" si="0"/>
        <v>0.75</v>
      </c>
    </row>
    <row r="16" spans="1:19" ht="18.75" customHeight="1" x14ac:dyDescent="0.15">
      <c r="A16" s="161"/>
      <c r="B16" s="64"/>
      <c r="C16" s="43"/>
      <c r="D16" s="44"/>
      <c r="E16" s="45"/>
      <c r="F16" s="46"/>
      <c r="G16" s="68"/>
      <c r="H16" s="72"/>
      <c r="I16" s="44"/>
      <c r="J16" s="46"/>
      <c r="K16" s="46"/>
      <c r="L16" s="46"/>
      <c r="M16" s="76"/>
      <c r="N16" s="94" t="s">
        <v>230</v>
      </c>
      <c r="O16" s="47" t="s">
        <v>31</v>
      </c>
      <c r="P16" s="44" t="s">
        <v>32</v>
      </c>
      <c r="Q16" s="48">
        <v>2</v>
      </c>
      <c r="R16" s="90">
        <f t="shared" si="0"/>
        <v>1.5</v>
      </c>
    </row>
    <row r="17" spans="1:18" ht="18.75" customHeight="1" x14ac:dyDescent="0.15">
      <c r="A17" s="161"/>
      <c r="B17" s="64"/>
      <c r="C17" s="43"/>
      <c r="D17" s="44"/>
      <c r="E17" s="45"/>
      <c r="F17" s="46"/>
      <c r="G17" s="68"/>
      <c r="H17" s="72"/>
      <c r="I17" s="44"/>
      <c r="J17" s="46"/>
      <c r="K17" s="46"/>
      <c r="L17" s="46"/>
      <c r="M17" s="76"/>
      <c r="N17" s="64" t="s">
        <v>172</v>
      </c>
      <c r="O17" s="47" t="s">
        <v>62</v>
      </c>
      <c r="P17" s="44"/>
      <c r="Q17" s="48">
        <v>2</v>
      </c>
      <c r="R17" s="90">
        <f t="shared" si="0"/>
        <v>1.5</v>
      </c>
    </row>
    <row r="18" spans="1:18" ht="18.75" customHeight="1" x14ac:dyDescent="0.15">
      <c r="A18" s="161"/>
      <c r="B18" s="64"/>
      <c r="C18" s="43"/>
      <c r="D18" s="44"/>
      <c r="E18" s="45"/>
      <c r="F18" s="46"/>
      <c r="G18" s="68"/>
      <c r="H18" s="72"/>
      <c r="I18" s="44"/>
      <c r="J18" s="46"/>
      <c r="K18" s="46"/>
      <c r="L18" s="46"/>
      <c r="M18" s="76"/>
      <c r="N18" s="64" t="s">
        <v>109</v>
      </c>
      <c r="O18" s="47" t="s">
        <v>35</v>
      </c>
      <c r="P18" s="44"/>
      <c r="Q18" s="48">
        <v>4</v>
      </c>
      <c r="R18" s="90">
        <f t="shared" si="0"/>
        <v>3</v>
      </c>
    </row>
    <row r="19" spans="1:18" ht="18.75" customHeight="1" x14ac:dyDescent="0.15">
      <c r="A19" s="161"/>
      <c r="B19" s="64"/>
      <c r="C19" s="43"/>
      <c r="D19" s="44"/>
      <c r="E19" s="45"/>
      <c r="F19" s="46"/>
      <c r="G19" s="68"/>
      <c r="H19" s="72"/>
      <c r="I19" s="44"/>
      <c r="J19" s="46"/>
      <c r="K19" s="46"/>
      <c r="L19" s="46"/>
      <c r="M19" s="76"/>
      <c r="N19" s="64" t="s">
        <v>15</v>
      </c>
      <c r="O19" s="47" t="s">
        <v>89</v>
      </c>
      <c r="P19" s="44" t="s">
        <v>90</v>
      </c>
      <c r="Q19" s="48">
        <v>8</v>
      </c>
      <c r="R19" s="90">
        <f t="shared" si="0"/>
        <v>6</v>
      </c>
    </row>
    <row r="20" spans="1:18" ht="18.75" customHeight="1" x14ac:dyDescent="0.15">
      <c r="A20" s="161"/>
      <c r="B20" s="64"/>
      <c r="C20" s="43"/>
      <c r="D20" s="44"/>
      <c r="E20" s="45"/>
      <c r="F20" s="46"/>
      <c r="G20" s="68"/>
      <c r="H20" s="72"/>
      <c r="I20" s="44"/>
      <c r="J20" s="46"/>
      <c r="K20" s="46"/>
      <c r="L20" s="46"/>
      <c r="M20" s="76"/>
      <c r="N20" s="64"/>
      <c r="O20" s="47" t="s">
        <v>53</v>
      </c>
      <c r="P20" s="44"/>
      <c r="Q20" s="48">
        <v>0.5</v>
      </c>
      <c r="R20" s="90">
        <f t="shared" si="0"/>
        <v>0.38</v>
      </c>
    </row>
    <row r="21" spans="1:18" ht="18.75" customHeight="1" x14ac:dyDescent="0.15">
      <c r="A21" s="161"/>
      <c r="B21" s="64"/>
      <c r="C21" s="43"/>
      <c r="D21" s="44"/>
      <c r="E21" s="45"/>
      <c r="F21" s="46"/>
      <c r="G21" s="68"/>
      <c r="H21" s="72"/>
      <c r="I21" s="44"/>
      <c r="J21" s="46"/>
      <c r="K21" s="46"/>
      <c r="L21" s="46"/>
      <c r="M21" s="76"/>
      <c r="N21" s="64"/>
      <c r="O21" s="47" t="s">
        <v>23</v>
      </c>
      <c r="P21" s="44"/>
      <c r="Q21" s="48">
        <v>0.05</v>
      </c>
      <c r="R21" s="90">
        <f t="shared" si="0"/>
        <v>0.04</v>
      </c>
    </row>
    <row r="22" spans="1:18" ht="18.75" customHeight="1" x14ac:dyDescent="0.15">
      <c r="A22" s="161"/>
      <c r="B22" s="65"/>
      <c r="C22" s="49"/>
      <c r="D22" s="50"/>
      <c r="E22" s="51"/>
      <c r="F22" s="52"/>
      <c r="G22" s="69"/>
      <c r="H22" s="73"/>
      <c r="I22" s="50"/>
      <c r="J22" s="52"/>
      <c r="K22" s="52"/>
      <c r="L22" s="52"/>
      <c r="M22" s="77"/>
      <c r="N22" s="65"/>
      <c r="O22" s="53"/>
      <c r="P22" s="50"/>
      <c r="Q22" s="54"/>
      <c r="R22" s="92"/>
    </row>
    <row r="23" spans="1:18" ht="18.75" customHeight="1" x14ac:dyDescent="0.15">
      <c r="A23" s="161"/>
      <c r="B23" s="64" t="s">
        <v>159</v>
      </c>
      <c r="C23" s="43" t="s">
        <v>114</v>
      </c>
      <c r="D23" s="44"/>
      <c r="E23" s="45">
        <v>10</v>
      </c>
      <c r="F23" s="46" t="s">
        <v>18</v>
      </c>
      <c r="G23" s="68"/>
      <c r="H23" s="72" t="s">
        <v>114</v>
      </c>
      <c r="I23" s="44"/>
      <c r="J23" s="46">
        <f>ROUNDUP(E23*0.75,2)</f>
        <v>7.5</v>
      </c>
      <c r="K23" s="46" t="s">
        <v>18</v>
      </c>
      <c r="L23" s="46"/>
      <c r="M23" s="76" t="e">
        <f>ROUND(#REF!+(#REF!*15/100),2)</f>
        <v>#REF!</v>
      </c>
      <c r="N23" s="64" t="s">
        <v>39</v>
      </c>
      <c r="O23" s="47" t="s">
        <v>65</v>
      </c>
      <c r="P23" s="44"/>
      <c r="Q23" s="48">
        <v>100</v>
      </c>
      <c r="R23" s="90">
        <f>ROUNDUP(Q23*0.75,2)</f>
        <v>75</v>
      </c>
    </row>
    <row r="24" spans="1:18" ht="18.75" customHeight="1" x14ac:dyDescent="0.15">
      <c r="A24" s="161"/>
      <c r="B24" s="64"/>
      <c r="C24" s="43" t="s">
        <v>101</v>
      </c>
      <c r="D24" s="44"/>
      <c r="E24" s="45">
        <v>10</v>
      </c>
      <c r="F24" s="46" t="s">
        <v>18</v>
      </c>
      <c r="G24" s="68"/>
      <c r="H24" s="72" t="s">
        <v>101</v>
      </c>
      <c r="I24" s="44"/>
      <c r="J24" s="46">
        <f>ROUNDUP(E24*0.75,2)</f>
        <v>7.5</v>
      </c>
      <c r="K24" s="46" t="s">
        <v>18</v>
      </c>
      <c r="L24" s="46"/>
      <c r="M24" s="76" t="e">
        <f>ROUND(#REF!+(#REF!*15/100),2)</f>
        <v>#REF!</v>
      </c>
      <c r="N24" s="64"/>
      <c r="O24" s="47" t="s">
        <v>94</v>
      </c>
      <c r="P24" s="44"/>
      <c r="Q24" s="48">
        <v>3</v>
      </c>
      <c r="R24" s="90">
        <f>ROUNDUP(Q24*0.75,2)</f>
        <v>2.25</v>
      </c>
    </row>
    <row r="25" spans="1:18" ht="18.75" customHeight="1" x14ac:dyDescent="0.15">
      <c r="A25" s="161"/>
      <c r="B25" s="64"/>
      <c r="C25" s="43" t="s">
        <v>93</v>
      </c>
      <c r="D25" s="44"/>
      <c r="E25" s="45">
        <v>5</v>
      </c>
      <c r="F25" s="46" t="s">
        <v>18</v>
      </c>
      <c r="G25" s="68"/>
      <c r="H25" s="72" t="s">
        <v>93</v>
      </c>
      <c r="I25" s="44"/>
      <c r="J25" s="46">
        <f>ROUNDUP(E25*0.75,2)</f>
        <v>3.75</v>
      </c>
      <c r="K25" s="46" t="s">
        <v>18</v>
      </c>
      <c r="L25" s="46"/>
      <c r="M25" s="76" t="e">
        <f>#REF!</f>
        <v>#REF!</v>
      </c>
      <c r="N25" s="64"/>
      <c r="O25" s="47"/>
      <c r="P25" s="44"/>
      <c r="Q25" s="48"/>
      <c r="R25" s="90"/>
    </row>
    <row r="26" spans="1:18" ht="18.75" customHeight="1" x14ac:dyDescent="0.15">
      <c r="A26" s="161"/>
      <c r="B26" s="65"/>
      <c r="C26" s="49"/>
      <c r="D26" s="50"/>
      <c r="E26" s="51"/>
      <c r="F26" s="52"/>
      <c r="G26" s="69"/>
      <c r="H26" s="73"/>
      <c r="I26" s="50"/>
      <c r="J26" s="52"/>
      <c r="K26" s="52"/>
      <c r="L26" s="52"/>
      <c r="M26" s="77"/>
      <c r="N26" s="65"/>
      <c r="O26" s="53"/>
      <c r="P26" s="50"/>
      <c r="Q26" s="54"/>
      <c r="R26" s="92"/>
    </row>
    <row r="27" spans="1:18" ht="18.75" customHeight="1" x14ac:dyDescent="0.15">
      <c r="A27" s="161"/>
      <c r="B27" s="64" t="s">
        <v>122</v>
      </c>
      <c r="C27" s="43" t="s">
        <v>123</v>
      </c>
      <c r="D27" s="44"/>
      <c r="E27" s="82">
        <v>0.16666666666666666</v>
      </c>
      <c r="F27" s="46" t="s">
        <v>47</v>
      </c>
      <c r="G27" s="68"/>
      <c r="H27" s="72" t="s">
        <v>123</v>
      </c>
      <c r="I27" s="44"/>
      <c r="J27" s="46">
        <f>ROUNDUP(E27*0.75,2)</f>
        <v>0.13</v>
      </c>
      <c r="K27" s="46" t="s">
        <v>47</v>
      </c>
      <c r="L27" s="46"/>
      <c r="M27" s="76" t="e">
        <f>#REF!</f>
        <v>#REF!</v>
      </c>
      <c r="N27" s="64" t="s">
        <v>45</v>
      </c>
      <c r="O27" s="47"/>
      <c r="P27" s="44"/>
      <c r="Q27" s="48"/>
      <c r="R27" s="90"/>
    </row>
    <row r="28" spans="1:18" ht="18.75" customHeight="1" thickBot="1" x14ac:dyDescent="0.2">
      <c r="A28" s="162"/>
      <c r="B28" s="66"/>
      <c r="C28" s="56"/>
      <c r="D28" s="57"/>
      <c r="E28" s="58"/>
      <c r="F28" s="59"/>
      <c r="G28" s="70"/>
      <c r="H28" s="74"/>
      <c r="I28" s="57"/>
      <c r="J28" s="59"/>
      <c r="K28" s="59"/>
      <c r="L28" s="59"/>
      <c r="M28" s="78"/>
      <c r="N28" s="66"/>
      <c r="O28" s="60"/>
      <c r="P28" s="57"/>
      <c r="Q28" s="61"/>
      <c r="R28" s="93"/>
    </row>
    <row r="31" spans="1:18" ht="18.75" customHeight="1" x14ac:dyDescent="0.15">
      <c r="O31" s="3"/>
      <c r="P31" s="3"/>
      <c r="Q31" s="3"/>
      <c r="R31" s="3"/>
    </row>
  </sheetData>
  <mergeCells count="5">
    <mergeCell ref="H1:N1"/>
    <mergeCell ref="A2:R2"/>
    <mergeCell ref="A5:F5"/>
    <mergeCell ref="A7:A28"/>
    <mergeCell ref="B3:C4"/>
  </mergeCells>
  <phoneticPr fontId="18"/>
  <printOptions horizontalCentered="1" verticalCentered="1"/>
  <pageMargins left="0.39370078740157483" right="0.39370078740157483" top="0.39370078740157483" bottom="0.39370078740157483" header="0.39370078740157483" footer="0.39370078740157483"/>
  <pageSetup paperSize="12"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167</v>
      </c>
      <c r="B3" s="178"/>
      <c r="C3" s="178"/>
      <c r="D3" s="142"/>
      <c r="E3" s="179" t="s">
        <v>329</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328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327</v>
      </c>
      <c r="C7" s="129" t="s">
        <v>272</v>
      </c>
      <c r="D7" s="128"/>
      <c r="E7" s="38"/>
      <c r="F7" s="38"/>
      <c r="G7" s="125"/>
      <c r="H7" s="127" t="s">
        <v>276</v>
      </c>
      <c r="I7" s="126" t="s">
        <v>327</v>
      </c>
      <c r="J7" s="125" t="s">
        <v>272</v>
      </c>
      <c r="K7" s="124" t="s">
        <v>274</v>
      </c>
      <c r="L7" s="126" t="s">
        <v>326</v>
      </c>
      <c r="M7" s="125" t="s">
        <v>272</v>
      </c>
      <c r="N7" s="124">
        <v>30</v>
      </c>
      <c r="O7" s="123"/>
    </row>
    <row r="8" spans="1:21" ht="18.95" customHeight="1" x14ac:dyDescent="0.15">
      <c r="A8" s="173"/>
      <c r="B8" s="106"/>
      <c r="C8" s="111" t="s">
        <v>40</v>
      </c>
      <c r="D8" s="110"/>
      <c r="E8" s="44"/>
      <c r="F8" s="44"/>
      <c r="G8" s="106"/>
      <c r="H8" s="119">
        <v>5</v>
      </c>
      <c r="I8" s="107"/>
      <c r="J8" s="106" t="s">
        <v>40</v>
      </c>
      <c r="K8" s="105">
        <v>5</v>
      </c>
      <c r="L8" s="107"/>
      <c r="M8" s="106" t="s">
        <v>40</v>
      </c>
      <c r="N8" s="105">
        <v>5</v>
      </c>
      <c r="O8" s="104"/>
    </row>
    <row r="9" spans="1:21" ht="18.95" customHeight="1" x14ac:dyDescent="0.15">
      <c r="A9" s="173"/>
      <c r="B9" s="113"/>
      <c r="C9" s="118"/>
      <c r="D9" s="117"/>
      <c r="E9" s="50"/>
      <c r="F9" s="50"/>
      <c r="G9" s="113"/>
      <c r="H9" s="115"/>
      <c r="I9" s="114"/>
      <c r="J9" s="113"/>
      <c r="K9" s="112"/>
      <c r="L9" s="114"/>
      <c r="M9" s="113"/>
      <c r="N9" s="112"/>
      <c r="O9" s="121"/>
    </row>
    <row r="10" spans="1:21" ht="18.95" customHeight="1" x14ac:dyDescent="0.15">
      <c r="A10" s="173"/>
      <c r="B10" s="106" t="s">
        <v>325</v>
      </c>
      <c r="C10" s="111" t="s">
        <v>138</v>
      </c>
      <c r="D10" s="110"/>
      <c r="E10" s="44"/>
      <c r="F10" s="44"/>
      <c r="G10" s="106"/>
      <c r="H10" s="150">
        <v>0.5</v>
      </c>
      <c r="I10" s="107" t="s">
        <v>325</v>
      </c>
      <c r="J10" s="122" t="s">
        <v>113</v>
      </c>
      <c r="K10" s="105">
        <v>15</v>
      </c>
      <c r="L10" s="107" t="s">
        <v>324</v>
      </c>
      <c r="M10" s="106" t="s">
        <v>19</v>
      </c>
      <c r="N10" s="105">
        <v>5</v>
      </c>
      <c r="O10" s="104"/>
    </row>
    <row r="11" spans="1:21" ht="18.95" customHeight="1" x14ac:dyDescent="0.15">
      <c r="A11" s="173"/>
      <c r="B11" s="106"/>
      <c r="C11" s="111" t="s">
        <v>19</v>
      </c>
      <c r="D11" s="110"/>
      <c r="E11" s="44"/>
      <c r="F11" s="44"/>
      <c r="G11" s="106"/>
      <c r="H11" s="119">
        <v>5</v>
      </c>
      <c r="I11" s="107"/>
      <c r="J11" s="106" t="s">
        <v>19</v>
      </c>
      <c r="K11" s="105">
        <v>5</v>
      </c>
      <c r="L11" s="107"/>
      <c r="M11" s="106" t="s">
        <v>36</v>
      </c>
      <c r="N11" s="105">
        <v>10</v>
      </c>
      <c r="O11" s="104"/>
    </row>
    <row r="12" spans="1:21" ht="18.95" customHeight="1" x14ac:dyDescent="0.15">
      <c r="A12" s="173"/>
      <c r="B12" s="106"/>
      <c r="C12" s="111" t="s">
        <v>36</v>
      </c>
      <c r="D12" s="110"/>
      <c r="E12" s="44"/>
      <c r="F12" s="44"/>
      <c r="G12" s="106"/>
      <c r="H12" s="119">
        <v>20</v>
      </c>
      <c r="I12" s="107"/>
      <c r="J12" s="106" t="s">
        <v>36</v>
      </c>
      <c r="K12" s="105">
        <v>15</v>
      </c>
      <c r="L12" s="114"/>
      <c r="M12" s="113"/>
      <c r="N12" s="112"/>
      <c r="O12" s="121"/>
    </row>
    <row r="13" spans="1:21" ht="18.95" customHeight="1" x14ac:dyDescent="0.15">
      <c r="A13" s="173"/>
      <c r="B13" s="106"/>
      <c r="C13" s="111"/>
      <c r="D13" s="110"/>
      <c r="E13" s="44"/>
      <c r="F13" s="44"/>
      <c r="G13" s="106" t="s">
        <v>33</v>
      </c>
      <c r="H13" s="119" t="s">
        <v>266</v>
      </c>
      <c r="I13" s="107"/>
      <c r="J13" s="106"/>
      <c r="K13" s="105"/>
      <c r="L13" s="107" t="s">
        <v>323</v>
      </c>
      <c r="M13" s="106" t="s">
        <v>114</v>
      </c>
      <c r="N13" s="105">
        <v>10</v>
      </c>
      <c r="O13" s="104"/>
    </row>
    <row r="14" spans="1:21" ht="18.95" customHeight="1" x14ac:dyDescent="0.15">
      <c r="A14" s="173"/>
      <c r="B14" s="106"/>
      <c r="C14" s="111"/>
      <c r="D14" s="110"/>
      <c r="E14" s="44"/>
      <c r="F14" s="44"/>
      <c r="G14" s="106" t="s">
        <v>23</v>
      </c>
      <c r="H14" s="119" t="s">
        <v>268</v>
      </c>
      <c r="I14" s="107"/>
      <c r="J14" s="106"/>
      <c r="K14" s="105"/>
      <c r="L14" s="107"/>
      <c r="M14" s="106" t="s">
        <v>101</v>
      </c>
      <c r="N14" s="105">
        <v>5</v>
      </c>
      <c r="O14" s="104"/>
    </row>
    <row r="15" spans="1:21" ht="18.95" customHeight="1" x14ac:dyDescent="0.15">
      <c r="A15" s="173"/>
      <c r="B15" s="113"/>
      <c r="C15" s="118"/>
      <c r="D15" s="117"/>
      <c r="E15" s="50"/>
      <c r="F15" s="50"/>
      <c r="G15" s="113"/>
      <c r="H15" s="115"/>
      <c r="I15" s="114"/>
      <c r="J15" s="113"/>
      <c r="K15" s="112"/>
      <c r="L15" s="114"/>
      <c r="M15" s="113"/>
      <c r="N15" s="112"/>
      <c r="O15" s="121"/>
    </row>
    <row r="16" spans="1:21" ht="18.95" customHeight="1" x14ac:dyDescent="0.15">
      <c r="A16" s="173"/>
      <c r="B16" s="106" t="s">
        <v>91</v>
      </c>
      <c r="C16" s="111" t="s">
        <v>114</v>
      </c>
      <c r="D16" s="110"/>
      <c r="E16" s="44"/>
      <c r="F16" s="44"/>
      <c r="G16" s="106"/>
      <c r="H16" s="119">
        <v>10</v>
      </c>
      <c r="I16" s="107" t="s">
        <v>91</v>
      </c>
      <c r="J16" s="106" t="s">
        <v>114</v>
      </c>
      <c r="K16" s="105">
        <v>10</v>
      </c>
      <c r="L16" s="107" t="s">
        <v>122</v>
      </c>
      <c r="M16" s="106" t="s">
        <v>123</v>
      </c>
      <c r="N16" s="108">
        <v>0.1</v>
      </c>
      <c r="O16" s="104"/>
    </row>
    <row r="17" spans="1:15" ht="18.95" customHeight="1" x14ac:dyDescent="0.15">
      <c r="A17" s="173"/>
      <c r="B17" s="106"/>
      <c r="C17" s="111" t="s">
        <v>101</v>
      </c>
      <c r="D17" s="110"/>
      <c r="E17" s="44"/>
      <c r="F17" s="44"/>
      <c r="G17" s="106"/>
      <c r="H17" s="119">
        <v>10</v>
      </c>
      <c r="I17" s="107"/>
      <c r="J17" s="106" t="s">
        <v>101</v>
      </c>
      <c r="K17" s="105">
        <v>10</v>
      </c>
      <c r="L17" s="107"/>
      <c r="M17" s="106"/>
      <c r="N17" s="105"/>
      <c r="O17" s="104"/>
    </row>
    <row r="18" spans="1:15" ht="18.95" customHeight="1" x14ac:dyDescent="0.15">
      <c r="A18" s="173"/>
      <c r="B18" s="106"/>
      <c r="C18" s="111"/>
      <c r="D18" s="110"/>
      <c r="E18" s="44"/>
      <c r="F18" s="44"/>
      <c r="G18" s="106" t="s">
        <v>65</v>
      </c>
      <c r="H18" s="119" t="s">
        <v>266</v>
      </c>
      <c r="I18" s="107"/>
      <c r="J18" s="106"/>
      <c r="K18" s="105"/>
      <c r="L18" s="107"/>
      <c r="M18" s="106"/>
      <c r="N18" s="105"/>
      <c r="O18" s="104"/>
    </row>
    <row r="19" spans="1:15" ht="18.95" customHeight="1" x14ac:dyDescent="0.15">
      <c r="A19" s="173"/>
      <c r="B19" s="106"/>
      <c r="C19" s="111"/>
      <c r="D19" s="110"/>
      <c r="E19" s="44"/>
      <c r="F19" s="145"/>
      <c r="G19" s="106" t="s">
        <v>94</v>
      </c>
      <c r="H19" s="119" t="s">
        <v>268</v>
      </c>
      <c r="I19" s="107"/>
      <c r="J19" s="106"/>
      <c r="K19" s="105"/>
      <c r="L19" s="107"/>
      <c r="M19" s="106"/>
      <c r="N19" s="105"/>
      <c r="O19" s="104"/>
    </row>
    <row r="20" spans="1:15" ht="18.95" customHeight="1" x14ac:dyDescent="0.15">
      <c r="A20" s="173"/>
      <c r="B20" s="113"/>
      <c r="C20" s="118"/>
      <c r="D20" s="117"/>
      <c r="E20" s="50"/>
      <c r="F20" s="50"/>
      <c r="G20" s="113"/>
      <c r="H20" s="115"/>
      <c r="I20" s="114"/>
      <c r="J20" s="113"/>
      <c r="K20" s="112"/>
      <c r="L20" s="107"/>
      <c r="M20" s="106"/>
      <c r="N20" s="105"/>
      <c r="O20" s="104"/>
    </row>
    <row r="21" spans="1:15" ht="18.95" customHeight="1" x14ac:dyDescent="0.15">
      <c r="A21" s="173"/>
      <c r="B21" s="106" t="s">
        <v>122</v>
      </c>
      <c r="C21" s="111" t="s">
        <v>123</v>
      </c>
      <c r="D21" s="110"/>
      <c r="E21" s="44"/>
      <c r="F21" s="44"/>
      <c r="G21" s="106"/>
      <c r="H21" s="144">
        <v>0.13</v>
      </c>
      <c r="I21" s="107" t="s">
        <v>122</v>
      </c>
      <c r="J21" s="106" t="s">
        <v>123</v>
      </c>
      <c r="K21" s="143">
        <v>0.13</v>
      </c>
      <c r="L21" s="107"/>
      <c r="M21" s="106"/>
      <c r="N21" s="105"/>
      <c r="O21" s="104"/>
    </row>
    <row r="22" spans="1:15" ht="18.95" customHeight="1" thickBot="1" x14ac:dyDescent="0.2">
      <c r="A22" s="174"/>
      <c r="B22" s="99"/>
      <c r="C22" s="103"/>
      <c r="D22" s="102"/>
      <c r="E22" s="57"/>
      <c r="F22" s="57"/>
      <c r="G22" s="99"/>
      <c r="H22" s="101"/>
      <c r="I22" s="100"/>
      <c r="J22" s="99"/>
      <c r="K22" s="98"/>
      <c r="L22" s="100"/>
      <c r="M22" s="99"/>
      <c r="N22" s="98"/>
      <c r="O22" s="97"/>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174</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175</v>
      </c>
      <c r="C5" s="37" t="s">
        <v>17</v>
      </c>
      <c r="D5" s="38"/>
      <c r="E5" s="39">
        <v>30</v>
      </c>
      <c r="F5" s="40" t="s">
        <v>18</v>
      </c>
      <c r="G5" s="67"/>
      <c r="H5" s="71" t="s">
        <v>17</v>
      </c>
      <c r="I5" s="38"/>
      <c r="J5" s="40">
        <f>ROUNDUP(E5*0.75,2)</f>
        <v>22.5</v>
      </c>
      <c r="K5" s="40" t="s">
        <v>18</v>
      </c>
      <c r="L5" s="40"/>
      <c r="M5" s="75" t="e">
        <f>#REF!</f>
        <v>#REF!</v>
      </c>
      <c r="N5" s="63" t="s">
        <v>176</v>
      </c>
      <c r="O5" s="41" t="s">
        <v>16</v>
      </c>
      <c r="P5" s="38"/>
      <c r="Q5" s="42">
        <v>110</v>
      </c>
      <c r="R5" s="89">
        <f>ROUNDUP(Q5*0.75,2)</f>
        <v>82.5</v>
      </c>
    </row>
    <row r="6" spans="1:19" ht="18.75" customHeight="1" x14ac:dyDescent="0.15">
      <c r="A6" s="161"/>
      <c r="B6" s="64"/>
      <c r="C6" s="43" t="s">
        <v>19</v>
      </c>
      <c r="D6" s="44"/>
      <c r="E6" s="45">
        <v>50</v>
      </c>
      <c r="F6" s="46" t="s">
        <v>18</v>
      </c>
      <c r="G6" s="68"/>
      <c r="H6" s="72" t="s">
        <v>19</v>
      </c>
      <c r="I6" s="44"/>
      <c r="J6" s="46">
        <f>ROUNDUP(E6*0.75,2)</f>
        <v>37.5</v>
      </c>
      <c r="K6" s="46" t="s">
        <v>18</v>
      </c>
      <c r="L6" s="46"/>
      <c r="M6" s="76" t="e">
        <f>ROUND(#REF!+(#REF!*6/100),2)</f>
        <v>#REF!</v>
      </c>
      <c r="N6" s="64" t="s">
        <v>177</v>
      </c>
      <c r="O6" s="47" t="s">
        <v>35</v>
      </c>
      <c r="P6" s="44"/>
      <c r="Q6" s="48">
        <v>2</v>
      </c>
      <c r="R6" s="90">
        <f>ROUNDUP(Q6*0.75,2)</f>
        <v>1.5</v>
      </c>
    </row>
    <row r="7" spans="1:19" ht="18.75" customHeight="1" x14ac:dyDescent="0.15">
      <c r="A7" s="161"/>
      <c r="B7" s="64"/>
      <c r="C7" s="43" t="s">
        <v>110</v>
      </c>
      <c r="D7" s="44"/>
      <c r="E7" s="45">
        <v>50</v>
      </c>
      <c r="F7" s="46" t="s">
        <v>18</v>
      </c>
      <c r="G7" s="68"/>
      <c r="H7" s="72" t="s">
        <v>110</v>
      </c>
      <c r="I7" s="44"/>
      <c r="J7" s="46">
        <f>ROUNDUP(E7*0.75,2)</f>
        <v>37.5</v>
      </c>
      <c r="K7" s="46" t="s">
        <v>18</v>
      </c>
      <c r="L7" s="46"/>
      <c r="M7" s="76" t="e">
        <f>#REF!</f>
        <v>#REF!</v>
      </c>
      <c r="N7" s="64" t="s">
        <v>178</v>
      </c>
      <c r="O7" s="47" t="s">
        <v>33</v>
      </c>
      <c r="P7" s="44"/>
      <c r="Q7" s="48">
        <v>30</v>
      </c>
      <c r="R7" s="90">
        <f>ROUNDUP(Q7*0.75,2)</f>
        <v>22.5</v>
      </c>
    </row>
    <row r="8" spans="1:19" ht="18.75" customHeight="1" x14ac:dyDescent="0.15">
      <c r="A8" s="161"/>
      <c r="B8" s="64"/>
      <c r="C8" s="43" t="s">
        <v>180</v>
      </c>
      <c r="D8" s="44" t="s">
        <v>32</v>
      </c>
      <c r="E8" s="45">
        <v>10</v>
      </c>
      <c r="F8" s="46" t="s">
        <v>18</v>
      </c>
      <c r="G8" s="68"/>
      <c r="H8" s="72" t="s">
        <v>180</v>
      </c>
      <c r="I8" s="44" t="s">
        <v>32</v>
      </c>
      <c r="J8" s="46">
        <f>ROUNDUP(E8*0.75,2)</f>
        <v>7.5</v>
      </c>
      <c r="K8" s="46" t="s">
        <v>18</v>
      </c>
      <c r="L8" s="46"/>
      <c r="M8" s="76" t="e">
        <f>#REF!</f>
        <v>#REF!</v>
      </c>
      <c r="N8" s="64" t="s">
        <v>179</v>
      </c>
      <c r="O8" s="47" t="s">
        <v>53</v>
      </c>
      <c r="P8" s="44"/>
      <c r="Q8" s="48">
        <v>0.5</v>
      </c>
      <c r="R8" s="90">
        <f>ROUNDUP(Q8*0.75,2)</f>
        <v>0.38</v>
      </c>
    </row>
    <row r="9" spans="1:19" ht="18.75" customHeight="1" x14ac:dyDescent="0.15">
      <c r="A9" s="161"/>
      <c r="B9" s="64"/>
      <c r="C9" s="43" t="s">
        <v>20</v>
      </c>
      <c r="D9" s="44"/>
      <c r="E9" s="45">
        <v>0.5</v>
      </c>
      <c r="F9" s="46" t="s">
        <v>18</v>
      </c>
      <c r="G9" s="68"/>
      <c r="H9" s="72" t="s">
        <v>20</v>
      </c>
      <c r="I9" s="44"/>
      <c r="J9" s="46">
        <f>ROUNDUP(E9*0.75,2)</f>
        <v>0.38</v>
      </c>
      <c r="K9" s="46" t="s">
        <v>18</v>
      </c>
      <c r="L9" s="46"/>
      <c r="M9" s="76" t="e">
        <f>ROUND(#REF!+(#REF!*10/100),2)</f>
        <v>#REF!</v>
      </c>
      <c r="N9" s="64" t="s">
        <v>39</v>
      </c>
      <c r="O9" s="47"/>
      <c r="P9" s="44"/>
      <c r="Q9" s="48"/>
      <c r="R9" s="90"/>
    </row>
    <row r="10" spans="1:19" ht="18.75" customHeight="1" x14ac:dyDescent="0.15">
      <c r="A10" s="161"/>
      <c r="B10" s="65"/>
      <c r="C10" s="49"/>
      <c r="D10" s="50"/>
      <c r="E10" s="51"/>
      <c r="F10" s="52"/>
      <c r="G10" s="69"/>
      <c r="H10" s="73"/>
      <c r="I10" s="50"/>
      <c r="J10" s="52"/>
      <c r="K10" s="52"/>
      <c r="L10" s="52"/>
      <c r="M10" s="77"/>
      <c r="N10" s="65"/>
      <c r="O10" s="53"/>
      <c r="P10" s="50"/>
      <c r="Q10" s="54"/>
      <c r="R10" s="92"/>
    </row>
    <row r="11" spans="1:19" ht="18.75" customHeight="1" x14ac:dyDescent="0.15">
      <c r="A11" s="161"/>
      <c r="B11" s="64" t="s">
        <v>232</v>
      </c>
      <c r="C11" s="43" t="s">
        <v>114</v>
      </c>
      <c r="D11" s="44"/>
      <c r="E11" s="45">
        <v>30</v>
      </c>
      <c r="F11" s="46" t="s">
        <v>18</v>
      </c>
      <c r="G11" s="68"/>
      <c r="H11" s="72" t="s">
        <v>114</v>
      </c>
      <c r="I11" s="44"/>
      <c r="J11" s="46">
        <f>ROUNDUP(E11*0.75,2)</f>
        <v>22.5</v>
      </c>
      <c r="K11" s="46" t="s">
        <v>18</v>
      </c>
      <c r="L11" s="46"/>
      <c r="M11" s="76" t="e">
        <f>ROUND(#REF!+(#REF!*15/100),2)</f>
        <v>#REF!</v>
      </c>
      <c r="N11" s="64" t="s">
        <v>181</v>
      </c>
      <c r="O11" s="47" t="s">
        <v>53</v>
      </c>
      <c r="P11" s="44"/>
      <c r="Q11" s="48">
        <v>0.3</v>
      </c>
      <c r="R11" s="90">
        <f>ROUNDUP(Q11*0.75,2)</f>
        <v>0.23</v>
      </c>
    </row>
    <row r="12" spans="1:19" ht="18.75" customHeight="1" x14ac:dyDescent="0.15">
      <c r="A12" s="161"/>
      <c r="B12" s="64" t="s">
        <v>233</v>
      </c>
      <c r="C12" s="43" t="s">
        <v>139</v>
      </c>
      <c r="D12" s="44"/>
      <c r="E12" s="45">
        <v>10</v>
      </c>
      <c r="F12" s="46" t="s">
        <v>18</v>
      </c>
      <c r="G12" s="68" t="s">
        <v>52</v>
      </c>
      <c r="H12" s="72" t="s">
        <v>139</v>
      </c>
      <c r="I12" s="44"/>
      <c r="J12" s="46">
        <f>ROUNDUP(E12*0.75,2)</f>
        <v>7.5</v>
      </c>
      <c r="K12" s="46" t="s">
        <v>18</v>
      </c>
      <c r="L12" s="46" t="s">
        <v>52</v>
      </c>
      <c r="M12" s="76" t="e">
        <f>#REF!</f>
        <v>#REF!</v>
      </c>
      <c r="N12" s="64" t="s">
        <v>112</v>
      </c>
      <c r="O12" s="47" t="s">
        <v>23</v>
      </c>
      <c r="P12" s="44"/>
      <c r="Q12" s="48">
        <v>0.1</v>
      </c>
      <c r="R12" s="90">
        <f>ROUNDUP(Q12*0.75,2)</f>
        <v>0.08</v>
      </c>
    </row>
    <row r="13" spans="1:19" ht="18.75" customHeight="1" x14ac:dyDescent="0.15">
      <c r="A13" s="161"/>
      <c r="B13" s="64"/>
      <c r="C13" s="43" t="s">
        <v>29</v>
      </c>
      <c r="D13" s="44"/>
      <c r="E13" s="45">
        <v>10</v>
      </c>
      <c r="F13" s="46" t="s">
        <v>18</v>
      </c>
      <c r="G13" s="68"/>
      <c r="H13" s="72" t="s">
        <v>29</v>
      </c>
      <c r="I13" s="44"/>
      <c r="J13" s="46">
        <f>ROUNDUP(E13*0.75,2)</f>
        <v>7.5</v>
      </c>
      <c r="K13" s="46" t="s">
        <v>18</v>
      </c>
      <c r="L13" s="46"/>
      <c r="M13" s="76" t="e">
        <f>#REF!</f>
        <v>#REF!</v>
      </c>
      <c r="N13" s="64" t="s">
        <v>39</v>
      </c>
      <c r="O13" s="47" t="s">
        <v>89</v>
      </c>
      <c r="P13" s="44" t="s">
        <v>90</v>
      </c>
      <c r="Q13" s="48">
        <v>4</v>
      </c>
      <c r="R13" s="90">
        <f>ROUNDUP(Q13*0.75,2)</f>
        <v>3</v>
      </c>
    </row>
    <row r="14" spans="1:19" ht="18.75" customHeight="1" x14ac:dyDescent="0.15">
      <c r="A14" s="161"/>
      <c r="B14" s="65"/>
      <c r="C14" s="49"/>
      <c r="D14" s="50"/>
      <c r="E14" s="51"/>
      <c r="F14" s="52"/>
      <c r="G14" s="69"/>
      <c r="H14" s="73"/>
      <c r="I14" s="50"/>
      <c r="J14" s="52"/>
      <c r="K14" s="52"/>
      <c r="L14" s="52"/>
      <c r="M14" s="77"/>
      <c r="N14" s="65"/>
      <c r="O14" s="53"/>
      <c r="P14" s="50"/>
      <c r="Q14" s="54"/>
      <c r="R14" s="92"/>
    </row>
    <row r="15" spans="1:19" ht="18.75" customHeight="1" x14ac:dyDescent="0.15">
      <c r="A15" s="161"/>
      <c r="B15" s="64" t="s">
        <v>44</v>
      </c>
      <c r="C15" s="43" t="s">
        <v>46</v>
      </c>
      <c r="D15" s="44"/>
      <c r="E15" s="55">
        <v>0.125</v>
      </c>
      <c r="F15" s="46" t="s">
        <v>47</v>
      </c>
      <c r="G15" s="68"/>
      <c r="H15" s="72" t="s">
        <v>46</v>
      </c>
      <c r="I15" s="44"/>
      <c r="J15" s="46">
        <f>ROUNDUP(E15*0.75,2)</f>
        <v>9.9999999999999992E-2</v>
      </c>
      <c r="K15" s="46" t="s">
        <v>47</v>
      </c>
      <c r="L15" s="46"/>
      <c r="M15" s="76" t="e">
        <f>#REF!</f>
        <v>#REF!</v>
      </c>
      <c r="N15" s="64" t="s">
        <v>45</v>
      </c>
      <c r="O15" s="47"/>
      <c r="P15" s="44"/>
      <c r="Q15" s="48"/>
      <c r="R15" s="90"/>
    </row>
    <row r="16" spans="1:19" ht="18.75" customHeight="1" thickBot="1" x14ac:dyDescent="0.2">
      <c r="A16" s="162"/>
      <c r="B16" s="66"/>
      <c r="C16" s="56"/>
      <c r="D16" s="57"/>
      <c r="E16" s="58"/>
      <c r="F16" s="59"/>
      <c r="G16" s="70"/>
      <c r="H16" s="74"/>
      <c r="I16" s="57"/>
      <c r="J16" s="59"/>
      <c r="K16" s="59"/>
      <c r="L16" s="59"/>
      <c r="M16" s="78"/>
      <c r="N16" s="66"/>
      <c r="O16" s="60"/>
      <c r="P16" s="57"/>
      <c r="Q16" s="61"/>
      <c r="R16" s="93"/>
    </row>
  </sheetData>
  <mergeCells count="4">
    <mergeCell ref="H1:N1"/>
    <mergeCell ref="A2:R2"/>
    <mergeCell ref="A3:F3"/>
    <mergeCell ref="A5:A16"/>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334</v>
      </c>
      <c r="B3" s="178"/>
      <c r="C3" s="178"/>
      <c r="D3" s="142"/>
      <c r="E3" s="179" t="s">
        <v>333</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332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325</v>
      </c>
      <c r="C9" s="111" t="s">
        <v>17</v>
      </c>
      <c r="D9" s="110"/>
      <c r="E9" s="44"/>
      <c r="F9" s="44"/>
      <c r="G9" s="106"/>
      <c r="H9" s="119">
        <v>20</v>
      </c>
      <c r="I9" s="107" t="s">
        <v>325</v>
      </c>
      <c r="J9" s="122" t="s">
        <v>113</v>
      </c>
      <c r="K9" s="105">
        <v>15</v>
      </c>
      <c r="L9" s="107" t="s">
        <v>331</v>
      </c>
      <c r="M9" s="106" t="s">
        <v>19</v>
      </c>
      <c r="N9" s="105">
        <v>10</v>
      </c>
      <c r="O9" s="104"/>
    </row>
    <row r="10" spans="1:21" ht="18.95" customHeight="1" x14ac:dyDescent="0.15">
      <c r="A10" s="173"/>
      <c r="B10" s="106"/>
      <c r="C10" s="111" t="s">
        <v>19</v>
      </c>
      <c r="D10" s="110"/>
      <c r="E10" s="44"/>
      <c r="F10" s="44"/>
      <c r="G10" s="106"/>
      <c r="H10" s="119">
        <v>30</v>
      </c>
      <c r="I10" s="107"/>
      <c r="J10" s="106" t="s">
        <v>19</v>
      </c>
      <c r="K10" s="105">
        <v>20</v>
      </c>
      <c r="L10" s="107"/>
      <c r="M10" s="106" t="s">
        <v>114</v>
      </c>
      <c r="N10" s="105">
        <v>10</v>
      </c>
      <c r="O10" s="104"/>
    </row>
    <row r="11" spans="1:21" ht="18.95" customHeight="1" x14ac:dyDescent="0.15">
      <c r="A11" s="173"/>
      <c r="B11" s="106"/>
      <c r="C11" s="111" t="s">
        <v>110</v>
      </c>
      <c r="D11" s="110"/>
      <c r="E11" s="44"/>
      <c r="F11" s="44"/>
      <c r="G11" s="106"/>
      <c r="H11" s="119">
        <v>20</v>
      </c>
      <c r="I11" s="107"/>
      <c r="J11" s="106" t="s">
        <v>110</v>
      </c>
      <c r="K11" s="105">
        <v>15</v>
      </c>
      <c r="L11" s="107"/>
      <c r="M11" s="106" t="s">
        <v>139</v>
      </c>
      <c r="N11" s="105">
        <v>5</v>
      </c>
      <c r="O11" s="104" t="s">
        <v>52</v>
      </c>
    </row>
    <row r="12" spans="1:21" ht="18.95" customHeight="1" x14ac:dyDescent="0.15">
      <c r="A12" s="173"/>
      <c r="B12" s="106"/>
      <c r="C12" s="111"/>
      <c r="D12" s="110"/>
      <c r="E12" s="44"/>
      <c r="F12" s="44"/>
      <c r="G12" s="106" t="s">
        <v>33</v>
      </c>
      <c r="H12" s="119" t="s">
        <v>266</v>
      </c>
      <c r="I12" s="107"/>
      <c r="J12" s="106"/>
      <c r="K12" s="105"/>
      <c r="L12" s="107"/>
      <c r="M12" s="106" t="s">
        <v>110</v>
      </c>
      <c r="N12" s="105">
        <v>10</v>
      </c>
      <c r="O12" s="104"/>
    </row>
    <row r="13" spans="1:21" ht="18.95" customHeight="1" x14ac:dyDescent="0.15">
      <c r="A13" s="173"/>
      <c r="B13" s="106"/>
      <c r="C13" s="111"/>
      <c r="D13" s="110"/>
      <c r="E13" s="44"/>
      <c r="F13" s="44"/>
      <c r="G13" s="106" t="s">
        <v>23</v>
      </c>
      <c r="H13" s="119" t="s">
        <v>268</v>
      </c>
      <c r="I13" s="107"/>
      <c r="J13" s="106"/>
      <c r="K13" s="105"/>
      <c r="L13" s="114"/>
      <c r="M13" s="113"/>
      <c r="N13" s="112"/>
      <c r="O13" s="121"/>
    </row>
    <row r="14" spans="1:21" ht="18.95" customHeight="1" x14ac:dyDescent="0.15">
      <c r="A14" s="173"/>
      <c r="B14" s="113"/>
      <c r="C14" s="118"/>
      <c r="D14" s="117"/>
      <c r="E14" s="50"/>
      <c r="F14" s="50"/>
      <c r="G14" s="113"/>
      <c r="H14" s="115"/>
      <c r="I14" s="114"/>
      <c r="J14" s="113"/>
      <c r="K14" s="112"/>
      <c r="L14" s="107" t="s">
        <v>267</v>
      </c>
      <c r="M14" s="106" t="s">
        <v>46</v>
      </c>
      <c r="N14" s="120">
        <v>0.08</v>
      </c>
      <c r="O14" s="104"/>
    </row>
    <row r="15" spans="1:21" ht="18.95" customHeight="1" x14ac:dyDescent="0.15">
      <c r="A15" s="173"/>
      <c r="B15" s="106" t="s">
        <v>330</v>
      </c>
      <c r="C15" s="111" t="s">
        <v>114</v>
      </c>
      <c r="D15" s="110"/>
      <c r="E15" s="44"/>
      <c r="F15" s="44"/>
      <c r="G15" s="106"/>
      <c r="H15" s="119">
        <v>15</v>
      </c>
      <c r="I15" s="107" t="s">
        <v>330</v>
      </c>
      <c r="J15" s="106" t="s">
        <v>114</v>
      </c>
      <c r="K15" s="105">
        <v>10</v>
      </c>
      <c r="L15" s="107"/>
      <c r="M15" s="106"/>
      <c r="N15" s="105"/>
      <c r="O15" s="104"/>
    </row>
    <row r="16" spans="1:21" ht="18.95" customHeight="1" x14ac:dyDescent="0.15">
      <c r="A16" s="173"/>
      <c r="B16" s="106"/>
      <c r="C16" s="111" t="s">
        <v>139</v>
      </c>
      <c r="D16" s="110" t="s">
        <v>52</v>
      </c>
      <c r="E16" s="44"/>
      <c r="F16" s="44"/>
      <c r="G16" s="106"/>
      <c r="H16" s="119">
        <v>5</v>
      </c>
      <c r="I16" s="107"/>
      <c r="J16" s="106" t="s">
        <v>139</v>
      </c>
      <c r="K16" s="105">
        <v>5</v>
      </c>
      <c r="L16" s="107"/>
      <c r="M16" s="106"/>
      <c r="N16" s="105"/>
      <c r="O16" s="104"/>
    </row>
    <row r="17" spans="1:15" ht="18.95" customHeight="1" x14ac:dyDescent="0.15">
      <c r="A17" s="173"/>
      <c r="B17" s="113"/>
      <c r="C17" s="118"/>
      <c r="D17" s="117"/>
      <c r="E17" s="50"/>
      <c r="F17" s="50"/>
      <c r="G17" s="113"/>
      <c r="H17" s="115"/>
      <c r="I17" s="114"/>
      <c r="J17" s="113"/>
      <c r="K17" s="112"/>
      <c r="L17" s="107"/>
      <c r="M17" s="106"/>
      <c r="N17" s="105"/>
      <c r="O17" s="104"/>
    </row>
    <row r="18" spans="1:15" ht="18.95" customHeight="1" x14ac:dyDescent="0.15">
      <c r="A18" s="173"/>
      <c r="B18" s="106" t="s">
        <v>44</v>
      </c>
      <c r="C18" s="111" t="s">
        <v>46</v>
      </c>
      <c r="D18" s="110"/>
      <c r="E18" s="44"/>
      <c r="F18" s="44"/>
      <c r="G18" s="106"/>
      <c r="H18" s="109">
        <v>0.1</v>
      </c>
      <c r="I18" s="107" t="s">
        <v>44</v>
      </c>
      <c r="J18" s="106" t="s">
        <v>46</v>
      </c>
      <c r="K18" s="108">
        <v>0.1</v>
      </c>
      <c r="L18" s="107"/>
      <c r="M18" s="106"/>
      <c r="N18" s="105"/>
      <c r="O18" s="104"/>
    </row>
    <row r="19" spans="1:15" ht="18.95" customHeight="1" thickBot="1" x14ac:dyDescent="0.2">
      <c r="A19" s="174"/>
      <c r="B19" s="99"/>
      <c r="C19" s="103"/>
      <c r="D19" s="102"/>
      <c r="E19" s="57"/>
      <c r="F19" s="146"/>
      <c r="G19" s="99"/>
      <c r="H19" s="101"/>
      <c r="I19" s="100"/>
      <c r="J19" s="99"/>
      <c r="K19" s="98"/>
      <c r="L19" s="100"/>
      <c r="M19" s="99"/>
      <c r="N19" s="98"/>
      <c r="O19" s="97"/>
    </row>
    <row r="20" spans="1:15" ht="18.95" customHeight="1" x14ac:dyDescent="0.15">
      <c r="B20" s="96"/>
      <c r="C20" s="96"/>
      <c r="D20" s="96"/>
      <c r="G20" s="96"/>
      <c r="H20" s="95"/>
      <c r="I20" s="96"/>
      <c r="J20" s="96"/>
      <c r="K20" s="95"/>
      <c r="L20" s="96"/>
      <c r="M20" s="96"/>
      <c r="N20" s="95"/>
    </row>
    <row r="21" spans="1:15" ht="18.95" customHeight="1" x14ac:dyDescent="0.15">
      <c r="B21" s="96"/>
      <c r="C21" s="96"/>
      <c r="D21" s="96"/>
      <c r="G21" s="96"/>
      <c r="H21" s="95"/>
      <c r="I21" s="96"/>
      <c r="J21" s="96"/>
      <c r="K21" s="95"/>
      <c r="L21" s="96"/>
      <c r="M21" s="96"/>
      <c r="N21" s="95"/>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182</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183</v>
      </c>
      <c r="C7" s="43" t="s">
        <v>125</v>
      </c>
      <c r="D7" s="44" t="s">
        <v>99</v>
      </c>
      <c r="E7" s="45">
        <v>1</v>
      </c>
      <c r="F7" s="46" t="s">
        <v>100</v>
      </c>
      <c r="G7" s="68" t="s">
        <v>55</v>
      </c>
      <c r="H7" s="72" t="s">
        <v>125</v>
      </c>
      <c r="I7" s="44" t="s">
        <v>99</v>
      </c>
      <c r="J7" s="46">
        <f>ROUNDUP(E7*0.75,2)</f>
        <v>0.75</v>
      </c>
      <c r="K7" s="46" t="s">
        <v>100</v>
      </c>
      <c r="L7" s="46" t="s">
        <v>55</v>
      </c>
      <c r="M7" s="76" t="e">
        <f>#REF!</f>
        <v>#REF!</v>
      </c>
      <c r="N7" s="64" t="s">
        <v>184</v>
      </c>
      <c r="O7" s="47" t="s">
        <v>66</v>
      </c>
      <c r="P7" s="44"/>
      <c r="Q7" s="48">
        <v>6</v>
      </c>
      <c r="R7" s="90">
        <f t="shared" ref="R7:R12" si="0">ROUNDUP(Q7*0.75,2)</f>
        <v>4.5</v>
      </c>
    </row>
    <row r="8" spans="1:19" ht="18.75" customHeight="1" x14ac:dyDescent="0.15">
      <c r="A8" s="161"/>
      <c r="B8" s="64"/>
      <c r="C8" s="43" t="s">
        <v>83</v>
      </c>
      <c r="D8" s="44"/>
      <c r="E8" s="45">
        <v>20</v>
      </c>
      <c r="F8" s="46" t="s">
        <v>18</v>
      </c>
      <c r="G8" s="68"/>
      <c r="H8" s="72" t="s">
        <v>83</v>
      </c>
      <c r="I8" s="44"/>
      <c r="J8" s="46">
        <f>ROUNDUP(E8*0.75,2)</f>
        <v>15</v>
      </c>
      <c r="K8" s="46" t="s">
        <v>18</v>
      </c>
      <c r="L8" s="46"/>
      <c r="M8" s="76" t="e">
        <f>ROUND(#REF!+(#REF!*15/100),2)</f>
        <v>#REF!</v>
      </c>
      <c r="N8" s="64" t="s">
        <v>185</v>
      </c>
      <c r="O8" s="47" t="s">
        <v>94</v>
      </c>
      <c r="P8" s="44"/>
      <c r="Q8" s="48">
        <v>3</v>
      </c>
      <c r="R8" s="90">
        <f t="shared" si="0"/>
        <v>2.25</v>
      </c>
    </row>
    <row r="9" spans="1:19" ht="18.75" customHeight="1" x14ac:dyDescent="0.15">
      <c r="A9" s="161"/>
      <c r="B9" s="64"/>
      <c r="C9" s="43"/>
      <c r="D9" s="44"/>
      <c r="E9" s="45"/>
      <c r="F9" s="46"/>
      <c r="G9" s="68"/>
      <c r="H9" s="72"/>
      <c r="I9" s="44"/>
      <c r="J9" s="46"/>
      <c r="K9" s="46"/>
      <c r="L9" s="46"/>
      <c r="M9" s="76"/>
      <c r="N9" s="64" t="s">
        <v>250</v>
      </c>
      <c r="O9" s="47" t="s">
        <v>59</v>
      </c>
      <c r="P9" s="44"/>
      <c r="Q9" s="48">
        <v>2</v>
      </c>
      <c r="R9" s="90">
        <f t="shared" si="0"/>
        <v>1.5</v>
      </c>
    </row>
    <row r="10" spans="1:19" ht="18.75" customHeight="1" x14ac:dyDescent="0.15">
      <c r="A10" s="161"/>
      <c r="B10" s="64"/>
      <c r="C10" s="43"/>
      <c r="D10" s="44"/>
      <c r="E10" s="45"/>
      <c r="F10" s="46"/>
      <c r="G10" s="68"/>
      <c r="H10" s="72"/>
      <c r="I10" s="44"/>
      <c r="J10" s="46"/>
      <c r="K10" s="46"/>
      <c r="L10" s="46"/>
      <c r="M10" s="76"/>
      <c r="N10" s="64" t="s">
        <v>39</v>
      </c>
      <c r="O10" s="47" t="s">
        <v>35</v>
      </c>
      <c r="P10" s="44"/>
      <c r="Q10" s="48">
        <v>2</v>
      </c>
      <c r="R10" s="90">
        <f t="shared" si="0"/>
        <v>1.5</v>
      </c>
    </row>
    <row r="11" spans="1:19" ht="18.75" customHeight="1" x14ac:dyDescent="0.15">
      <c r="A11" s="161"/>
      <c r="B11" s="64"/>
      <c r="C11" s="43"/>
      <c r="D11" s="44"/>
      <c r="E11" s="45"/>
      <c r="F11" s="46"/>
      <c r="G11" s="68"/>
      <c r="H11" s="72"/>
      <c r="I11" s="44"/>
      <c r="J11" s="46"/>
      <c r="K11" s="46"/>
      <c r="L11" s="46"/>
      <c r="M11" s="76"/>
      <c r="N11" s="64"/>
      <c r="O11" s="47" t="s">
        <v>61</v>
      </c>
      <c r="P11" s="44" t="s">
        <v>32</v>
      </c>
      <c r="Q11" s="48">
        <v>0.5</v>
      </c>
      <c r="R11" s="90">
        <f t="shared" si="0"/>
        <v>0.38</v>
      </c>
    </row>
    <row r="12" spans="1:19" ht="18.75" customHeight="1" x14ac:dyDescent="0.15">
      <c r="A12" s="161"/>
      <c r="B12" s="64"/>
      <c r="C12" s="43"/>
      <c r="D12" s="44"/>
      <c r="E12" s="45"/>
      <c r="F12" s="46"/>
      <c r="G12" s="68"/>
      <c r="H12" s="72"/>
      <c r="I12" s="44"/>
      <c r="J12" s="46"/>
      <c r="K12" s="46"/>
      <c r="L12" s="46"/>
      <c r="M12" s="76"/>
      <c r="N12" s="64"/>
      <c r="O12" s="47" t="s">
        <v>65</v>
      </c>
      <c r="P12" s="44"/>
      <c r="Q12" s="48">
        <v>1</v>
      </c>
      <c r="R12" s="90">
        <f t="shared" si="0"/>
        <v>0.75</v>
      </c>
    </row>
    <row r="13" spans="1:19" ht="18.75" customHeight="1" x14ac:dyDescent="0.15">
      <c r="A13" s="161"/>
      <c r="B13" s="65"/>
      <c r="C13" s="49"/>
      <c r="D13" s="50"/>
      <c r="E13" s="51"/>
      <c r="F13" s="52"/>
      <c r="G13" s="69"/>
      <c r="H13" s="73"/>
      <c r="I13" s="50"/>
      <c r="J13" s="52"/>
      <c r="K13" s="52"/>
      <c r="L13" s="52"/>
      <c r="M13" s="77"/>
      <c r="N13" s="65"/>
      <c r="O13" s="53"/>
      <c r="P13" s="50"/>
      <c r="Q13" s="54"/>
      <c r="R13" s="92"/>
    </row>
    <row r="14" spans="1:19" ht="18.75" customHeight="1" x14ac:dyDescent="0.15">
      <c r="A14" s="161"/>
      <c r="B14" s="64" t="s">
        <v>186</v>
      </c>
      <c r="C14" s="43" t="s">
        <v>95</v>
      </c>
      <c r="D14" s="44"/>
      <c r="E14" s="81">
        <v>0.25</v>
      </c>
      <c r="F14" s="46" t="s">
        <v>96</v>
      </c>
      <c r="G14" s="68"/>
      <c r="H14" s="72" t="s">
        <v>95</v>
      </c>
      <c r="I14" s="44"/>
      <c r="J14" s="46">
        <f>ROUNDUP(E14*0.75,2)</f>
        <v>0.19</v>
      </c>
      <c r="K14" s="46" t="s">
        <v>96</v>
      </c>
      <c r="L14" s="46"/>
      <c r="M14" s="76" t="e">
        <f>#REF!</f>
        <v>#REF!</v>
      </c>
      <c r="N14" s="64" t="s">
        <v>187</v>
      </c>
      <c r="O14" s="47" t="s">
        <v>65</v>
      </c>
      <c r="P14" s="44"/>
      <c r="Q14" s="48">
        <v>20</v>
      </c>
      <c r="R14" s="90">
        <f>ROUNDUP(Q14*0.75,2)</f>
        <v>15</v>
      </c>
    </row>
    <row r="15" spans="1:19" ht="18.75" customHeight="1" x14ac:dyDescent="0.15">
      <c r="A15" s="161"/>
      <c r="B15" s="64"/>
      <c r="C15" s="43" t="s">
        <v>82</v>
      </c>
      <c r="D15" s="44"/>
      <c r="E15" s="45">
        <v>10</v>
      </c>
      <c r="F15" s="46" t="s">
        <v>18</v>
      </c>
      <c r="G15" s="68"/>
      <c r="H15" s="72" t="s">
        <v>82</v>
      </c>
      <c r="I15" s="44"/>
      <c r="J15" s="46">
        <f>ROUNDUP(E15*0.75,2)</f>
        <v>7.5</v>
      </c>
      <c r="K15" s="46" t="s">
        <v>18</v>
      </c>
      <c r="L15" s="46"/>
      <c r="M15" s="76" t="e">
        <f>#REF!</f>
        <v>#REF!</v>
      </c>
      <c r="N15" s="64" t="s">
        <v>251</v>
      </c>
      <c r="O15" s="47" t="s">
        <v>23</v>
      </c>
      <c r="P15" s="44"/>
      <c r="Q15" s="48">
        <v>0.2</v>
      </c>
      <c r="R15" s="90">
        <f>ROUNDUP(Q15*0.75,2)</f>
        <v>0.15</v>
      </c>
    </row>
    <row r="16" spans="1:19" ht="18.75" customHeight="1" x14ac:dyDescent="0.15">
      <c r="A16" s="161"/>
      <c r="B16" s="64"/>
      <c r="C16" s="43" t="s">
        <v>19</v>
      </c>
      <c r="D16" s="44"/>
      <c r="E16" s="45">
        <v>20</v>
      </c>
      <c r="F16" s="46" t="s">
        <v>18</v>
      </c>
      <c r="G16" s="68"/>
      <c r="H16" s="72" t="s">
        <v>19</v>
      </c>
      <c r="I16" s="44"/>
      <c r="J16" s="46">
        <f>ROUNDUP(E16*0.75,2)</f>
        <v>15</v>
      </c>
      <c r="K16" s="46" t="s">
        <v>18</v>
      </c>
      <c r="L16" s="46"/>
      <c r="M16" s="76" t="e">
        <f>ROUND(#REF!+(#REF!*6/100),2)</f>
        <v>#REF!</v>
      </c>
      <c r="N16" s="64" t="s">
        <v>188</v>
      </c>
      <c r="O16" s="47" t="s">
        <v>66</v>
      </c>
      <c r="P16" s="44"/>
      <c r="Q16" s="48">
        <v>2</v>
      </c>
      <c r="R16" s="90">
        <f>ROUNDUP(Q16*0.75,2)</f>
        <v>1.5</v>
      </c>
    </row>
    <row r="17" spans="1:18" ht="18.75" customHeight="1" x14ac:dyDescent="0.15">
      <c r="A17" s="161"/>
      <c r="B17" s="64"/>
      <c r="C17" s="43" t="s">
        <v>40</v>
      </c>
      <c r="D17" s="44"/>
      <c r="E17" s="45">
        <v>10</v>
      </c>
      <c r="F17" s="46" t="s">
        <v>18</v>
      </c>
      <c r="G17" s="68"/>
      <c r="H17" s="72" t="s">
        <v>40</v>
      </c>
      <c r="I17" s="44"/>
      <c r="J17" s="46">
        <f>ROUNDUP(E17*0.75,2)</f>
        <v>7.5</v>
      </c>
      <c r="K17" s="46" t="s">
        <v>18</v>
      </c>
      <c r="L17" s="46"/>
      <c r="M17" s="76" t="e">
        <f>ROUND(#REF!+(#REF!*10/100),2)</f>
        <v>#REF!</v>
      </c>
      <c r="N17" s="64" t="s">
        <v>252</v>
      </c>
      <c r="O17" s="47" t="s">
        <v>61</v>
      </c>
      <c r="P17" s="44" t="s">
        <v>32</v>
      </c>
      <c r="Q17" s="48">
        <v>0.5</v>
      </c>
      <c r="R17" s="90">
        <f>ROUNDUP(Q17*0.75,2)</f>
        <v>0.38</v>
      </c>
    </row>
    <row r="18" spans="1:18" ht="18.75" customHeight="1" x14ac:dyDescent="0.15">
      <c r="A18" s="161"/>
      <c r="B18" s="64"/>
      <c r="C18" s="43" t="s">
        <v>173</v>
      </c>
      <c r="D18" s="44"/>
      <c r="E18" s="45">
        <v>3</v>
      </c>
      <c r="F18" s="46" t="s">
        <v>18</v>
      </c>
      <c r="G18" s="68"/>
      <c r="H18" s="72" t="s">
        <v>173</v>
      </c>
      <c r="I18" s="44"/>
      <c r="J18" s="46">
        <f>ROUNDUP(E18*0.75,2)</f>
        <v>2.25</v>
      </c>
      <c r="K18" s="46" t="s">
        <v>18</v>
      </c>
      <c r="L18" s="46"/>
      <c r="M18" s="76" t="e">
        <f>ROUND(#REF!+(#REF!*9/100),2)</f>
        <v>#REF!</v>
      </c>
      <c r="N18" s="64" t="s">
        <v>148</v>
      </c>
      <c r="O18" s="47" t="s">
        <v>62</v>
      </c>
      <c r="P18" s="44"/>
      <c r="Q18" s="48">
        <v>1</v>
      </c>
      <c r="R18" s="90">
        <f>ROUNDUP(Q18*0.75,2)</f>
        <v>0.75</v>
      </c>
    </row>
    <row r="19" spans="1:18" ht="18.75" customHeight="1" x14ac:dyDescent="0.15">
      <c r="A19" s="161"/>
      <c r="B19" s="64"/>
      <c r="C19" s="43"/>
      <c r="D19" s="44"/>
      <c r="E19" s="45"/>
      <c r="F19" s="46"/>
      <c r="G19" s="68"/>
      <c r="H19" s="72"/>
      <c r="I19" s="44"/>
      <c r="J19" s="46"/>
      <c r="K19" s="46"/>
      <c r="L19" s="46"/>
      <c r="M19" s="76"/>
      <c r="N19" s="64" t="s">
        <v>39</v>
      </c>
      <c r="O19" s="47"/>
      <c r="P19" s="44"/>
      <c r="Q19" s="48"/>
      <c r="R19" s="90"/>
    </row>
    <row r="20" spans="1:18" ht="18.75" customHeight="1" x14ac:dyDescent="0.15">
      <c r="A20" s="161"/>
      <c r="B20" s="65"/>
      <c r="C20" s="49"/>
      <c r="D20" s="50"/>
      <c r="E20" s="51"/>
      <c r="F20" s="52"/>
      <c r="G20" s="69"/>
      <c r="H20" s="73"/>
      <c r="I20" s="50"/>
      <c r="J20" s="52"/>
      <c r="K20" s="52"/>
      <c r="L20" s="52"/>
      <c r="M20" s="77"/>
      <c r="N20" s="65"/>
      <c r="O20" s="53"/>
      <c r="P20" s="50"/>
      <c r="Q20" s="54"/>
      <c r="R20" s="92"/>
    </row>
    <row r="21" spans="1:18" ht="18.75" customHeight="1" x14ac:dyDescent="0.15">
      <c r="A21" s="161"/>
      <c r="B21" s="64" t="s">
        <v>67</v>
      </c>
      <c r="C21" s="43" t="s">
        <v>56</v>
      </c>
      <c r="D21" s="44" t="s">
        <v>57</v>
      </c>
      <c r="E21" s="81">
        <v>0.25</v>
      </c>
      <c r="F21" s="46" t="s">
        <v>47</v>
      </c>
      <c r="G21" s="68"/>
      <c r="H21" s="72" t="s">
        <v>56</v>
      </c>
      <c r="I21" s="44" t="s">
        <v>57</v>
      </c>
      <c r="J21" s="46">
        <f>ROUNDUP(E21*0.75,2)</f>
        <v>0.19</v>
      </c>
      <c r="K21" s="46" t="s">
        <v>47</v>
      </c>
      <c r="L21" s="46"/>
      <c r="M21" s="76" t="e">
        <f>#REF!</f>
        <v>#REF!</v>
      </c>
      <c r="N21" s="64" t="s">
        <v>39</v>
      </c>
      <c r="O21" s="47" t="s">
        <v>65</v>
      </c>
      <c r="P21" s="44"/>
      <c r="Q21" s="48">
        <v>100</v>
      </c>
      <c r="R21" s="90">
        <f>ROUNDUP(Q21*0.75,2)</f>
        <v>75</v>
      </c>
    </row>
    <row r="22" spans="1:18" ht="18.75" customHeight="1" x14ac:dyDescent="0.15">
      <c r="A22" s="161"/>
      <c r="B22" s="64"/>
      <c r="C22" s="43" t="s">
        <v>41</v>
      </c>
      <c r="D22" s="44"/>
      <c r="E22" s="45">
        <v>0.5</v>
      </c>
      <c r="F22" s="46" t="s">
        <v>18</v>
      </c>
      <c r="G22" s="68"/>
      <c r="H22" s="72" t="s">
        <v>41</v>
      </c>
      <c r="I22" s="44"/>
      <c r="J22" s="46">
        <f>ROUNDUP(E22*0.75,2)</f>
        <v>0.38</v>
      </c>
      <c r="K22" s="46" t="s">
        <v>18</v>
      </c>
      <c r="L22" s="46"/>
      <c r="M22" s="76" t="e">
        <f>#REF!</f>
        <v>#REF!</v>
      </c>
      <c r="N22" s="64"/>
      <c r="O22" s="47" t="s">
        <v>23</v>
      </c>
      <c r="P22" s="44"/>
      <c r="Q22" s="48">
        <v>0.1</v>
      </c>
      <c r="R22" s="90">
        <f>ROUNDUP(Q22*0.75,2)</f>
        <v>0.08</v>
      </c>
    </row>
    <row r="23" spans="1:18" ht="18.75" customHeight="1" x14ac:dyDescent="0.15">
      <c r="A23" s="161"/>
      <c r="B23" s="64"/>
      <c r="C23" s="43"/>
      <c r="D23" s="44"/>
      <c r="E23" s="45"/>
      <c r="F23" s="46"/>
      <c r="G23" s="68"/>
      <c r="H23" s="72"/>
      <c r="I23" s="44"/>
      <c r="J23" s="46"/>
      <c r="K23" s="46"/>
      <c r="L23" s="46"/>
      <c r="M23" s="76"/>
      <c r="N23" s="64"/>
      <c r="O23" s="47" t="s">
        <v>61</v>
      </c>
      <c r="P23" s="44" t="s">
        <v>32</v>
      </c>
      <c r="Q23" s="48">
        <v>0.5</v>
      </c>
      <c r="R23" s="90">
        <f>ROUNDUP(Q23*0.75,2)</f>
        <v>0.38</v>
      </c>
    </row>
    <row r="24" spans="1:18" ht="18.75" customHeight="1" x14ac:dyDescent="0.15">
      <c r="A24" s="161"/>
      <c r="B24" s="65"/>
      <c r="C24" s="49"/>
      <c r="D24" s="50"/>
      <c r="E24" s="51"/>
      <c r="F24" s="52"/>
      <c r="G24" s="69"/>
      <c r="H24" s="73"/>
      <c r="I24" s="50"/>
      <c r="J24" s="52"/>
      <c r="K24" s="52"/>
      <c r="L24" s="52"/>
      <c r="M24" s="77"/>
      <c r="N24" s="65"/>
      <c r="O24" s="53"/>
      <c r="P24" s="50"/>
      <c r="Q24" s="54"/>
      <c r="R24" s="92"/>
    </row>
    <row r="25" spans="1:18" ht="18.75" customHeight="1" x14ac:dyDescent="0.15">
      <c r="A25" s="161"/>
      <c r="B25" s="64" t="s">
        <v>122</v>
      </c>
      <c r="C25" s="43" t="s">
        <v>123</v>
      </c>
      <c r="D25" s="44"/>
      <c r="E25" s="82">
        <v>0.16666666666666666</v>
      </c>
      <c r="F25" s="46" t="s">
        <v>47</v>
      </c>
      <c r="G25" s="68"/>
      <c r="H25" s="72" t="s">
        <v>123</v>
      </c>
      <c r="I25" s="44"/>
      <c r="J25" s="46">
        <f>ROUNDUP(E25*0.75,2)</f>
        <v>0.13</v>
      </c>
      <c r="K25" s="46" t="s">
        <v>47</v>
      </c>
      <c r="L25" s="46"/>
      <c r="M25" s="76" t="e">
        <f>#REF!</f>
        <v>#REF!</v>
      </c>
      <c r="N25" s="64" t="s">
        <v>45</v>
      </c>
      <c r="O25" s="47"/>
      <c r="P25" s="44"/>
      <c r="Q25" s="48"/>
      <c r="R25" s="90"/>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50" zoomScaleNormal="50" zoomScaleSheetLayoutView="55" workbookViewId="0">
      <selection activeCell="A36" sqref="A36:H37"/>
    </sheetView>
  </sheetViews>
  <sheetFormatPr defaultRowHeight="13.5" x14ac:dyDescent="0.15"/>
  <cols>
    <col min="1" max="1" width="4.5" style="331" bestFit="1" customWidth="1"/>
    <col min="2" max="2" width="3.375" style="322" bestFit="1" customWidth="1"/>
    <col min="3" max="8" width="17.625" style="322" customWidth="1"/>
    <col min="9" max="9" width="4.5" style="331" bestFit="1" customWidth="1"/>
    <col min="10" max="10" width="3.375" style="322" bestFit="1" customWidth="1"/>
    <col min="11" max="16" width="17.625" style="322" customWidth="1"/>
    <col min="17" max="16384" width="9" style="322"/>
  </cols>
  <sheetData>
    <row r="1" spans="1:16" ht="65.25" customHeight="1" x14ac:dyDescent="0.15">
      <c r="A1" s="321"/>
      <c r="I1" s="321"/>
    </row>
    <row r="2" spans="1:16" s="331" customFormat="1" ht="21.75" customHeight="1" x14ac:dyDescent="0.15">
      <c r="A2" s="323" t="s">
        <v>290</v>
      </c>
      <c r="B2" s="324" t="s">
        <v>524</v>
      </c>
      <c r="C2" s="325" t="s">
        <v>525</v>
      </c>
      <c r="D2" s="326"/>
      <c r="E2" s="327" t="s">
        <v>526</v>
      </c>
      <c r="F2" s="328"/>
      <c r="G2" s="327" t="s">
        <v>527</v>
      </c>
      <c r="H2" s="328"/>
      <c r="I2" s="323" t="s">
        <v>290</v>
      </c>
      <c r="J2" s="324" t="s">
        <v>524</v>
      </c>
      <c r="K2" s="327" t="s">
        <v>525</v>
      </c>
      <c r="L2" s="328"/>
      <c r="M2" s="327" t="s">
        <v>526</v>
      </c>
      <c r="N2" s="328"/>
      <c r="O2" s="329" t="s">
        <v>527</v>
      </c>
      <c r="P2" s="330"/>
    </row>
    <row r="3" spans="1:16" s="331" customFormat="1" ht="13.5" customHeight="1" x14ac:dyDescent="0.15">
      <c r="A3" s="323"/>
      <c r="B3" s="324"/>
      <c r="C3" s="332"/>
      <c r="D3" s="333"/>
      <c r="E3" s="334"/>
      <c r="F3" s="335"/>
      <c r="G3" s="334"/>
      <c r="H3" s="335"/>
      <c r="I3" s="323"/>
      <c r="J3" s="324"/>
      <c r="K3" s="336"/>
      <c r="L3" s="337"/>
      <c r="M3" s="336"/>
      <c r="N3" s="337"/>
      <c r="O3" s="338"/>
      <c r="P3" s="339"/>
    </row>
    <row r="4" spans="1:16" s="331" customFormat="1" ht="18.75" customHeight="1" x14ac:dyDescent="0.15">
      <c r="A4" s="323"/>
      <c r="B4" s="324"/>
      <c r="C4" s="340"/>
      <c r="D4" s="341"/>
      <c r="E4" s="342"/>
      <c r="F4" s="343"/>
      <c r="G4" s="342"/>
      <c r="H4" s="343"/>
      <c r="I4" s="323"/>
      <c r="J4" s="324"/>
      <c r="K4" s="344"/>
      <c r="L4" s="345"/>
      <c r="M4" s="344"/>
      <c r="N4" s="345"/>
      <c r="O4" s="346"/>
      <c r="P4" s="347"/>
    </row>
    <row r="5" spans="1:16" s="331" customFormat="1" ht="15.75" customHeight="1" x14ac:dyDescent="0.15">
      <c r="A5" s="323"/>
      <c r="B5" s="324"/>
      <c r="C5" s="348" t="s">
        <v>528</v>
      </c>
      <c r="D5" s="348" t="s">
        <v>529</v>
      </c>
      <c r="E5" s="348" t="s">
        <v>528</v>
      </c>
      <c r="F5" s="348" t="s">
        <v>529</v>
      </c>
      <c r="G5" s="348" t="s">
        <v>528</v>
      </c>
      <c r="H5" s="348" t="s">
        <v>529</v>
      </c>
      <c r="I5" s="323"/>
      <c r="J5" s="324"/>
      <c r="K5" s="348" t="s">
        <v>528</v>
      </c>
      <c r="L5" s="348" t="s">
        <v>529</v>
      </c>
      <c r="M5" s="348" t="s">
        <v>528</v>
      </c>
      <c r="N5" s="348" t="s">
        <v>529</v>
      </c>
      <c r="O5" s="349" t="s">
        <v>528</v>
      </c>
      <c r="P5" s="348" t="s">
        <v>529</v>
      </c>
    </row>
    <row r="6" spans="1:16" s="331" customFormat="1" ht="13.5" customHeight="1" x14ac:dyDescent="0.15">
      <c r="A6" s="376">
        <v>1</v>
      </c>
      <c r="B6" s="369" t="s">
        <v>371</v>
      </c>
      <c r="C6" s="355" t="s">
        <v>275</v>
      </c>
      <c r="D6" s="353" t="s">
        <v>530</v>
      </c>
      <c r="E6" s="355" t="s">
        <v>275</v>
      </c>
      <c r="F6" s="353" t="s">
        <v>530</v>
      </c>
      <c r="G6" s="355" t="s">
        <v>273</v>
      </c>
      <c r="H6" s="236" t="s">
        <v>531</v>
      </c>
      <c r="I6" s="354">
        <v>16</v>
      </c>
      <c r="J6" s="351" t="s">
        <v>378</v>
      </c>
      <c r="K6" s="355" t="s">
        <v>275</v>
      </c>
      <c r="L6" s="356" t="s">
        <v>532</v>
      </c>
      <c r="M6" s="355" t="s">
        <v>275</v>
      </c>
      <c r="N6" s="356" t="s">
        <v>533</v>
      </c>
      <c r="O6" s="355" t="s">
        <v>273</v>
      </c>
      <c r="P6" s="356" t="s">
        <v>534</v>
      </c>
    </row>
    <row r="7" spans="1:16" x14ac:dyDescent="0.15">
      <c r="A7" s="350"/>
      <c r="B7" s="357"/>
      <c r="C7" s="352" t="s">
        <v>271</v>
      </c>
      <c r="D7" s="358"/>
      <c r="E7" s="352" t="s">
        <v>271</v>
      </c>
      <c r="F7" s="358"/>
      <c r="G7" s="352" t="s">
        <v>270</v>
      </c>
      <c r="H7" s="359"/>
      <c r="I7" s="360"/>
      <c r="J7" s="357"/>
      <c r="K7" s="352" t="s">
        <v>297</v>
      </c>
      <c r="L7" s="361"/>
      <c r="M7" s="352" t="s">
        <v>296</v>
      </c>
      <c r="N7" s="361"/>
      <c r="O7" s="352" t="s">
        <v>294</v>
      </c>
      <c r="P7" s="361"/>
    </row>
    <row r="8" spans="1:16" x14ac:dyDescent="0.15">
      <c r="A8" s="350"/>
      <c r="B8" s="357"/>
      <c r="C8" s="352" t="s">
        <v>38</v>
      </c>
      <c r="D8" s="358"/>
      <c r="E8" s="352" t="s">
        <v>38</v>
      </c>
      <c r="F8" s="358"/>
      <c r="G8" s="352" t="s">
        <v>269</v>
      </c>
      <c r="H8" s="359"/>
      <c r="I8" s="360"/>
      <c r="J8" s="357"/>
      <c r="K8" s="352" t="s">
        <v>292</v>
      </c>
      <c r="L8" s="361"/>
      <c r="M8" s="352" t="s">
        <v>292</v>
      </c>
      <c r="N8" s="361"/>
      <c r="O8" s="352" t="s">
        <v>293</v>
      </c>
      <c r="P8" s="361"/>
    </row>
    <row r="9" spans="1:16" x14ac:dyDescent="0.15">
      <c r="A9" s="350"/>
      <c r="B9" s="362"/>
      <c r="C9" s="352" t="s">
        <v>44</v>
      </c>
      <c r="D9" s="363"/>
      <c r="E9" s="352" t="s">
        <v>44</v>
      </c>
      <c r="F9" s="363"/>
      <c r="G9" s="352" t="s">
        <v>267</v>
      </c>
      <c r="H9" s="364"/>
      <c r="I9" s="365"/>
      <c r="J9" s="362"/>
      <c r="K9" s="366" t="s">
        <v>91</v>
      </c>
      <c r="L9" s="367"/>
      <c r="M9" s="366"/>
      <c r="N9" s="367"/>
      <c r="O9" s="366"/>
      <c r="P9" s="367"/>
    </row>
    <row r="10" spans="1:16" ht="13.5" customHeight="1" x14ac:dyDescent="0.15">
      <c r="A10" s="368">
        <v>2</v>
      </c>
      <c r="B10" s="369" t="s">
        <v>378</v>
      </c>
      <c r="C10" s="355" t="s">
        <v>275</v>
      </c>
      <c r="D10" s="353" t="s">
        <v>532</v>
      </c>
      <c r="E10" s="355" t="s">
        <v>275</v>
      </c>
      <c r="F10" s="353" t="s">
        <v>533</v>
      </c>
      <c r="G10" s="355" t="s">
        <v>273</v>
      </c>
      <c r="H10" s="236" t="s">
        <v>534</v>
      </c>
      <c r="I10" s="380"/>
      <c r="J10" s="381"/>
      <c r="K10" s="381"/>
      <c r="L10" s="381"/>
      <c r="M10" s="381"/>
      <c r="N10" s="381"/>
      <c r="O10" s="381"/>
      <c r="P10" s="382"/>
    </row>
    <row r="11" spans="1:16" x14ac:dyDescent="0.15">
      <c r="A11" s="370"/>
      <c r="B11" s="357"/>
      <c r="C11" s="352" t="s">
        <v>297</v>
      </c>
      <c r="D11" s="358"/>
      <c r="E11" s="352" t="s">
        <v>296</v>
      </c>
      <c r="F11" s="358"/>
      <c r="G11" s="352" t="s">
        <v>294</v>
      </c>
      <c r="H11" s="359"/>
      <c r="I11" s="377"/>
      <c r="J11" s="378"/>
      <c r="K11" s="378"/>
      <c r="L11" s="378"/>
      <c r="M11" s="378"/>
      <c r="N11" s="378"/>
      <c r="O11" s="378"/>
      <c r="P11" s="379"/>
    </row>
    <row r="12" spans="1:16" x14ac:dyDescent="0.15">
      <c r="A12" s="370"/>
      <c r="B12" s="357"/>
      <c r="C12" s="352" t="s">
        <v>292</v>
      </c>
      <c r="D12" s="358"/>
      <c r="E12" s="352" t="s">
        <v>292</v>
      </c>
      <c r="F12" s="358"/>
      <c r="G12" s="352" t="s">
        <v>293</v>
      </c>
      <c r="H12" s="359"/>
      <c r="I12" s="373">
        <v>19</v>
      </c>
      <c r="J12" s="369" t="s">
        <v>410</v>
      </c>
      <c r="K12" s="352" t="s">
        <v>275</v>
      </c>
      <c r="L12" s="356" t="s">
        <v>535</v>
      </c>
      <c r="M12" s="352" t="s">
        <v>275</v>
      </c>
      <c r="N12" s="356" t="s">
        <v>535</v>
      </c>
      <c r="O12" s="352" t="s">
        <v>273</v>
      </c>
      <c r="P12" s="356" t="s">
        <v>536</v>
      </c>
    </row>
    <row r="13" spans="1:16" x14ac:dyDescent="0.15">
      <c r="A13" s="371"/>
      <c r="B13" s="372"/>
      <c r="C13" s="366" t="s">
        <v>91</v>
      </c>
      <c r="D13" s="363"/>
      <c r="E13" s="366"/>
      <c r="F13" s="363"/>
      <c r="G13" s="366"/>
      <c r="H13" s="364"/>
      <c r="I13" s="360"/>
      <c r="J13" s="357"/>
      <c r="K13" s="352" t="s">
        <v>304</v>
      </c>
      <c r="L13" s="361"/>
      <c r="M13" s="352" t="s">
        <v>304</v>
      </c>
      <c r="N13" s="361"/>
      <c r="O13" s="352" t="s">
        <v>303</v>
      </c>
      <c r="P13" s="361"/>
    </row>
    <row r="14" spans="1:16" ht="13.5" customHeight="1" x14ac:dyDescent="0.15">
      <c r="A14" s="380"/>
      <c r="B14" s="381"/>
      <c r="C14" s="381"/>
      <c r="D14" s="381"/>
      <c r="E14" s="381"/>
      <c r="F14" s="381"/>
      <c r="G14" s="381"/>
      <c r="H14" s="382"/>
      <c r="I14" s="360"/>
      <c r="J14" s="357"/>
      <c r="K14" s="352" t="s">
        <v>301</v>
      </c>
      <c r="L14" s="361"/>
      <c r="M14" s="352" t="s">
        <v>301</v>
      </c>
      <c r="N14" s="361"/>
      <c r="O14" s="352" t="s">
        <v>302</v>
      </c>
      <c r="P14" s="361"/>
    </row>
    <row r="15" spans="1:16" x14ac:dyDescent="0.15">
      <c r="A15" s="377"/>
      <c r="B15" s="378"/>
      <c r="C15" s="378"/>
      <c r="D15" s="378"/>
      <c r="E15" s="378"/>
      <c r="F15" s="378"/>
      <c r="G15" s="378"/>
      <c r="H15" s="379"/>
      <c r="I15" s="374"/>
      <c r="J15" s="372"/>
      <c r="K15" s="352" t="s">
        <v>122</v>
      </c>
      <c r="L15" s="367"/>
      <c r="M15" s="352" t="s">
        <v>122</v>
      </c>
      <c r="N15" s="367"/>
      <c r="O15" s="352" t="s">
        <v>122</v>
      </c>
      <c r="P15" s="367"/>
    </row>
    <row r="16" spans="1:16" x14ac:dyDescent="0.15">
      <c r="A16" s="223">
        <v>5</v>
      </c>
      <c r="B16" s="351" t="s">
        <v>410</v>
      </c>
      <c r="C16" s="352" t="s">
        <v>275</v>
      </c>
      <c r="D16" s="353" t="s">
        <v>535</v>
      </c>
      <c r="E16" s="352" t="s">
        <v>275</v>
      </c>
      <c r="F16" s="353" t="s">
        <v>535</v>
      </c>
      <c r="G16" s="352" t="s">
        <v>273</v>
      </c>
      <c r="H16" s="236" t="s">
        <v>536</v>
      </c>
      <c r="I16" s="354">
        <v>20</v>
      </c>
      <c r="J16" s="351" t="s">
        <v>417</v>
      </c>
      <c r="K16" s="355" t="s">
        <v>275</v>
      </c>
      <c r="L16" s="356" t="s">
        <v>537</v>
      </c>
      <c r="M16" s="355" t="s">
        <v>275</v>
      </c>
      <c r="N16" s="356" t="s">
        <v>537</v>
      </c>
      <c r="O16" s="355" t="s">
        <v>273</v>
      </c>
      <c r="P16" s="356" t="s">
        <v>538</v>
      </c>
    </row>
    <row r="17" spans="1:16" x14ac:dyDescent="0.15">
      <c r="A17" s="223"/>
      <c r="B17" s="357"/>
      <c r="C17" s="352" t="s">
        <v>304</v>
      </c>
      <c r="D17" s="358"/>
      <c r="E17" s="352" t="s">
        <v>304</v>
      </c>
      <c r="F17" s="358"/>
      <c r="G17" s="352" t="s">
        <v>303</v>
      </c>
      <c r="H17" s="359"/>
      <c r="I17" s="360"/>
      <c r="J17" s="357"/>
      <c r="K17" s="352" t="s">
        <v>310</v>
      </c>
      <c r="L17" s="361"/>
      <c r="M17" s="352" t="s">
        <v>310</v>
      </c>
      <c r="N17" s="361"/>
      <c r="O17" s="352" t="s">
        <v>309</v>
      </c>
      <c r="P17" s="361"/>
    </row>
    <row r="18" spans="1:16" ht="13.5" customHeight="1" x14ac:dyDescent="0.15">
      <c r="A18" s="223"/>
      <c r="B18" s="357"/>
      <c r="C18" s="352" t="s">
        <v>301</v>
      </c>
      <c r="D18" s="358"/>
      <c r="E18" s="352" t="s">
        <v>301</v>
      </c>
      <c r="F18" s="358"/>
      <c r="G18" s="352" t="s">
        <v>302</v>
      </c>
      <c r="H18" s="359"/>
      <c r="I18" s="360"/>
      <c r="J18" s="357"/>
      <c r="K18" s="352" t="s">
        <v>307</v>
      </c>
      <c r="L18" s="361"/>
      <c r="M18" s="352" t="s">
        <v>307</v>
      </c>
      <c r="N18" s="361"/>
      <c r="O18" s="352" t="s">
        <v>308</v>
      </c>
      <c r="P18" s="361"/>
    </row>
    <row r="19" spans="1:16" x14ac:dyDescent="0.15">
      <c r="A19" s="223"/>
      <c r="B19" s="362"/>
      <c r="C19" s="352" t="s">
        <v>122</v>
      </c>
      <c r="D19" s="363"/>
      <c r="E19" s="352" t="s">
        <v>122</v>
      </c>
      <c r="F19" s="363"/>
      <c r="G19" s="352" t="s">
        <v>122</v>
      </c>
      <c r="H19" s="364"/>
      <c r="I19" s="365"/>
      <c r="J19" s="362"/>
      <c r="K19" s="366" t="s">
        <v>147</v>
      </c>
      <c r="L19" s="367"/>
      <c r="M19" s="366" t="s">
        <v>147</v>
      </c>
      <c r="N19" s="367"/>
      <c r="O19" s="366"/>
      <c r="P19" s="367"/>
    </row>
    <row r="20" spans="1:16" x14ac:dyDescent="0.15">
      <c r="A20" s="368">
        <v>6</v>
      </c>
      <c r="B20" s="369" t="s">
        <v>417</v>
      </c>
      <c r="C20" s="355" t="s">
        <v>275</v>
      </c>
      <c r="D20" s="353" t="s">
        <v>537</v>
      </c>
      <c r="E20" s="355" t="s">
        <v>275</v>
      </c>
      <c r="F20" s="353" t="s">
        <v>537</v>
      </c>
      <c r="G20" s="355" t="s">
        <v>273</v>
      </c>
      <c r="H20" s="236" t="s">
        <v>538</v>
      </c>
      <c r="I20" s="373">
        <v>21</v>
      </c>
      <c r="J20" s="369" t="s">
        <v>33</v>
      </c>
      <c r="K20" s="352" t="s">
        <v>275</v>
      </c>
      <c r="L20" s="356" t="s">
        <v>539</v>
      </c>
      <c r="M20" s="352" t="s">
        <v>275</v>
      </c>
      <c r="N20" s="356" t="s">
        <v>540</v>
      </c>
      <c r="O20" s="352" t="s">
        <v>273</v>
      </c>
      <c r="P20" s="356" t="s">
        <v>541</v>
      </c>
    </row>
    <row r="21" spans="1:16" x14ac:dyDescent="0.15">
      <c r="A21" s="223"/>
      <c r="B21" s="357"/>
      <c r="C21" s="352" t="s">
        <v>310</v>
      </c>
      <c r="D21" s="358"/>
      <c r="E21" s="352" t="s">
        <v>310</v>
      </c>
      <c r="F21" s="358"/>
      <c r="G21" s="352" t="s">
        <v>309</v>
      </c>
      <c r="H21" s="359"/>
      <c r="I21" s="360"/>
      <c r="J21" s="357"/>
      <c r="K21" s="352" t="s">
        <v>316</v>
      </c>
      <c r="L21" s="361"/>
      <c r="M21" s="352" t="s">
        <v>315</v>
      </c>
      <c r="N21" s="361"/>
      <c r="O21" s="352" t="s">
        <v>314</v>
      </c>
      <c r="P21" s="361"/>
    </row>
    <row r="22" spans="1:16" ht="13.5" customHeight="1" x14ac:dyDescent="0.15">
      <c r="A22" s="223"/>
      <c r="B22" s="357"/>
      <c r="C22" s="352" t="s">
        <v>307</v>
      </c>
      <c r="D22" s="358"/>
      <c r="E22" s="352" t="s">
        <v>307</v>
      </c>
      <c r="F22" s="358"/>
      <c r="G22" s="352" t="s">
        <v>308</v>
      </c>
      <c r="H22" s="359"/>
      <c r="I22" s="360"/>
      <c r="J22" s="357"/>
      <c r="K22" s="352" t="s">
        <v>158</v>
      </c>
      <c r="L22" s="361"/>
      <c r="M22" s="352" t="s">
        <v>312</v>
      </c>
      <c r="N22" s="361"/>
      <c r="O22" s="352" t="s">
        <v>313</v>
      </c>
      <c r="P22" s="361"/>
    </row>
    <row r="23" spans="1:16" x14ac:dyDescent="0.15">
      <c r="A23" s="228"/>
      <c r="B23" s="372"/>
      <c r="C23" s="366" t="s">
        <v>147</v>
      </c>
      <c r="D23" s="363"/>
      <c r="E23" s="366" t="s">
        <v>147</v>
      </c>
      <c r="F23" s="363"/>
      <c r="G23" s="366"/>
      <c r="H23" s="364"/>
      <c r="I23" s="374"/>
      <c r="J23" s="372"/>
      <c r="K23" s="352" t="s">
        <v>117</v>
      </c>
      <c r="L23" s="367"/>
      <c r="M23" s="352" t="s">
        <v>117</v>
      </c>
      <c r="N23" s="367"/>
      <c r="O23" s="352" t="s">
        <v>117</v>
      </c>
      <c r="P23" s="367"/>
    </row>
    <row r="24" spans="1:16" x14ac:dyDescent="0.15">
      <c r="A24" s="223">
        <v>7</v>
      </c>
      <c r="B24" s="351" t="s">
        <v>33</v>
      </c>
      <c r="C24" s="352" t="s">
        <v>275</v>
      </c>
      <c r="D24" s="353" t="s">
        <v>539</v>
      </c>
      <c r="E24" s="352" t="s">
        <v>275</v>
      </c>
      <c r="F24" s="353" t="s">
        <v>540</v>
      </c>
      <c r="G24" s="352" t="s">
        <v>273</v>
      </c>
      <c r="H24" s="236" t="s">
        <v>541</v>
      </c>
      <c r="I24" s="354">
        <v>22</v>
      </c>
      <c r="J24" s="351" t="s">
        <v>371</v>
      </c>
      <c r="K24" s="355" t="s">
        <v>275</v>
      </c>
      <c r="L24" s="356" t="s">
        <v>542</v>
      </c>
      <c r="M24" s="355" t="s">
        <v>275</v>
      </c>
      <c r="N24" s="356" t="s">
        <v>543</v>
      </c>
      <c r="O24" s="355" t="s">
        <v>273</v>
      </c>
      <c r="P24" s="356" t="s">
        <v>544</v>
      </c>
    </row>
    <row r="25" spans="1:16" x14ac:dyDescent="0.15">
      <c r="A25" s="223"/>
      <c r="B25" s="357"/>
      <c r="C25" s="352" t="s">
        <v>316</v>
      </c>
      <c r="D25" s="358"/>
      <c r="E25" s="352" t="s">
        <v>315</v>
      </c>
      <c r="F25" s="358"/>
      <c r="G25" s="352" t="s">
        <v>314</v>
      </c>
      <c r="H25" s="359"/>
      <c r="I25" s="360"/>
      <c r="J25" s="357"/>
      <c r="K25" s="352" t="s">
        <v>321</v>
      </c>
      <c r="L25" s="361"/>
      <c r="M25" s="352" t="s">
        <v>321</v>
      </c>
      <c r="N25" s="361"/>
      <c r="O25" s="352" t="s">
        <v>320</v>
      </c>
      <c r="P25" s="361"/>
    </row>
    <row r="26" spans="1:16" ht="13.5" customHeight="1" x14ac:dyDescent="0.15">
      <c r="A26" s="223"/>
      <c r="B26" s="357"/>
      <c r="C26" s="352" t="s">
        <v>158</v>
      </c>
      <c r="D26" s="358"/>
      <c r="E26" s="352" t="s">
        <v>312</v>
      </c>
      <c r="F26" s="358"/>
      <c r="G26" s="352" t="s">
        <v>313</v>
      </c>
      <c r="H26" s="359"/>
      <c r="I26" s="360"/>
      <c r="J26" s="357"/>
      <c r="K26" s="352" t="s">
        <v>318</v>
      </c>
      <c r="L26" s="361"/>
      <c r="M26" s="352" t="s">
        <v>318</v>
      </c>
      <c r="N26" s="361"/>
      <c r="O26" s="352" t="s">
        <v>319</v>
      </c>
      <c r="P26" s="361"/>
    </row>
    <row r="27" spans="1:16" x14ac:dyDescent="0.15">
      <c r="A27" s="223"/>
      <c r="B27" s="362"/>
      <c r="C27" s="352" t="s">
        <v>117</v>
      </c>
      <c r="D27" s="363"/>
      <c r="E27" s="352" t="s">
        <v>117</v>
      </c>
      <c r="F27" s="363"/>
      <c r="G27" s="352" t="s">
        <v>117</v>
      </c>
      <c r="H27" s="364"/>
      <c r="I27" s="365"/>
      <c r="J27" s="362"/>
      <c r="K27" s="366" t="s">
        <v>67</v>
      </c>
      <c r="L27" s="367"/>
      <c r="M27" s="366"/>
      <c r="N27" s="367"/>
      <c r="O27" s="366"/>
      <c r="P27" s="367"/>
    </row>
    <row r="28" spans="1:16" x14ac:dyDescent="0.15">
      <c r="A28" s="368">
        <v>8</v>
      </c>
      <c r="B28" s="369" t="s">
        <v>371</v>
      </c>
      <c r="C28" s="355" t="s">
        <v>275</v>
      </c>
      <c r="D28" s="353" t="s">
        <v>542</v>
      </c>
      <c r="E28" s="355" t="s">
        <v>275</v>
      </c>
      <c r="F28" s="353" t="s">
        <v>543</v>
      </c>
      <c r="G28" s="355" t="s">
        <v>273</v>
      </c>
      <c r="H28" s="236" t="s">
        <v>544</v>
      </c>
      <c r="I28" s="373">
        <v>23</v>
      </c>
      <c r="J28" s="369" t="s">
        <v>378</v>
      </c>
      <c r="K28" s="352" t="s">
        <v>327</v>
      </c>
      <c r="L28" s="356" t="s">
        <v>545</v>
      </c>
      <c r="M28" s="352" t="s">
        <v>327</v>
      </c>
      <c r="N28" s="356" t="s">
        <v>545</v>
      </c>
      <c r="O28" s="352" t="s">
        <v>326</v>
      </c>
      <c r="P28" s="356" t="s">
        <v>546</v>
      </c>
    </row>
    <row r="29" spans="1:16" x14ac:dyDescent="0.15">
      <c r="A29" s="223"/>
      <c r="B29" s="357"/>
      <c r="C29" s="352" t="s">
        <v>321</v>
      </c>
      <c r="D29" s="358"/>
      <c r="E29" s="352" t="s">
        <v>321</v>
      </c>
      <c r="F29" s="358"/>
      <c r="G29" s="352" t="s">
        <v>320</v>
      </c>
      <c r="H29" s="359"/>
      <c r="I29" s="360"/>
      <c r="J29" s="357"/>
      <c r="K29" s="352" t="s">
        <v>325</v>
      </c>
      <c r="L29" s="361"/>
      <c r="M29" s="352" t="s">
        <v>325</v>
      </c>
      <c r="N29" s="361"/>
      <c r="O29" s="352" t="s">
        <v>324</v>
      </c>
      <c r="P29" s="361"/>
    </row>
    <row r="30" spans="1:16" ht="13.5" customHeight="1" x14ac:dyDescent="0.15">
      <c r="A30" s="223"/>
      <c r="B30" s="357"/>
      <c r="C30" s="352" t="s">
        <v>318</v>
      </c>
      <c r="D30" s="358"/>
      <c r="E30" s="352" t="s">
        <v>318</v>
      </c>
      <c r="F30" s="358"/>
      <c r="G30" s="352" t="s">
        <v>319</v>
      </c>
      <c r="H30" s="359"/>
      <c r="I30" s="360"/>
      <c r="J30" s="357"/>
      <c r="K30" s="352" t="s">
        <v>91</v>
      </c>
      <c r="L30" s="361"/>
      <c r="M30" s="352" t="s">
        <v>91</v>
      </c>
      <c r="N30" s="361"/>
      <c r="O30" s="352" t="s">
        <v>323</v>
      </c>
      <c r="P30" s="361"/>
    </row>
    <row r="31" spans="1:16" x14ac:dyDescent="0.15">
      <c r="A31" s="228"/>
      <c r="B31" s="372"/>
      <c r="C31" s="366" t="s">
        <v>67</v>
      </c>
      <c r="D31" s="363"/>
      <c r="E31" s="366"/>
      <c r="F31" s="363"/>
      <c r="G31" s="366"/>
      <c r="H31" s="364"/>
      <c r="I31" s="374"/>
      <c r="J31" s="372"/>
      <c r="K31" s="352" t="s">
        <v>122</v>
      </c>
      <c r="L31" s="367"/>
      <c r="M31" s="352" t="s">
        <v>122</v>
      </c>
      <c r="N31" s="367"/>
      <c r="O31" s="352" t="s">
        <v>122</v>
      </c>
      <c r="P31" s="367"/>
    </row>
    <row r="32" spans="1:16" x14ac:dyDescent="0.15">
      <c r="A32" s="223">
        <v>9</v>
      </c>
      <c r="B32" s="351" t="s">
        <v>378</v>
      </c>
      <c r="C32" s="352" t="s">
        <v>327</v>
      </c>
      <c r="D32" s="353" t="s">
        <v>545</v>
      </c>
      <c r="E32" s="352" t="s">
        <v>327</v>
      </c>
      <c r="F32" s="353" t="s">
        <v>545</v>
      </c>
      <c r="G32" s="352" t="s">
        <v>326</v>
      </c>
      <c r="H32" s="236" t="s">
        <v>546</v>
      </c>
      <c r="I32" s="380"/>
      <c r="J32" s="381"/>
      <c r="K32" s="381"/>
      <c r="L32" s="381"/>
      <c r="M32" s="381"/>
      <c r="N32" s="381"/>
      <c r="O32" s="381"/>
      <c r="P32" s="382"/>
    </row>
    <row r="33" spans="1:16" x14ac:dyDescent="0.15">
      <c r="A33" s="223"/>
      <c r="B33" s="357"/>
      <c r="C33" s="352" t="s">
        <v>325</v>
      </c>
      <c r="D33" s="358"/>
      <c r="E33" s="352" t="s">
        <v>325</v>
      </c>
      <c r="F33" s="358"/>
      <c r="G33" s="352" t="s">
        <v>324</v>
      </c>
      <c r="H33" s="359"/>
      <c r="I33" s="377"/>
      <c r="J33" s="378"/>
      <c r="K33" s="378"/>
      <c r="L33" s="378"/>
      <c r="M33" s="378"/>
      <c r="N33" s="378"/>
      <c r="O33" s="378"/>
      <c r="P33" s="379"/>
    </row>
    <row r="34" spans="1:16" ht="13.5" customHeight="1" x14ac:dyDescent="0.15">
      <c r="A34" s="223"/>
      <c r="B34" s="357"/>
      <c r="C34" s="352" t="s">
        <v>91</v>
      </c>
      <c r="D34" s="358"/>
      <c r="E34" s="352" t="s">
        <v>91</v>
      </c>
      <c r="F34" s="358"/>
      <c r="G34" s="352" t="s">
        <v>323</v>
      </c>
      <c r="H34" s="359"/>
      <c r="I34" s="354">
        <v>26</v>
      </c>
      <c r="J34" s="351" t="s">
        <v>410</v>
      </c>
      <c r="K34" s="355" t="s">
        <v>275</v>
      </c>
      <c r="L34" s="356" t="s">
        <v>547</v>
      </c>
      <c r="M34" s="355" t="s">
        <v>275</v>
      </c>
      <c r="N34" s="356" t="s">
        <v>547</v>
      </c>
      <c r="O34" s="355" t="s">
        <v>273</v>
      </c>
      <c r="P34" s="356" t="s">
        <v>548</v>
      </c>
    </row>
    <row r="35" spans="1:16" x14ac:dyDescent="0.15">
      <c r="A35" s="228"/>
      <c r="B35" s="372"/>
      <c r="C35" s="366" t="s">
        <v>122</v>
      </c>
      <c r="D35" s="363"/>
      <c r="E35" s="366" t="s">
        <v>122</v>
      </c>
      <c r="F35" s="363"/>
      <c r="G35" s="366" t="s">
        <v>122</v>
      </c>
      <c r="H35" s="364"/>
      <c r="I35" s="360"/>
      <c r="J35" s="357"/>
      <c r="K35" s="352" t="s">
        <v>325</v>
      </c>
      <c r="L35" s="361"/>
      <c r="M35" s="352" t="s">
        <v>325</v>
      </c>
      <c r="N35" s="361"/>
      <c r="O35" s="352" t="s">
        <v>331</v>
      </c>
      <c r="P35" s="361"/>
    </row>
    <row r="36" spans="1:16" x14ac:dyDescent="0.15">
      <c r="A36" s="380"/>
      <c r="B36" s="381"/>
      <c r="C36" s="381"/>
      <c r="D36" s="381"/>
      <c r="E36" s="381"/>
      <c r="F36" s="381"/>
      <c r="G36" s="381"/>
      <c r="H36" s="382"/>
      <c r="I36" s="360"/>
      <c r="J36" s="357"/>
      <c r="K36" s="352" t="s">
        <v>330</v>
      </c>
      <c r="L36" s="361"/>
      <c r="M36" s="352" t="s">
        <v>330</v>
      </c>
      <c r="N36" s="361"/>
      <c r="O36" s="352" t="s">
        <v>267</v>
      </c>
      <c r="P36" s="361"/>
    </row>
    <row r="37" spans="1:16" x14ac:dyDescent="0.15">
      <c r="A37" s="377"/>
      <c r="B37" s="378"/>
      <c r="C37" s="378"/>
      <c r="D37" s="378"/>
      <c r="E37" s="378"/>
      <c r="F37" s="378"/>
      <c r="G37" s="378"/>
      <c r="H37" s="379"/>
      <c r="I37" s="365"/>
      <c r="J37" s="362"/>
      <c r="K37" s="366" t="s">
        <v>44</v>
      </c>
      <c r="L37" s="367"/>
      <c r="M37" s="366" t="s">
        <v>44</v>
      </c>
      <c r="N37" s="367"/>
      <c r="O37" s="366"/>
      <c r="P37" s="367"/>
    </row>
    <row r="38" spans="1:16" ht="13.5" customHeight="1" x14ac:dyDescent="0.15">
      <c r="A38" s="213">
        <v>12</v>
      </c>
      <c r="B38" s="369" t="s">
        <v>410</v>
      </c>
      <c r="C38" s="355" t="s">
        <v>275</v>
      </c>
      <c r="D38" s="353" t="s">
        <v>547</v>
      </c>
      <c r="E38" s="355" t="s">
        <v>275</v>
      </c>
      <c r="F38" s="353" t="s">
        <v>547</v>
      </c>
      <c r="G38" s="355" t="s">
        <v>273</v>
      </c>
      <c r="H38" s="236" t="s">
        <v>548</v>
      </c>
      <c r="I38" s="373">
        <v>27</v>
      </c>
      <c r="J38" s="369" t="s">
        <v>417</v>
      </c>
      <c r="K38" s="352" t="s">
        <v>275</v>
      </c>
      <c r="L38" s="356" t="s">
        <v>549</v>
      </c>
      <c r="M38" s="352" t="s">
        <v>275</v>
      </c>
      <c r="N38" s="356" t="s">
        <v>550</v>
      </c>
      <c r="O38" s="352" t="s">
        <v>273</v>
      </c>
      <c r="P38" s="356" t="s">
        <v>551</v>
      </c>
    </row>
    <row r="39" spans="1:16" x14ac:dyDescent="0.15">
      <c r="A39" s="223"/>
      <c r="B39" s="357"/>
      <c r="C39" s="352" t="s">
        <v>325</v>
      </c>
      <c r="D39" s="358"/>
      <c r="E39" s="352" t="s">
        <v>325</v>
      </c>
      <c r="F39" s="358"/>
      <c r="G39" s="352" t="s">
        <v>331</v>
      </c>
      <c r="H39" s="359"/>
      <c r="I39" s="360"/>
      <c r="J39" s="357"/>
      <c r="K39" s="352" t="s">
        <v>338</v>
      </c>
      <c r="L39" s="361"/>
      <c r="M39" s="352" t="s">
        <v>338</v>
      </c>
      <c r="N39" s="361"/>
      <c r="O39" s="352" t="s">
        <v>337</v>
      </c>
      <c r="P39" s="361"/>
    </row>
    <row r="40" spans="1:16" x14ac:dyDescent="0.15">
      <c r="A40" s="223"/>
      <c r="B40" s="357"/>
      <c r="C40" s="352" t="s">
        <v>330</v>
      </c>
      <c r="D40" s="358"/>
      <c r="E40" s="352" t="s">
        <v>330</v>
      </c>
      <c r="F40" s="358"/>
      <c r="G40" s="352" t="s">
        <v>267</v>
      </c>
      <c r="H40" s="359"/>
      <c r="I40" s="360"/>
      <c r="J40" s="357"/>
      <c r="K40" s="352" t="s">
        <v>335</v>
      </c>
      <c r="L40" s="361"/>
      <c r="M40" s="352" t="s">
        <v>335</v>
      </c>
      <c r="N40" s="361"/>
      <c r="O40" s="352" t="s">
        <v>336</v>
      </c>
      <c r="P40" s="361"/>
    </row>
    <row r="41" spans="1:16" x14ac:dyDescent="0.15">
      <c r="A41" s="228"/>
      <c r="B41" s="372"/>
      <c r="C41" s="366" t="s">
        <v>44</v>
      </c>
      <c r="D41" s="363"/>
      <c r="E41" s="366" t="s">
        <v>44</v>
      </c>
      <c r="F41" s="363"/>
      <c r="G41" s="366"/>
      <c r="H41" s="364"/>
      <c r="I41" s="374"/>
      <c r="J41" s="372"/>
      <c r="K41" s="352" t="s">
        <v>67</v>
      </c>
      <c r="L41" s="367"/>
      <c r="M41" s="352" t="s">
        <v>67</v>
      </c>
      <c r="N41" s="367"/>
      <c r="O41" s="352"/>
      <c r="P41" s="367"/>
    </row>
    <row r="42" spans="1:16" ht="13.5" customHeight="1" x14ac:dyDescent="0.15">
      <c r="A42" s="375">
        <v>13</v>
      </c>
      <c r="B42" s="351" t="s">
        <v>417</v>
      </c>
      <c r="C42" s="352" t="s">
        <v>275</v>
      </c>
      <c r="D42" s="353" t="s">
        <v>552</v>
      </c>
      <c r="E42" s="352" t="s">
        <v>275</v>
      </c>
      <c r="F42" s="353" t="s">
        <v>553</v>
      </c>
      <c r="G42" s="352" t="s">
        <v>273</v>
      </c>
      <c r="H42" s="236" t="s">
        <v>554</v>
      </c>
      <c r="I42" s="354">
        <v>28</v>
      </c>
      <c r="J42" s="351" t="s">
        <v>33</v>
      </c>
      <c r="K42" s="355" t="s">
        <v>275</v>
      </c>
      <c r="L42" s="356" t="s">
        <v>555</v>
      </c>
      <c r="M42" s="355" t="s">
        <v>275</v>
      </c>
      <c r="N42" s="356" t="s">
        <v>556</v>
      </c>
      <c r="O42" s="355" t="s">
        <v>273</v>
      </c>
      <c r="P42" s="356" t="s">
        <v>557</v>
      </c>
    </row>
    <row r="43" spans="1:16" x14ac:dyDescent="0.15">
      <c r="A43" s="223"/>
      <c r="B43" s="357"/>
      <c r="C43" s="352" t="s">
        <v>338</v>
      </c>
      <c r="D43" s="358"/>
      <c r="E43" s="352" t="s">
        <v>338</v>
      </c>
      <c r="F43" s="358"/>
      <c r="G43" s="352" t="s">
        <v>337</v>
      </c>
      <c r="H43" s="359"/>
      <c r="I43" s="360"/>
      <c r="J43" s="357"/>
      <c r="K43" s="352" t="s">
        <v>343</v>
      </c>
      <c r="L43" s="361"/>
      <c r="M43" s="352" t="s">
        <v>342</v>
      </c>
      <c r="N43" s="361"/>
      <c r="O43" s="352" t="s">
        <v>352</v>
      </c>
      <c r="P43" s="361"/>
    </row>
    <row r="44" spans="1:16" x14ac:dyDescent="0.15">
      <c r="A44" s="223"/>
      <c r="B44" s="357"/>
      <c r="C44" s="352" t="s">
        <v>335</v>
      </c>
      <c r="D44" s="358"/>
      <c r="E44" s="352" t="s">
        <v>335</v>
      </c>
      <c r="F44" s="358"/>
      <c r="G44" s="352" t="s">
        <v>336</v>
      </c>
      <c r="H44" s="359"/>
      <c r="I44" s="360"/>
      <c r="J44" s="357"/>
      <c r="K44" s="352" t="s">
        <v>91</v>
      </c>
      <c r="L44" s="361"/>
      <c r="M44" s="352" t="s">
        <v>91</v>
      </c>
      <c r="N44" s="361"/>
      <c r="O44" s="352" t="s">
        <v>340</v>
      </c>
      <c r="P44" s="361"/>
    </row>
    <row r="45" spans="1:16" x14ac:dyDescent="0.15">
      <c r="A45" s="223"/>
      <c r="B45" s="362"/>
      <c r="C45" s="352" t="s">
        <v>558</v>
      </c>
      <c r="D45" s="363"/>
      <c r="E45" s="352" t="s">
        <v>558</v>
      </c>
      <c r="F45" s="363"/>
      <c r="G45" s="352" t="s">
        <v>122</v>
      </c>
      <c r="H45" s="364"/>
      <c r="I45" s="365"/>
      <c r="J45" s="362"/>
      <c r="K45" s="366" t="s">
        <v>122</v>
      </c>
      <c r="L45" s="367"/>
      <c r="M45" s="366" t="s">
        <v>122</v>
      </c>
      <c r="N45" s="367"/>
      <c r="O45" s="366" t="s">
        <v>122</v>
      </c>
      <c r="P45" s="367"/>
    </row>
    <row r="46" spans="1:16" ht="13.5" customHeight="1" x14ac:dyDescent="0.15">
      <c r="A46" s="368">
        <v>14</v>
      </c>
      <c r="B46" s="369" t="s">
        <v>33</v>
      </c>
      <c r="C46" s="355" t="s">
        <v>275</v>
      </c>
      <c r="D46" s="353" t="s">
        <v>559</v>
      </c>
      <c r="E46" s="355" t="s">
        <v>275</v>
      </c>
      <c r="F46" s="353" t="s">
        <v>560</v>
      </c>
      <c r="G46" s="355" t="s">
        <v>273</v>
      </c>
      <c r="H46" s="236" t="s">
        <v>561</v>
      </c>
      <c r="I46" s="380"/>
      <c r="J46" s="381"/>
      <c r="K46" s="381"/>
      <c r="L46" s="381"/>
      <c r="M46" s="381"/>
      <c r="N46" s="381"/>
      <c r="O46" s="381"/>
      <c r="P46" s="382"/>
    </row>
    <row r="47" spans="1:16" x14ac:dyDescent="0.15">
      <c r="A47" s="223"/>
      <c r="B47" s="357"/>
      <c r="C47" s="352" t="s">
        <v>343</v>
      </c>
      <c r="D47" s="358"/>
      <c r="E47" s="352" t="s">
        <v>342</v>
      </c>
      <c r="F47" s="358"/>
      <c r="G47" s="352" t="s">
        <v>341</v>
      </c>
      <c r="H47" s="359"/>
      <c r="I47" s="377"/>
      <c r="J47" s="378"/>
      <c r="K47" s="378"/>
      <c r="L47" s="378"/>
      <c r="M47" s="378"/>
      <c r="N47" s="378"/>
      <c r="O47" s="378"/>
      <c r="P47" s="379"/>
    </row>
    <row r="48" spans="1:16" x14ac:dyDescent="0.15">
      <c r="A48" s="223"/>
      <c r="B48" s="357"/>
      <c r="C48" s="352" t="s">
        <v>91</v>
      </c>
      <c r="D48" s="358"/>
      <c r="E48" s="352" t="s">
        <v>91</v>
      </c>
      <c r="F48" s="358"/>
      <c r="G48" s="352" t="s">
        <v>340</v>
      </c>
      <c r="H48" s="359"/>
      <c r="I48" s="373">
        <v>30</v>
      </c>
      <c r="J48" s="369" t="s">
        <v>378</v>
      </c>
      <c r="K48" s="355" t="s">
        <v>275</v>
      </c>
      <c r="L48" s="356" t="s">
        <v>562</v>
      </c>
      <c r="M48" s="355" t="s">
        <v>275</v>
      </c>
      <c r="N48" s="356" t="s">
        <v>563</v>
      </c>
      <c r="O48" s="355" t="s">
        <v>273</v>
      </c>
      <c r="P48" s="356" t="s">
        <v>564</v>
      </c>
    </row>
    <row r="49" spans="1:16" x14ac:dyDescent="0.15">
      <c r="A49" s="228"/>
      <c r="B49" s="372"/>
      <c r="C49" s="366" t="s">
        <v>106</v>
      </c>
      <c r="D49" s="363"/>
      <c r="E49" s="366" t="s">
        <v>106</v>
      </c>
      <c r="F49" s="363"/>
      <c r="G49" s="366" t="s">
        <v>339</v>
      </c>
      <c r="H49" s="364"/>
      <c r="I49" s="360"/>
      <c r="J49" s="357"/>
      <c r="K49" s="352" t="s">
        <v>297</v>
      </c>
      <c r="L49" s="361"/>
      <c r="M49" s="352" t="s">
        <v>296</v>
      </c>
      <c r="N49" s="361"/>
      <c r="O49" s="352" t="s">
        <v>355</v>
      </c>
      <c r="P49" s="361"/>
    </row>
    <row r="50" spans="1:16" ht="13.5" customHeight="1" x14ac:dyDescent="0.15">
      <c r="A50" s="223">
        <v>15</v>
      </c>
      <c r="B50" s="351" t="s">
        <v>371</v>
      </c>
      <c r="C50" s="352" t="s">
        <v>275</v>
      </c>
      <c r="D50" s="353" t="s">
        <v>530</v>
      </c>
      <c r="E50" s="352" t="s">
        <v>275</v>
      </c>
      <c r="F50" s="353" t="s">
        <v>530</v>
      </c>
      <c r="G50" s="352" t="s">
        <v>273</v>
      </c>
      <c r="H50" s="236" t="s">
        <v>531</v>
      </c>
      <c r="I50" s="360"/>
      <c r="J50" s="357"/>
      <c r="K50" s="352" t="s">
        <v>292</v>
      </c>
      <c r="L50" s="361"/>
      <c r="M50" s="352" t="s">
        <v>292</v>
      </c>
      <c r="N50" s="361"/>
      <c r="O50" s="352" t="s">
        <v>293</v>
      </c>
      <c r="P50" s="361"/>
    </row>
    <row r="51" spans="1:16" x14ac:dyDescent="0.15">
      <c r="A51" s="223"/>
      <c r="B51" s="357"/>
      <c r="C51" s="352" t="s">
        <v>271</v>
      </c>
      <c r="D51" s="358"/>
      <c r="E51" s="352" t="s">
        <v>271</v>
      </c>
      <c r="F51" s="358"/>
      <c r="G51" s="352" t="s">
        <v>270</v>
      </c>
      <c r="H51" s="359"/>
      <c r="I51" s="374"/>
      <c r="J51" s="372"/>
      <c r="K51" s="366" t="s">
        <v>91</v>
      </c>
      <c r="L51" s="367"/>
      <c r="M51" s="366" t="s">
        <v>91</v>
      </c>
      <c r="N51" s="367"/>
      <c r="O51" s="366" t="s">
        <v>354</v>
      </c>
      <c r="P51" s="367"/>
    </row>
    <row r="52" spans="1:16" x14ac:dyDescent="0.15">
      <c r="A52" s="223"/>
      <c r="B52" s="357"/>
      <c r="C52" s="352" t="s">
        <v>38</v>
      </c>
      <c r="D52" s="358"/>
      <c r="E52" s="352" t="s">
        <v>38</v>
      </c>
      <c r="F52" s="358"/>
      <c r="G52" s="352" t="s">
        <v>269</v>
      </c>
      <c r="H52" s="359"/>
    </row>
    <row r="53" spans="1:16" x14ac:dyDescent="0.15">
      <c r="A53" s="228"/>
      <c r="B53" s="372"/>
      <c r="C53" s="366" t="s">
        <v>44</v>
      </c>
      <c r="D53" s="363"/>
      <c r="E53" s="366" t="s">
        <v>44</v>
      </c>
      <c r="F53" s="363"/>
      <c r="G53" s="366" t="s">
        <v>267</v>
      </c>
      <c r="H53" s="364"/>
    </row>
    <row r="54" spans="1:16" ht="13.5" customHeight="1" x14ac:dyDescent="0.15">
      <c r="C54" s="205"/>
      <c r="D54" s="205"/>
      <c r="E54" s="205"/>
      <c r="F54" s="205"/>
      <c r="G54" s="205"/>
      <c r="H54" s="205"/>
    </row>
    <row r="55" spans="1:16" x14ac:dyDescent="0.15">
      <c r="C55" s="205"/>
      <c r="D55" s="205"/>
      <c r="E55" s="205"/>
      <c r="F55" s="205"/>
      <c r="G55" s="205"/>
      <c r="H55" s="205"/>
    </row>
    <row r="56" spans="1:16" x14ac:dyDescent="0.15">
      <c r="C56" s="205"/>
      <c r="D56" s="205"/>
      <c r="E56" s="205"/>
      <c r="F56" s="205"/>
      <c r="G56" s="205"/>
      <c r="H56" s="205"/>
    </row>
    <row r="57" spans="1:16" x14ac:dyDescent="0.15">
      <c r="C57" s="205"/>
      <c r="D57" s="205"/>
      <c r="E57" s="205"/>
      <c r="F57" s="205"/>
      <c r="G57" s="205"/>
      <c r="H57" s="205"/>
    </row>
  </sheetData>
  <mergeCells count="120">
    <mergeCell ref="I48:I51"/>
    <mergeCell ref="J48:J51"/>
    <mergeCell ref="L48:L51"/>
    <mergeCell ref="N48:N51"/>
    <mergeCell ref="P48:P51"/>
    <mergeCell ref="A50:A53"/>
    <mergeCell ref="B50:B53"/>
    <mergeCell ref="D50:D53"/>
    <mergeCell ref="F50:F53"/>
    <mergeCell ref="H50:H53"/>
    <mergeCell ref="J42:J45"/>
    <mergeCell ref="L42:L45"/>
    <mergeCell ref="N42:N45"/>
    <mergeCell ref="P42:P45"/>
    <mergeCell ref="A46:A49"/>
    <mergeCell ref="B46:B49"/>
    <mergeCell ref="D46:D49"/>
    <mergeCell ref="F46:F49"/>
    <mergeCell ref="H46:H49"/>
    <mergeCell ref="I46:P47"/>
    <mergeCell ref="J38:J41"/>
    <mergeCell ref="L38:L41"/>
    <mergeCell ref="N38:N41"/>
    <mergeCell ref="P38:P41"/>
    <mergeCell ref="A42:A45"/>
    <mergeCell ref="B42:B45"/>
    <mergeCell ref="D42:D45"/>
    <mergeCell ref="F42:F45"/>
    <mergeCell ref="H42:H45"/>
    <mergeCell ref="I42:I45"/>
    <mergeCell ref="A38:A41"/>
    <mergeCell ref="B38:B41"/>
    <mergeCell ref="D38:D41"/>
    <mergeCell ref="F38:F41"/>
    <mergeCell ref="H38:H41"/>
    <mergeCell ref="I38:I41"/>
    <mergeCell ref="I32:P33"/>
    <mergeCell ref="A36:H37"/>
    <mergeCell ref="I34:I37"/>
    <mergeCell ref="J34:J37"/>
    <mergeCell ref="L34:L37"/>
    <mergeCell ref="N34:N37"/>
    <mergeCell ref="P34:P37"/>
    <mergeCell ref="J28:J31"/>
    <mergeCell ref="L28:L31"/>
    <mergeCell ref="N28:N31"/>
    <mergeCell ref="P28:P31"/>
    <mergeCell ref="A32:A35"/>
    <mergeCell ref="B32:B35"/>
    <mergeCell ref="D32:D35"/>
    <mergeCell ref="F32:F35"/>
    <mergeCell ref="H32:H35"/>
    <mergeCell ref="J24:J27"/>
    <mergeCell ref="L24:L27"/>
    <mergeCell ref="N24:N27"/>
    <mergeCell ref="P24:P27"/>
    <mergeCell ref="A28:A31"/>
    <mergeCell ref="B28:B31"/>
    <mergeCell ref="D28:D31"/>
    <mergeCell ref="F28:F31"/>
    <mergeCell ref="H28:H31"/>
    <mergeCell ref="I28:I31"/>
    <mergeCell ref="J20:J23"/>
    <mergeCell ref="L20:L23"/>
    <mergeCell ref="N20:N23"/>
    <mergeCell ref="P20:P23"/>
    <mergeCell ref="A24:A27"/>
    <mergeCell ref="B24:B27"/>
    <mergeCell ref="D24:D27"/>
    <mergeCell ref="F24:F27"/>
    <mergeCell ref="H24:H27"/>
    <mergeCell ref="I24:I27"/>
    <mergeCell ref="J16:J19"/>
    <mergeCell ref="L16:L19"/>
    <mergeCell ref="N16:N19"/>
    <mergeCell ref="P16:P19"/>
    <mergeCell ref="A20:A23"/>
    <mergeCell ref="B20:B23"/>
    <mergeCell ref="D20:D23"/>
    <mergeCell ref="F20:F23"/>
    <mergeCell ref="H20:H23"/>
    <mergeCell ref="I20:I23"/>
    <mergeCell ref="A16:A19"/>
    <mergeCell ref="B16:B19"/>
    <mergeCell ref="D16:D19"/>
    <mergeCell ref="F16:F19"/>
    <mergeCell ref="H16:H19"/>
    <mergeCell ref="I16:I19"/>
    <mergeCell ref="I10:P11"/>
    <mergeCell ref="I12:I15"/>
    <mergeCell ref="J12:J15"/>
    <mergeCell ref="L12:L15"/>
    <mergeCell ref="N12:N15"/>
    <mergeCell ref="P12:P15"/>
    <mergeCell ref="A14:H15"/>
    <mergeCell ref="J6:J9"/>
    <mergeCell ref="L6:L9"/>
    <mergeCell ref="N6:N9"/>
    <mergeCell ref="P6:P9"/>
    <mergeCell ref="A10:A13"/>
    <mergeCell ref="B10:B13"/>
    <mergeCell ref="D10:D13"/>
    <mergeCell ref="F10:F13"/>
    <mergeCell ref="H10:H13"/>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s>
  <phoneticPr fontId="22"/>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election activeCell="R24" sqref="R24"/>
    </sheetView>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182</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299</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7.100000000000001"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7.100000000000001" customHeight="1" x14ac:dyDescent="0.15">
      <c r="A8" s="173"/>
      <c r="B8" s="113"/>
      <c r="C8" s="118"/>
      <c r="D8" s="117"/>
      <c r="E8" s="50"/>
      <c r="F8" s="50"/>
      <c r="G8" s="113"/>
      <c r="H8" s="115"/>
      <c r="I8" s="114"/>
      <c r="J8" s="113"/>
      <c r="K8" s="112"/>
      <c r="L8" s="114"/>
      <c r="M8" s="113"/>
      <c r="N8" s="112"/>
      <c r="O8" s="121"/>
    </row>
    <row r="9" spans="1:21" ht="17.100000000000001" customHeight="1" x14ac:dyDescent="0.15">
      <c r="A9" s="173"/>
      <c r="B9" s="106" t="s">
        <v>338</v>
      </c>
      <c r="C9" s="111" t="s">
        <v>125</v>
      </c>
      <c r="D9" s="110" t="s">
        <v>55</v>
      </c>
      <c r="E9" s="44" t="s">
        <v>99</v>
      </c>
      <c r="F9" s="44"/>
      <c r="G9" s="106"/>
      <c r="H9" s="149">
        <v>0.7</v>
      </c>
      <c r="I9" s="107" t="s">
        <v>338</v>
      </c>
      <c r="J9" s="106" t="s">
        <v>125</v>
      </c>
      <c r="K9" s="148">
        <v>0.3</v>
      </c>
      <c r="L9" s="107" t="s">
        <v>337</v>
      </c>
      <c r="M9" s="106" t="s">
        <v>125</v>
      </c>
      <c r="N9" s="147">
        <v>0.2</v>
      </c>
      <c r="O9" s="104" t="s">
        <v>55</v>
      </c>
    </row>
    <row r="10" spans="1:21" ht="17.100000000000001" customHeight="1" x14ac:dyDescent="0.15">
      <c r="A10" s="173"/>
      <c r="B10" s="106"/>
      <c r="C10" s="111" t="s">
        <v>83</v>
      </c>
      <c r="D10" s="110"/>
      <c r="E10" s="44"/>
      <c r="F10" s="44"/>
      <c r="G10" s="106"/>
      <c r="H10" s="119">
        <v>20</v>
      </c>
      <c r="I10" s="107"/>
      <c r="J10" s="106" t="s">
        <v>83</v>
      </c>
      <c r="K10" s="105">
        <v>15</v>
      </c>
      <c r="L10" s="107"/>
      <c r="M10" s="106" t="s">
        <v>83</v>
      </c>
      <c r="N10" s="105">
        <v>10</v>
      </c>
      <c r="O10" s="104"/>
    </row>
    <row r="11" spans="1:21" ht="17.100000000000001" customHeight="1" x14ac:dyDescent="0.15">
      <c r="A11" s="173"/>
      <c r="B11" s="106"/>
      <c r="C11" s="111"/>
      <c r="D11" s="110"/>
      <c r="E11" s="44"/>
      <c r="F11" s="44"/>
      <c r="G11" s="106" t="s">
        <v>65</v>
      </c>
      <c r="H11" s="119" t="s">
        <v>266</v>
      </c>
      <c r="I11" s="107"/>
      <c r="J11" s="106"/>
      <c r="K11" s="105"/>
      <c r="L11" s="114"/>
      <c r="M11" s="113"/>
      <c r="N11" s="112"/>
      <c r="O11" s="121"/>
    </row>
    <row r="12" spans="1:21" ht="17.100000000000001" customHeight="1" x14ac:dyDescent="0.15">
      <c r="A12" s="173"/>
      <c r="B12" s="106"/>
      <c r="C12" s="111"/>
      <c r="D12" s="110"/>
      <c r="E12" s="44"/>
      <c r="F12" s="44"/>
      <c r="G12" s="106" t="s">
        <v>94</v>
      </c>
      <c r="H12" s="119" t="s">
        <v>268</v>
      </c>
      <c r="I12" s="107"/>
      <c r="J12" s="106"/>
      <c r="K12" s="105"/>
      <c r="L12" s="107" t="s">
        <v>336</v>
      </c>
      <c r="M12" s="106" t="s">
        <v>95</v>
      </c>
      <c r="N12" s="108">
        <v>0.1</v>
      </c>
      <c r="O12" s="104"/>
    </row>
    <row r="13" spans="1:21" ht="17.100000000000001" customHeight="1" x14ac:dyDescent="0.15">
      <c r="A13" s="173"/>
      <c r="B13" s="113"/>
      <c r="C13" s="118"/>
      <c r="D13" s="117"/>
      <c r="E13" s="50"/>
      <c r="F13" s="50"/>
      <c r="G13" s="113"/>
      <c r="H13" s="115"/>
      <c r="I13" s="114"/>
      <c r="J13" s="113"/>
      <c r="K13" s="112"/>
      <c r="L13" s="107"/>
      <c r="M13" s="106" t="s">
        <v>19</v>
      </c>
      <c r="N13" s="105">
        <v>10</v>
      </c>
      <c r="O13" s="104"/>
    </row>
    <row r="14" spans="1:21" ht="17.100000000000001" customHeight="1" x14ac:dyDescent="0.15">
      <c r="A14" s="173"/>
      <c r="B14" s="106" t="s">
        <v>335</v>
      </c>
      <c r="C14" s="111" t="s">
        <v>95</v>
      </c>
      <c r="D14" s="110"/>
      <c r="E14" s="44"/>
      <c r="F14" s="44"/>
      <c r="G14" s="106"/>
      <c r="H14" s="109">
        <v>0.1</v>
      </c>
      <c r="I14" s="107" t="s">
        <v>335</v>
      </c>
      <c r="J14" s="106" t="s">
        <v>95</v>
      </c>
      <c r="K14" s="108">
        <v>0.1</v>
      </c>
      <c r="L14" s="107"/>
      <c r="M14" s="106" t="s">
        <v>40</v>
      </c>
      <c r="N14" s="105">
        <v>5</v>
      </c>
      <c r="O14" s="104"/>
    </row>
    <row r="15" spans="1:21" ht="17.100000000000001" customHeight="1" x14ac:dyDescent="0.15">
      <c r="A15" s="173"/>
      <c r="B15" s="106"/>
      <c r="C15" s="111" t="s">
        <v>82</v>
      </c>
      <c r="D15" s="110"/>
      <c r="E15" s="44"/>
      <c r="F15" s="44"/>
      <c r="G15" s="106"/>
      <c r="H15" s="119">
        <v>5</v>
      </c>
      <c r="I15" s="107"/>
      <c r="J15" s="122" t="s">
        <v>295</v>
      </c>
      <c r="K15" s="105">
        <v>5</v>
      </c>
      <c r="L15" s="114"/>
      <c r="M15" s="113"/>
      <c r="N15" s="112"/>
      <c r="O15" s="121"/>
    </row>
    <row r="16" spans="1:21" ht="17.100000000000001" customHeight="1" x14ac:dyDescent="0.15">
      <c r="A16" s="173"/>
      <c r="B16" s="106"/>
      <c r="C16" s="111" t="s">
        <v>19</v>
      </c>
      <c r="D16" s="110"/>
      <c r="E16" s="44"/>
      <c r="F16" s="44"/>
      <c r="G16" s="106"/>
      <c r="H16" s="119">
        <v>20</v>
      </c>
      <c r="I16" s="107"/>
      <c r="J16" s="106" t="s">
        <v>19</v>
      </c>
      <c r="K16" s="105">
        <v>15</v>
      </c>
      <c r="L16" s="107" t="s">
        <v>122</v>
      </c>
      <c r="M16" s="106" t="s">
        <v>123</v>
      </c>
      <c r="N16" s="108">
        <v>0.1</v>
      </c>
      <c r="O16" s="104"/>
    </row>
    <row r="17" spans="1:15" ht="17.100000000000001" customHeight="1" x14ac:dyDescent="0.15">
      <c r="A17" s="173"/>
      <c r="B17" s="106"/>
      <c r="C17" s="111" t="s">
        <v>40</v>
      </c>
      <c r="D17" s="110"/>
      <c r="E17" s="44"/>
      <c r="F17" s="44"/>
      <c r="G17" s="106"/>
      <c r="H17" s="119">
        <v>5</v>
      </c>
      <c r="I17" s="107"/>
      <c r="J17" s="106" t="s">
        <v>40</v>
      </c>
      <c r="K17" s="105">
        <v>5</v>
      </c>
      <c r="L17" s="107"/>
      <c r="M17" s="106"/>
      <c r="N17" s="105"/>
      <c r="O17" s="104"/>
    </row>
    <row r="18" spans="1:15" ht="17.100000000000001" customHeight="1" x14ac:dyDescent="0.15">
      <c r="A18" s="173"/>
      <c r="B18" s="106"/>
      <c r="C18" s="111"/>
      <c r="D18" s="110"/>
      <c r="E18" s="44"/>
      <c r="F18" s="44"/>
      <c r="G18" s="106" t="s">
        <v>65</v>
      </c>
      <c r="H18" s="119" t="s">
        <v>266</v>
      </c>
      <c r="I18" s="107"/>
      <c r="J18" s="106"/>
      <c r="K18" s="105"/>
      <c r="L18" s="107"/>
      <c r="M18" s="106"/>
      <c r="N18" s="105"/>
      <c r="O18" s="104"/>
    </row>
    <row r="19" spans="1:15" ht="17.100000000000001" customHeight="1" x14ac:dyDescent="0.15">
      <c r="A19" s="173"/>
      <c r="B19" s="106"/>
      <c r="C19" s="111"/>
      <c r="D19" s="110"/>
      <c r="E19" s="44"/>
      <c r="F19" s="145" t="s">
        <v>32</v>
      </c>
      <c r="G19" s="106" t="s">
        <v>61</v>
      </c>
      <c r="H19" s="119" t="s">
        <v>268</v>
      </c>
      <c r="I19" s="107"/>
      <c r="J19" s="106"/>
      <c r="K19" s="105"/>
      <c r="L19" s="107"/>
      <c r="M19" s="106"/>
      <c r="N19" s="105"/>
      <c r="O19" s="104"/>
    </row>
    <row r="20" spans="1:15" ht="17.100000000000001" customHeight="1" x14ac:dyDescent="0.15">
      <c r="A20" s="173"/>
      <c r="B20" s="106"/>
      <c r="C20" s="111"/>
      <c r="D20" s="110"/>
      <c r="E20" s="44"/>
      <c r="F20" s="44"/>
      <c r="G20" s="106" t="s">
        <v>53</v>
      </c>
      <c r="H20" s="119" t="s">
        <v>268</v>
      </c>
      <c r="I20" s="107"/>
      <c r="J20" s="106"/>
      <c r="K20" s="105"/>
      <c r="L20" s="107"/>
      <c r="M20" s="106"/>
      <c r="N20" s="105"/>
      <c r="O20" s="104"/>
    </row>
    <row r="21" spans="1:15" ht="17.100000000000001" customHeight="1" x14ac:dyDescent="0.15">
      <c r="A21" s="173"/>
      <c r="B21" s="106"/>
      <c r="C21" s="111"/>
      <c r="D21" s="110"/>
      <c r="E21" s="44"/>
      <c r="F21" s="44"/>
      <c r="G21" s="106" t="s">
        <v>62</v>
      </c>
      <c r="H21" s="119" t="s">
        <v>268</v>
      </c>
      <c r="I21" s="107"/>
      <c r="J21" s="106"/>
      <c r="K21" s="105"/>
      <c r="L21" s="107"/>
      <c r="M21" s="106"/>
      <c r="N21" s="105"/>
      <c r="O21" s="104"/>
    </row>
    <row r="22" spans="1:15" ht="17.100000000000001" customHeight="1" x14ac:dyDescent="0.15">
      <c r="A22" s="173"/>
      <c r="B22" s="113"/>
      <c r="C22" s="118"/>
      <c r="D22" s="117"/>
      <c r="E22" s="50"/>
      <c r="F22" s="50"/>
      <c r="G22" s="113"/>
      <c r="H22" s="115"/>
      <c r="I22" s="114"/>
      <c r="J22" s="113"/>
      <c r="K22" s="112"/>
      <c r="L22" s="107"/>
      <c r="M22" s="106"/>
      <c r="N22" s="105"/>
      <c r="O22" s="104"/>
    </row>
    <row r="23" spans="1:15" ht="17.100000000000001" customHeight="1" x14ac:dyDescent="0.15">
      <c r="A23" s="173"/>
      <c r="B23" s="106" t="s">
        <v>67</v>
      </c>
      <c r="C23" s="111" t="s">
        <v>56</v>
      </c>
      <c r="D23" s="110"/>
      <c r="E23" s="44" t="s">
        <v>57</v>
      </c>
      <c r="F23" s="44"/>
      <c r="G23" s="106"/>
      <c r="H23" s="144">
        <v>0.13</v>
      </c>
      <c r="I23" s="107" t="s">
        <v>67</v>
      </c>
      <c r="J23" s="106" t="s">
        <v>291</v>
      </c>
      <c r="K23" s="143">
        <v>0.13</v>
      </c>
      <c r="L23" s="107"/>
      <c r="M23" s="106"/>
      <c r="N23" s="105"/>
      <c r="O23" s="104"/>
    </row>
    <row r="24" spans="1:15" ht="17.100000000000001" customHeight="1" x14ac:dyDescent="0.15">
      <c r="A24" s="173"/>
      <c r="B24" s="106"/>
      <c r="C24" s="111" t="s">
        <v>41</v>
      </c>
      <c r="D24" s="110"/>
      <c r="E24" s="44"/>
      <c r="F24" s="44"/>
      <c r="G24" s="106"/>
      <c r="H24" s="119">
        <v>0.5</v>
      </c>
      <c r="I24" s="107"/>
      <c r="J24" s="106" t="s">
        <v>41</v>
      </c>
      <c r="K24" s="105">
        <v>0.5</v>
      </c>
      <c r="L24" s="107"/>
      <c r="M24" s="106"/>
      <c r="N24" s="105"/>
      <c r="O24" s="104"/>
    </row>
    <row r="25" spans="1:15" ht="17.100000000000001" customHeight="1" x14ac:dyDescent="0.15">
      <c r="A25" s="173"/>
      <c r="B25" s="106"/>
      <c r="C25" s="111"/>
      <c r="D25" s="110"/>
      <c r="E25" s="44"/>
      <c r="F25" s="44"/>
      <c r="G25" s="106" t="s">
        <v>65</v>
      </c>
      <c r="H25" s="119" t="s">
        <v>266</v>
      </c>
      <c r="I25" s="107"/>
      <c r="J25" s="106"/>
      <c r="K25" s="105"/>
      <c r="L25" s="107"/>
      <c r="M25" s="106"/>
      <c r="N25" s="105"/>
      <c r="O25" s="104"/>
    </row>
    <row r="26" spans="1:15" ht="17.100000000000001" customHeight="1" x14ac:dyDescent="0.15">
      <c r="A26" s="173"/>
      <c r="B26" s="106"/>
      <c r="C26" s="111"/>
      <c r="D26" s="110"/>
      <c r="E26" s="44"/>
      <c r="F26" s="44" t="s">
        <v>32</v>
      </c>
      <c r="G26" s="106" t="s">
        <v>61</v>
      </c>
      <c r="H26" s="119" t="s">
        <v>268</v>
      </c>
      <c r="I26" s="107"/>
      <c r="J26" s="106"/>
      <c r="K26" s="105"/>
      <c r="L26" s="107"/>
      <c r="M26" s="106"/>
      <c r="N26" s="105"/>
      <c r="O26" s="104"/>
    </row>
    <row r="27" spans="1:15" ht="17.100000000000001" customHeight="1" x14ac:dyDescent="0.15">
      <c r="A27" s="173"/>
      <c r="B27" s="113"/>
      <c r="C27" s="118"/>
      <c r="D27" s="117"/>
      <c r="E27" s="50"/>
      <c r="F27" s="50"/>
      <c r="G27" s="113"/>
      <c r="H27" s="115"/>
      <c r="I27" s="114"/>
      <c r="J27" s="113"/>
      <c r="K27" s="112"/>
      <c r="L27" s="107"/>
      <c r="M27" s="106"/>
      <c r="N27" s="105"/>
      <c r="O27" s="104"/>
    </row>
    <row r="28" spans="1:15" ht="17.100000000000001" customHeight="1" x14ac:dyDescent="0.15">
      <c r="A28" s="173"/>
      <c r="B28" s="106" t="s">
        <v>122</v>
      </c>
      <c r="C28" s="111" t="s">
        <v>123</v>
      </c>
      <c r="D28" s="110"/>
      <c r="E28" s="44"/>
      <c r="F28" s="44"/>
      <c r="G28" s="106"/>
      <c r="H28" s="144">
        <v>0.13</v>
      </c>
      <c r="I28" s="107" t="s">
        <v>122</v>
      </c>
      <c r="J28" s="106" t="s">
        <v>123</v>
      </c>
      <c r="K28" s="143">
        <v>0.13</v>
      </c>
      <c r="L28" s="107"/>
      <c r="M28" s="106"/>
      <c r="N28" s="105"/>
      <c r="O28" s="104"/>
    </row>
    <row r="29" spans="1:15" ht="17.100000000000001" customHeight="1" thickBot="1" x14ac:dyDescent="0.2">
      <c r="A29" s="174"/>
      <c r="B29" s="99"/>
      <c r="C29" s="103"/>
      <c r="D29" s="102"/>
      <c r="E29" s="57"/>
      <c r="F29" s="57"/>
      <c r="G29" s="99"/>
      <c r="H29" s="101"/>
      <c r="I29" s="100"/>
      <c r="J29" s="99"/>
      <c r="K29" s="98"/>
      <c r="L29" s="100"/>
      <c r="M29" s="99"/>
      <c r="N29" s="98"/>
      <c r="O29" s="97"/>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189</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190</v>
      </c>
      <c r="C7" s="43" t="s">
        <v>19</v>
      </c>
      <c r="D7" s="44"/>
      <c r="E7" s="45">
        <v>10</v>
      </c>
      <c r="F7" s="46" t="s">
        <v>18</v>
      </c>
      <c r="G7" s="68"/>
      <c r="H7" s="72" t="s">
        <v>19</v>
      </c>
      <c r="I7" s="44"/>
      <c r="J7" s="46">
        <f>ROUNDUP(E7*0.75,2)</f>
        <v>7.5</v>
      </c>
      <c r="K7" s="46" t="s">
        <v>18</v>
      </c>
      <c r="L7" s="46"/>
      <c r="M7" s="76" t="e">
        <f>ROUND(#REF!+(#REF!*6/100),2)</f>
        <v>#REF!</v>
      </c>
      <c r="N7" s="64" t="s">
        <v>191</v>
      </c>
      <c r="O7" s="47" t="s">
        <v>35</v>
      </c>
      <c r="P7" s="44"/>
      <c r="Q7" s="48">
        <v>2</v>
      </c>
      <c r="R7" s="90">
        <f t="shared" ref="R7:R13" si="0">ROUNDUP(Q7*0.75,2)</f>
        <v>1.5</v>
      </c>
    </row>
    <row r="8" spans="1:19" ht="18.75" customHeight="1" x14ac:dyDescent="0.15">
      <c r="A8" s="161"/>
      <c r="B8" s="64"/>
      <c r="C8" s="43" t="s">
        <v>137</v>
      </c>
      <c r="D8" s="44"/>
      <c r="E8" s="83">
        <v>0.05</v>
      </c>
      <c r="F8" s="46" t="s">
        <v>68</v>
      </c>
      <c r="G8" s="68" t="s">
        <v>55</v>
      </c>
      <c r="H8" s="72" t="s">
        <v>137</v>
      </c>
      <c r="I8" s="44"/>
      <c r="J8" s="46">
        <f>ROUNDUP(E8*0.75,2)</f>
        <v>0.04</v>
      </c>
      <c r="K8" s="46" t="s">
        <v>68</v>
      </c>
      <c r="L8" s="46" t="s">
        <v>55</v>
      </c>
      <c r="M8" s="76" t="e">
        <f>#REF!</f>
        <v>#REF!</v>
      </c>
      <c r="N8" s="64" t="s">
        <v>192</v>
      </c>
      <c r="O8" s="47" t="s">
        <v>53</v>
      </c>
      <c r="P8" s="44"/>
      <c r="Q8" s="48">
        <v>1</v>
      </c>
      <c r="R8" s="90">
        <f t="shared" si="0"/>
        <v>0.75</v>
      </c>
    </row>
    <row r="9" spans="1:19" ht="18.75" customHeight="1" x14ac:dyDescent="0.15">
      <c r="A9" s="161"/>
      <c r="B9" s="64"/>
      <c r="C9" s="43" t="s">
        <v>56</v>
      </c>
      <c r="D9" s="44" t="s">
        <v>57</v>
      </c>
      <c r="E9" s="45">
        <v>1</v>
      </c>
      <c r="F9" s="46" t="s">
        <v>47</v>
      </c>
      <c r="G9" s="68"/>
      <c r="H9" s="72" t="s">
        <v>56</v>
      </c>
      <c r="I9" s="44" t="s">
        <v>57</v>
      </c>
      <c r="J9" s="46">
        <f>ROUNDUP(E9*0.75,2)</f>
        <v>0.75</v>
      </c>
      <c r="K9" s="46" t="s">
        <v>47</v>
      </c>
      <c r="L9" s="46"/>
      <c r="M9" s="76" t="e">
        <f>#REF!</f>
        <v>#REF!</v>
      </c>
      <c r="N9" s="64" t="s">
        <v>193</v>
      </c>
      <c r="O9" s="47" t="s">
        <v>23</v>
      </c>
      <c r="P9" s="44"/>
      <c r="Q9" s="48">
        <v>0.1</v>
      </c>
      <c r="R9" s="90">
        <f t="shared" si="0"/>
        <v>0.08</v>
      </c>
    </row>
    <row r="10" spans="1:19" ht="18.75" customHeight="1" x14ac:dyDescent="0.15">
      <c r="A10" s="161"/>
      <c r="B10" s="64"/>
      <c r="C10" s="43"/>
      <c r="D10" s="44"/>
      <c r="E10" s="45"/>
      <c r="F10" s="46"/>
      <c r="G10" s="68"/>
      <c r="H10" s="72"/>
      <c r="I10" s="44"/>
      <c r="J10" s="46"/>
      <c r="K10" s="46"/>
      <c r="L10" s="46"/>
      <c r="M10" s="76"/>
      <c r="N10" s="64" t="s">
        <v>194</v>
      </c>
      <c r="O10" s="47" t="s">
        <v>59</v>
      </c>
      <c r="P10" s="44"/>
      <c r="Q10" s="48">
        <v>0.3</v>
      </c>
      <c r="R10" s="90">
        <f t="shared" si="0"/>
        <v>0.23</v>
      </c>
    </row>
    <row r="11" spans="1:19" ht="18.75" customHeight="1" x14ac:dyDescent="0.15">
      <c r="A11" s="161"/>
      <c r="B11" s="64"/>
      <c r="C11" s="43"/>
      <c r="D11" s="44"/>
      <c r="E11" s="45"/>
      <c r="F11" s="46"/>
      <c r="G11" s="68"/>
      <c r="H11" s="72"/>
      <c r="I11" s="44"/>
      <c r="J11" s="46"/>
      <c r="K11" s="46"/>
      <c r="L11" s="46"/>
      <c r="M11" s="76"/>
      <c r="N11" s="64" t="s">
        <v>39</v>
      </c>
      <c r="O11" s="47" t="s">
        <v>61</v>
      </c>
      <c r="P11" s="44" t="s">
        <v>32</v>
      </c>
      <c r="Q11" s="48">
        <v>0.5</v>
      </c>
      <c r="R11" s="90">
        <f t="shared" si="0"/>
        <v>0.38</v>
      </c>
    </row>
    <row r="12" spans="1:19" ht="18.75" customHeight="1" x14ac:dyDescent="0.15">
      <c r="A12" s="161"/>
      <c r="B12" s="64"/>
      <c r="C12" s="43"/>
      <c r="D12" s="44"/>
      <c r="E12" s="45"/>
      <c r="F12" s="46"/>
      <c r="G12" s="68"/>
      <c r="H12" s="72"/>
      <c r="I12" s="44"/>
      <c r="J12" s="46"/>
      <c r="K12" s="46"/>
      <c r="L12" s="46"/>
      <c r="M12" s="76"/>
      <c r="N12" s="64"/>
      <c r="O12" s="47" t="s">
        <v>65</v>
      </c>
      <c r="P12" s="44"/>
      <c r="Q12" s="48">
        <v>5</v>
      </c>
      <c r="R12" s="90">
        <f t="shared" si="0"/>
        <v>3.75</v>
      </c>
    </row>
    <row r="13" spans="1:19" ht="18.75" customHeight="1" x14ac:dyDescent="0.15">
      <c r="A13" s="161"/>
      <c r="B13" s="64"/>
      <c r="C13" s="43"/>
      <c r="D13" s="44"/>
      <c r="E13" s="45"/>
      <c r="F13" s="46"/>
      <c r="G13" s="68"/>
      <c r="H13" s="72"/>
      <c r="I13" s="44"/>
      <c r="J13" s="46"/>
      <c r="K13" s="46"/>
      <c r="L13" s="46"/>
      <c r="M13" s="76"/>
      <c r="N13" s="64"/>
      <c r="O13" s="47" t="s">
        <v>35</v>
      </c>
      <c r="P13" s="44"/>
      <c r="Q13" s="48">
        <v>1</v>
      </c>
      <c r="R13" s="90">
        <f t="shared" si="0"/>
        <v>0.75</v>
      </c>
    </row>
    <row r="14" spans="1:19" ht="18.75" customHeight="1" x14ac:dyDescent="0.15">
      <c r="A14" s="161"/>
      <c r="B14" s="65"/>
      <c r="C14" s="49"/>
      <c r="D14" s="50"/>
      <c r="E14" s="51"/>
      <c r="F14" s="52"/>
      <c r="G14" s="69"/>
      <c r="H14" s="73"/>
      <c r="I14" s="50"/>
      <c r="J14" s="52"/>
      <c r="K14" s="52"/>
      <c r="L14" s="52"/>
      <c r="M14" s="77"/>
      <c r="N14" s="65"/>
      <c r="O14" s="53"/>
      <c r="P14" s="50"/>
      <c r="Q14" s="54"/>
      <c r="R14" s="92"/>
    </row>
    <row r="15" spans="1:19" ht="18.75" customHeight="1" x14ac:dyDescent="0.15">
      <c r="A15" s="161"/>
      <c r="B15" s="64" t="s">
        <v>195</v>
      </c>
      <c r="C15" s="43" t="s">
        <v>58</v>
      </c>
      <c r="D15" s="44"/>
      <c r="E15" s="45">
        <v>20</v>
      </c>
      <c r="F15" s="46" t="s">
        <v>18</v>
      </c>
      <c r="G15" s="68"/>
      <c r="H15" s="72" t="s">
        <v>58</v>
      </c>
      <c r="I15" s="44"/>
      <c r="J15" s="46">
        <f>ROUNDUP(E15*0.75,2)</f>
        <v>15</v>
      </c>
      <c r="K15" s="46" t="s">
        <v>18</v>
      </c>
      <c r="L15" s="46"/>
      <c r="M15" s="76" t="e">
        <f>#REF!</f>
        <v>#REF!</v>
      </c>
      <c r="N15" s="64" t="s">
        <v>196</v>
      </c>
      <c r="O15" s="47" t="s">
        <v>59</v>
      </c>
      <c r="P15" s="44"/>
      <c r="Q15" s="48">
        <v>0.5</v>
      </c>
      <c r="R15" s="90">
        <f t="shared" ref="R15:R20" si="1">ROUNDUP(Q15*0.75,2)</f>
        <v>0.38</v>
      </c>
    </row>
    <row r="16" spans="1:19" ht="18.75" customHeight="1" x14ac:dyDescent="0.15">
      <c r="A16" s="161"/>
      <c r="B16" s="64"/>
      <c r="C16" s="43" t="s">
        <v>198</v>
      </c>
      <c r="D16" s="44"/>
      <c r="E16" s="81">
        <v>0.25</v>
      </c>
      <c r="F16" s="46" t="s">
        <v>54</v>
      </c>
      <c r="G16" s="68"/>
      <c r="H16" s="72" t="s">
        <v>198</v>
      </c>
      <c r="I16" s="44"/>
      <c r="J16" s="46">
        <f>ROUNDUP(E16*0.75,2)</f>
        <v>0.19</v>
      </c>
      <c r="K16" s="46" t="s">
        <v>54</v>
      </c>
      <c r="L16" s="46"/>
      <c r="M16" s="76" t="e">
        <f>#REF!</f>
        <v>#REF!</v>
      </c>
      <c r="N16" s="64" t="s">
        <v>253</v>
      </c>
      <c r="O16" s="47" t="s">
        <v>35</v>
      </c>
      <c r="P16" s="44"/>
      <c r="Q16" s="48">
        <v>1.5</v>
      </c>
      <c r="R16" s="90">
        <f t="shared" si="1"/>
        <v>1.1300000000000001</v>
      </c>
    </row>
    <row r="17" spans="1:18" ht="18.75" customHeight="1" x14ac:dyDescent="0.15">
      <c r="A17" s="161"/>
      <c r="B17" s="64"/>
      <c r="C17" s="43" t="s">
        <v>40</v>
      </c>
      <c r="D17" s="44"/>
      <c r="E17" s="45">
        <v>10</v>
      </c>
      <c r="F17" s="46" t="s">
        <v>18</v>
      </c>
      <c r="G17" s="68"/>
      <c r="H17" s="72" t="s">
        <v>40</v>
      </c>
      <c r="I17" s="44"/>
      <c r="J17" s="46">
        <f>ROUNDUP(E17*0.75,2)</f>
        <v>7.5</v>
      </c>
      <c r="K17" s="46" t="s">
        <v>18</v>
      </c>
      <c r="L17" s="46"/>
      <c r="M17" s="76" t="e">
        <f>ROUND(#REF!+(#REF!*10/100),2)</f>
        <v>#REF!</v>
      </c>
      <c r="N17" s="64" t="s">
        <v>39</v>
      </c>
      <c r="O17" s="47" t="s">
        <v>65</v>
      </c>
      <c r="P17" s="44"/>
      <c r="Q17" s="48">
        <v>30</v>
      </c>
      <c r="R17" s="90">
        <f t="shared" si="1"/>
        <v>22.5</v>
      </c>
    </row>
    <row r="18" spans="1:18" ht="18.75" customHeight="1" x14ac:dyDescent="0.15">
      <c r="A18" s="161"/>
      <c r="B18" s="64"/>
      <c r="C18" s="43" t="s">
        <v>105</v>
      </c>
      <c r="D18" s="44"/>
      <c r="E18" s="45">
        <v>5</v>
      </c>
      <c r="F18" s="46" t="s">
        <v>18</v>
      </c>
      <c r="G18" s="68"/>
      <c r="H18" s="72" t="s">
        <v>105</v>
      </c>
      <c r="I18" s="44"/>
      <c r="J18" s="46">
        <f>ROUNDUP(E18*0.75,2)</f>
        <v>3.75</v>
      </c>
      <c r="K18" s="46" t="s">
        <v>18</v>
      </c>
      <c r="L18" s="46"/>
      <c r="M18" s="76" t="e">
        <f>ROUND(#REF!+(#REF!*23/100),2)</f>
        <v>#REF!</v>
      </c>
      <c r="N18" s="64"/>
      <c r="O18" s="47" t="s">
        <v>53</v>
      </c>
      <c r="P18" s="44"/>
      <c r="Q18" s="48">
        <v>2</v>
      </c>
      <c r="R18" s="90">
        <f t="shared" si="1"/>
        <v>1.5</v>
      </c>
    </row>
    <row r="19" spans="1:18" ht="18.75" customHeight="1" x14ac:dyDescent="0.15">
      <c r="A19" s="161"/>
      <c r="B19" s="64"/>
      <c r="C19" s="43"/>
      <c r="D19" s="44"/>
      <c r="E19" s="45"/>
      <c r="F19" s="46"/>
      <c r="G19" s="68"/>
      <c r="H19" s="72"/>
      <c r="I19" s="44"/>
      <c r="J19" s="46"/>
      <c r="K19" s="46"/>
      <c r="L19" s="46"/>
      <c r="M19" s="76"/>
      <c r="N19" s="64"/>
      <c r="O19" s="47" t="s">
        <v>66</v>
      </c>
      <c r="P19" s="44"/>
      <c r="Q19" s="48">
        <v>1.5</v>
      </c>
      <c r="R19" s="90">
        <f t="shared" si="1"/>
        <v>1.1300000000000001</v>
      </c>
    </row>
    <row r="20" spans="1:18" ht="18.75" customHeight="1" x14ac:dyDescent="0.15">
      <c r="A20" s="161"/>
      <c r="B20" s="64"/>
      <c r="C20" s="43"/>
      <c r="D20" s="44"/>
      <c r="E20" s="45"/>
      <c r="F20" s="46"/>
      <c r="G20" s="68"/>
      <c r="H20" s="72"/>
      <c r="I20" s="44"/>
      <c r="J20" s="46"/>
      <c r="K20" s="46"/>
      <c r="L20" s="46"/>
      <c r="M20" s="76"/>
      <c r="N20" s="64"/>
      <c r="O20" s="47" t="s">
        <v>61</v>
      </c>
      <c r="P20" s="44" t="s">
        <v>32</v>
      </c>
      <c r="Q20" s="48">
        <v>1.5</v>
      </c>
      <c r="R20" s="90">
        <f t="shared" si="1"/>
        <v>1.1300000000000001</v>
      </c>
    </row>
    <row r="21" spans="1:18" ht="18.75" customHeight="1" x14ac:dyDescent="0.15">
      <c r="A21" s="161"/>
      <c r="B21" s="65"/>
      <c r="C21" s="49"/>
      <c r="D21" s="50"/>
      <c r="E21" s="51"/>
      <c r="F21" s="52"/>
      <c r="G21" s="69"/>
      <c r="H21" s="73"/>
      <c r="I21" s="50"/>
      <c r="J21" s="52"/>
      <c r="K21" s="52"/>
      <c r="L21" s="52"/>
      <c r="M21" s="77"/>
      <c r="N21" s="65"/>
      <c r="O21" s="53"/>
      <c r="P21" s="50"/>
      <c r="Q21" s="54"/>
      <c r="R21" s="92"/>
    </row>
    <row r="22" spans="1:18" ht="18.75" customHeight="1" x14ac:dyDescent="0.15">
      <c r="A22" s="161"/>
      <c r="B22" s="64" t="s">
        <v>91</v>
      </c>
      <c r="C22" s="43" t="s">
        <v>103</v>
      </c>
      <c r="D22" s="44"/>
      <c r="E22" s="45">
        <v>20</v>
      </c>
      <c r="F22" s="46" t="s">
        <v>18</v>
      </c>
      <c r="G22" s="68"/>
      <c r="H22" s="72" t="s">
        <v>103</v>
      </c>
      <c r="I22" s="44"/>
      <c r="J22" s="46">
        <f>ROUNDUP(E22*0.75,2)</f>
        <v>15</v>
      </c>
      <c r="K22" s="46" t="s">
        <v>18</v>
      </c>
      <c r="L22" s="46"/>
      <c r="M22" s="76" t="e">
        <f>ROUND(#REF!+(#REF!*6/100),2)</f>
        <v>#REF!</v>
      </c>
      <c r="N22" s="64" t="s">
        <v>39</v>
      </c>
      <c r="O22" s="47" t="s">
        <v>65</v>
      </c>
      <c r="P22" s="44"/>
      <c r="Q22" s="48">
        <v>100</v>
      </c>
      <c r="R22" s="90">
        <f>ROUNDUP(Q22*0.75,2)</f>
        <v>75</v>
      </c>
    </row>
    <row r="23" spans="1:18" ht="18.75" customHeight="1" x14ac:dyDescent="0.15">
      <c r="A23" s="161"/>
      <c r="B23" s="64"/>
      <c r="C23" s="43" t="s">
        <v>116</v>
      </c>
      <c r="D23" s="44"/>
      <c r="E23" s="45">
        <v>5</v>
      </c>
      <c r="F23" s="46" t="s">
        <v>18</v>
      </c>
      <c r="G23" s="68"/>
      <c r="H23" s="72" t="s">
        <v>116</v>
      </c>
      <c r="I23" s="44"/>
      <c r="J23" s="46">
        <f>ROUNDUP(E23*0.75,2)</f>
        <v>3.75</v>
      </c>
      <c r="K23" s="46" t="s">
        <v>18</v>
      </c>
      <c r="L23" s="46"/>
      <c r="M23" s="76" t="e">
        <f>ROUND(#REF!+(#REF!*10/100),2)</f>
        <v>#REF!</v>
      </c>
      <c r="N23" s="64"/>
      <c r="O23" s="47" t="s">
        <v>94</v>
      </c>
      <c r="P23" s="44"/>
      <c r="Q23" s="48">
        <v>3</v>
      </c>
      <c r="R23" s="90">
        <f>ROUNDUP(Q23*0.75,2)</f>
        <v>2.25</v>
      </c>
    </row>
    <row r="24" spans="1:18" ht="18.75" customHeight="1" x14ac:dyDescent="0.15">
      <c r="A24" s="161"/>
      <c r="B24" s="65"/>
      <c r="C24" s="49"/>
      <c r="D24" s="50"/>
      <c r="E24" s="51"/>
      <c r="F24" s="52"/>
      <c r="G24" s="69"/>
      <c r="H24" s="73"/>
      <c r="I24" s="50"/>
      <c r="J24" s="52"/>
      <c r="K24" s="52"/>
      <c r="L24" s="52"/>
      <c r="M24" s="77"/>
      <c r="N24" s="65"/>
      <c r="O24" s="53"/>
      <c r="P24" s="50"/>
      <c r="Q24" s="54"/>
      <c r="R24" s="92"/>
    </row>
    <row r="25" spans="1:18" ht="18.75" customHeight="1" x14ac:dyDescent="0.15">
      <c r="A25" s="161"/>
      <c r="B25" s="64" t="s">
        <v>106</v>
      </c>
      <c r="C25" s="43" t="s">
        <v>107</v>
      </c>
      <c r="D25" s="44"/>
      <c r="E25" s="81">
        <v>0.25</v>
      </c>
      <c r="F25" s="46" t="s">
        <v>108</v>
      </c>
      <c r="G25" s="68"/>
      <c r="H25" s="72" t="s">
        <v>107</v>
      </c>
      <c r="I25" s="44"/>
      <c r="J25" s="46">
        <f>ROUNDUP(E25*0.75,2)</f>
        <v>0.19</v>
      </c>
      <c r="K25" s="46" t="s">
        <v>108</v>
      </c>
      <c r="L25" s="46"/>
      <c r="M25" s="76" t="e">
        <f>#REF!</f>
        <v>#REF!</v>
      </c>
      <c r="N25" s="64" t="s">
        <v>45</v>
      </c>
      <c r="O25" s="47"/>
      <c r="P25" s="44"/>
      <c r="Q25" s="48"/>
      <c r="R25" s="90"/>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8"/>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344</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343</v>
      </c>
      <c r="C9" s="111" t="s">
        <v>58</v>
      </c>
      <c r="D9" s="110"/>
      <c r="E9" s="44"/>
      <c r="F9" s="44"/>
      <c r="G9" s="106"/>
      <c r="H9" s="119">
        <v>15</v>
      </c>
      <c r="I9" s="107" t="s">
        <v>342</v>
      </c>
      <c r="J9" s="122" t="s">
        <v>113</v>
      </c>
      <c r="K9" s="105">
        <v>10</v>
      </c>
      <c r="L9" s="107" t="s">
        <v>341</v>
      </c>
      <c r="M9" s="106" t="s">
        <v>19</v>
      </c>
      <c r="N9" s="105">
        <v>5</v>
      </c>
      <c r="O9" s="104"/>
    </row>
    <row r="10" spans="1:21" ht="18.95" customHeight="1" x14ac:dyDescent="0.15">
      <c r="A10" s="173"/>
      <c r="B10" s="106"/>
      <c r="C10" s="111" t="s">
        <v>19</v>
      </c>
      <c r="D10" s="110"/>
      <c r="E10" s="44"/>
      <c r="F10" s="44"/>
      <c r="G10" s="106"/>
      <c r="H10" s="119">
        <v>10</v>
      </c>
      <c r="I10" s="107"/>
      <c r="J10" s="106" t="s">
        <v>19</v>
      </c>
      <c r="K10" s="105">
        <v>10</v>
      </c>
      <c r="L10" s="107"/>
      <c r="M10" s="106" t="s">
        <v>105</v>
      </c>
      <c r="N10" s="105">
        <v>5</v>
      </c>
      <c r="O10" s="104"/>
    </row>
    <row r="11" spans="1:21" ht="18.95" customHeight="1" x14ac:dyDescent="0.15">
      <c r="A11" s="173"/>
      <c r="B11" s="106"/>
      <c r="C11" s="111" t="s">
        <v>105</v>
      </c>
      <c r="D11" s="110"/>
      <c r="E11" s="44"/>
      <c r="F11" s="44"/>
      <c r="G11" s="106"/>
      <c r="H11" s="119">
        <v>5</v>
      </c>
      <c r="I11" s="107"/>
      <c r="J11" s="106" t="s">
        <v>105</v>
      </c>
      <c r="K11" s="105">
        <v>5</v>
      </c>
      <c r="L11" s="114"/>
      <c r="M11" s="113"/>
      <c r="N11" s="112"/>
      <c r="O11" s="121"/>
    </row>
    <row r="12" spans="1:21" ht="18.95" customHeight="1" x14ac:dyDescent="0.15">
      <c r="A12" s="173"/>
      <c r="B12" s="106"/>
      <c r="C12" s="111" t="s">
        <v>40</v>
      </c>
      <c r="D12" s="110"/>
      <c r="E12" s="44"/>
      <c r="F12" s="44"/>
      <c r="G12" s="106"/>
      <c r="H12" s="119">
        <v>10</v>
      </c>
      <c r="I12" s="107"/>
      <c r="J12" s="106" t="s">
        <v>40</v>
      </c>
      <c r="K12" s="105">
        <v>5</v>
      </c>
      <c r="L12" s="107" t="s">
        <v>340</v>
      </c>
      <c r="M12" s="106" t="s">
        <v>103</v>
      </c>
      <c r="N12" s="105">
        <v>10</v>
      </c>
      <c r="O12" s="104"/>
    </row>
    <row r="13" spans="1:21" ht="18.95" customHeight="1" x14ac:dyDescent="0.15">
      <c r="A13" s="173"/>
      <c r="B13" s="106"/>
      <c r="C13" s="111" t="s">
        <v>56</v>
      </c>
      <c r="D13" s="110"/>
      <c r="E13" s="44" t="s">
        <v>57</v>
      </c>
      <c r="F13" s="44"/>
      <c r="G13" s="106"/>
      <c r="H13" s="144">
        <v>0.13</v>
      </c>
      <c r="I13" s="107"/>
      <c r="J13" s="106" t="s">
        <v>291</v>
      </c>
      <c r="K13" s="143">
        <v>0.13</v>
      </c>
      <c r="L13" s="107"/>
      <c r="M13" s="106" t="s">
        <v>40</v>
      </c>
      <c r="N13" s="105">
        <v>5</v>
      </c>
      <c r="O13" s="104"/>
    </row>
    <row r="14" spans="1:21" ht="18.95" customHeight="1" x14ac:dyDescent="0.15">
      <c r="A14" s="173"/>
      <c r="B14" s="106"/>
      <c r="C14" s="111"/>
      <c r="D14" s="110"/>
      <c r="E14" s="44"/>
      <c r="F14" s="44"/>
      <c r="G14" s="106" t="s">
        <v>65</v>
      </c>
      <c r="H14" s="119" t="s">
        <v>266</v>
      </c>
      <c r="I14" s="107"/>
      <c r="J14" s="106"/>
      <c r="K14" s="105"/>
      <c r="L14" s="114"/>
      <c r="M14" s="113"/>
      <c r="N14" s="112"/>
      <c r="O14" s="121"/>
    </row>
    <row r="15" spans="1:21" ht="18.95" customHeight="1" x14ac:dyDescent="0.15">
      <c r="A15" s="173"/>
      <c r="B15" s="106"/>
      <c r="C15" s="111"/>
      <c r="D15" s="110"/>
      <c r="E15" s="44"/>
      <c r="F15" s="44"/>
      <c r="G15" s="106" t="s">
        <v>53</v>
      </c>
      <c r="H15" s="119" t="s">
        <v>268</v>
      </c>
      <c r="I15" s="107"/>
      <c r="J15" s="106"/>
      <c r="K15" s="105"/>
      <c r="L15" s="107" t="s">
        <v>339</v>
      </c>
      <c r="M15" s="106" t="s">
        <v>107</v>
      </c>
      <c r="N15" s="143">
        <v>0.13</v>
      </c>
      <c r="O15" s="104"/>
    </row>
    <row r="16" spans="1:21" ht="18.95" customHeight="1" x14ac:dyDescent="0.15">
      <c r="A16" s="173"/>
      <c r="B16" s="106"/>
      <c r="C16" s="111"/>
      <c r="D16" s="110"/>
      <c r="E16" s="44"/>
      <c r="F16" s="44" t="s">
        <v>32</v>
      </c>
      <c r="G16" s="106" t="s">
        <v>61</v>
      </c>
      <c r="H16" s="119" t="s">
        <v>268</v>
      </c>
      <c r="I16" s="107"/>
      <c r="J16" s="106"/>
      <c r="K16" s="105"/>
      <c r="L16" s="107"/>
      <c r="M16" s="106"/>
      <c r="N16" s="105"/>
      <c r="O16" s="104"/>
    </row>
    <row r="17" spans="1:15" ht="18.95" customHeight="1" x14ac:dyDescent="0.15">
      <c r="A17" s="173"/>
      <c r="B17" s="113"/>
      <c r="C17" s="118"/>
      <c r="D17" s="117"/>
      <c r="E17" s="50"/>
      <c r="F17" s="50"/>
      <c r="G17" s="113"/>
      <c r="H17" s="115"/>
      <c r="I17" s="114"/>
      <c r="J17" s="113"/>
      <c r="K17" s="112"/>
      <c r="L17" s="107"/>
      <c r="M17" s="106"/>
      <c r="N17" s="105"/>
      <c r="O17" s="104"/>
    </row>
    <row r="18" spans="1:15" ht="18.95" customHeight="1" x14ac:dyDescent="0.15">
      <c r="A18" s="173"/>
      <c r="B18" s="106" t="s">
        <v>91</v>
      </c>
      <c r="C18" s="111" t="s">
        <v>103</v>
      </c>
      <c r="D18" s="110"/>
      <c r="E18" s="44"/>
      <c r="F18" s="44"/>
      <c r="G18" s="106"/>
      <c r="H18" s="119">
        <v>20</v>
      </c>
      <c r="I18" s="107" t="s">
        <v>91</v>
      </c>
      <c r="J18" s="106" t="s">
        <v>103</v>
      </c>
      <c r="K18" s="105">
        <v>15</v>
      </c>
      <c r="L18" s="107"/>
      <c r="M18" s="106"/>
      <c r="N18" s="105"/>
      <c r="O18" s="104"/>
    </row>
    <row r="19" spans="1:15" ht="18.95" customHeight="1" x14ac:dyDescent="0.15">
      <c r="A19" s="173"/>
      <c r="B19" s="106"/>
      <c r="C19" s="111" t="s">
        <v>116</v>
      </c>
      <c r="D19" s="110"/>
      <c r="E19" s="44"/>
      <c r="F19" s="145"/>
      <c r="G19" s="106"/>
      <c r="H19" s="119">
        <v>5</v>
      </c>
      <c r="I19" s="107"/>
      <c r="J19" s="106"/>
      <c r="K19" s="105"/>
      <c r="L19" s="107"/>
      <c r="M19" s="106"/>
      <c r="N19" s="105"/>
      <c r="O19" s="104"/>
    </row>
    <row r="20" spans="1:15" ht="18.95" customHeight="1" x14ac:dyDescent="0.15">
      <c r="A20" s="173"/>
      <c r="B20" s="106"/>
      <c r="C20" s="111"/>
      <c r="D20" s="110"/>
      <c r="E20" s="44"/>
      <c r="F20" s="44"/>
      <c r="G20" s="106" t="s">
        <v>65</v>
      </c>
      <c r="H20" s="119" t="s">
        <v>266</v>
      </c>
      <c r="I20" s="107"/>
      <c r="J20" s="106"/>
      <c r="K20" s="105"/>
      <c r="L20" s="107"/>
      <c r="M20" s="106"/>
      <c r="N20" s="105"/>
      <c r="O20" s="104"/>
    </row>
    <row r="21" spans="1:15" ht="18.95" customHeight="1" x14ac:dyDescent="0.15">
      <c r="A21" s="173"/>
      <c r="B21" s="106"/>
      <c r="C21" s="111"/>
      <c r="D21" s="110"/>
      <c r="E21" s="44"/>
      <c r="F21" s="44"/>
      <c r="G21" s="106" t="s">
        <v>94</v>
      </c>
      <c r="H21" s="119" t="s">
        <v>268</v>
      </c>
      <c r="I21" s="114"/>
      <c r="J21" s="113"/>
      <c r="K21" s="112"/>
      <c r="L21" s="107"/>
      <c r="M21" s="106"/>
      <c r="N21" s="105"/>
      <c r="O21" s="104"/>
    </row>
    <row r="22" spans="1:15" ht="18.95" customHeight="1" x14ac:dyDescent="0.15">
      <c r="A22" s="173"/>
      <c r="B22" s="113"/>
      <c r="C22" s="118"/>
      <c r="D22" s="117"/>
      <c r="E22" s="50"/>
      <c r="F22" s="50"/>
      <c r="G22" s="113"/>
      <c r="H22" s="115"/>
      <c r="I22" s="107" t="s">
        <v>106</v>
      </c>
      <c r="J22" s="106" t="s">
        <v>107</v>
      </c>
      <c r="K22" s="147">
        <v>0.17</v>
      </c>
      <c r="L22" s="107"/>
      <c r="M22" s="106"/>
      <c r="N22" s="105"/>
      <c r="O22" s="104"/>
    </row>
    <row r="23" spans="1:15" ht="18.95" customHeight="1" x14ac:dyDescent="0.15">
      <c r="A23" s="173"/>
      <c r="B23" s="106" t="s">
        <v>106</v>
      </c>
      <c r="C23" s="111" t="s">
        <v>107</v>
      </c>
      <c r="D23" s="110"/>
      <c r="E23" s="44"/>
      <c r="F23" s="44"/>
      <c r="G23" s="106"/>
      <c r="H23" s="151">
        <v>0.17</v>
      </c>
      <c r="I23" s="107"/>
      <c r="J23" s="106"/>
      <c r="K23" s="105"/>
      <c r="L23" s="107"/>
      <c r="M23" s="106"/>
      <c r="N23" s="105"/>
      <c r="O23" s="104"/>
    </row>
    <row r="24" spans="1:15" ht="18.95" customHeight="1" thickBot="1" x14ac:dyDescent="0.2">
      <c r="A24" s="174"/>
      <c r="B24" s="99"/>
      <c r="C24" s="103"/>
      <c r="D24" s="102"/>
      <c r="E24" s="57"/>
      <c r="F24" s="57"/>
      <c r="G24" s="99"/>
      <c r="H24" s="101"/>
      <c r="I24" s="100"/>
      <c r="J24" s="99"/>
      <c r="K24" s="98"/>
      <c r="L24" s="100"/>
      <c r="M24" s="99"/>
      <c r="N24" s="98"/>
      <c r="O24" s="97"/>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199</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261</v>
      </c>
      <c r="C5" s="37" t="s">
        <v>17</v>
      </c>
      <c r="D5" s="38"/>
      <c r="E5" s="39">
        <v>10</v>
      </c>
      <c r="F5" s="40" t="s">
        <v>18</v>
      </c>
      <c r="G5" s="67"/>
      <c r="H5" s="71" t="s">
        <v>17</v>
      </c>
      <c r="I5" s="38"/>
      <c r="J5" s="40">
        <f>ROUNDUP(E5*0.75,2)</f>
        <v>7.5</v>
      </c>
      <c r="K5" s="40" t="s">
        <v>18</v>
      </c>
      <c r="L5" s="40"/>
      <c r="M5" s="75" t="e">
        <f>#REF!</f>
        <v>#REF!</v>
      </c>
      <c r="N5" s="63" t="s">
        <v>262</v>
      </c>
      <c r="O5" s="41" t="s">
        <v>16</v>
      </c>
      <c r="P5" s="38"/>
      <c r="Q5" s="42">
        <v>110</v>
      </c>
      <c r="R5" s="89">
        <f>ROUNDUP(Q5*0.75,2)</f>
        <v>82.5</v>
      </c>
    </row>
    <row r="6" spans="1:19" ht="18.75" customHeight="1" x14ac:dyDescent="0.15">
      <c r="A6" s="161"/>
      <c r="B6" s="64"/>
      <c r="C6" s="43" t="s">
        <v>19</v>
      </c>
      <c r="D6" s="44"/>
      <c r="E6" s="45">
        <v>20</v>
      </c>
      <c r="F6" s="46" t="s">
        <v>18</v>
      </c>
      <c r="G6" s="68"/>
      <c r="H6" s="72" t="s">
        <v>19</v>
      </c>
      <c r="I6" s="44"/>
      <c r="J6" s="46">
        <f>ROUNDUP(E6*0.75,2)</f>
        <v>15</v>
      </c>
      <c r="K6" s="46" t="s">
        <v>18</v>
      </c>
      <c r="L6" s="46"/>
      <c r="M6" s="76" t="e">
        <f>ROUND(#REF!+(#REF!*6/100),2)</f>
        <v>#REF!</v>
      </c>
      <c r="N6" s="84" t="s">
        <v>263</v>
      </c>
      <c r="O6" s="47" t="s">
        <v>21</v>
      </c>
      <c r="P6" s="44" t="s">
        <v>22</v>
      </c>
      <c r="Q6" s="48">
        <v>1</v>
      </c>
      <c r="R6" s="90">
        <f>ROUNDUP(Q6*0.75,2)</f>
        <v>0.75</v>
      </c>
    </row>
    <row r="7" spans="1:19" ht="18.75" customHeight="1" x14ac:dyDescent="0.15">
      <c r="A7" s="161"/>
      <c r="B7" s="64"/>
      <c r="C7" s="43" t="s">
        <v>20</v>
      </c>
      <c r="D7" s="44"/>
      <c r="E7" s="45">
        <v>0.5</v>
      </c>
      <c r="F7" s="46" t="s">
        <v>18</v>
      </c>
      <c r="G7" s="68"/>
      <c r="H7" s="72" t="s">
        <v>20</v>
      </c>
      <c r="I7" s="44"/>
      <c r="J7" s="46">
        <f>ROUNDUP(E7*0.75,2)</f>
        <v>0.38</v>
      </c>
      <c r="K7" s="46" t="s">
        <v>18</v>
      </c>
      <c r="L7" s="46"/>
      <c r="M7" s="76" t="e">
        <f>ROUND(#REF!+(#REF!*10/100),2)</f>
        <v>#REF!</v>
      </c>
      <c r="N7" s="91" t="s">
        <v>235</v>
      </c>
      <c r="O7" s="47" t="s">
        <v>24</v>
      </c>
      <c r="P7" s="44"/>
      <c r="Q7" s="48">
        <v>8</v>
      </c>
      <c r="R7" s="90">
        <f>ROUNDUP(Q7*0.75,2)</f>
        <v>6</v>
      </c>
    </row>
    <row r="8" spans="1:19" ht="18.75" customHeight="1" x14ac:dyDescent="0.15">
      <c r="A8" s="161"/>
      <c r="B8" s="64"/>
      <c r="C8" s="43"/>
      <c r="D8" s="44"/>
      <c r="E8" s="45"/>
      <c r="F8" s="46"/>
      <c r="G8" s="68"/>
      <c r="H8" s="72"/>
      <c r="I8" s="44"/>
      <c r="J8" s="46"/>
      <c r="K8" s="46"/>
      <c r="L8" s="46"/>
      <c r="M8" s="76"/>
      <c r="N8" s="64" t="s">
        <v>15</v>
      </c>
      <c r="O8" s="47"/>
      <c r="P8" s="44"/>
      <c r="Q8" s="48"/>
      <c r="R8" s="90"/>
    </row>
    <row r="9" spans="1:19" ht="18.75" customHeight="1" x14ac:dyDescent="0.15">
      <c r="A9" s="161"/>
      <c r="B9" s="65"/>
      <c r="C9" s="49"/>
      <c r="D9" s="50"/>
      <c r="E9" s="51"/>
      <c r="F9" s="52"/>
      <c r="G9" s="69"/>
      <c r="H9" s="73"/>
      <c r="I9" s="50"/>
      <c r="J9" s="52"/>
      <c r="K9" s="52"/>
      <c r="L9" s="52"/>
      <c r="M9" s="77"/>
      <c r="N9" s="65"/>
      <c r="O9" s="53"/>
      <c r="P9" s="50"/>
      <c r="Q9" s="54"/>
      <c r="R9" s="92"/>
    </row>
    <row r="10" spans="1:19" ht="18.75" customHeight="1" x14ac:dyDescent="0.15">
      <c r="A10" s="161"/>
      <c r="B10" s="64" t="s">
        <v>25</v>
      </c>
      <c r="C10" s="43" t="s">
        <v>28</v>
      </c>
      <c r="D10" s="44"/>
      <c r="E10" s="45">
        <v>50</v>
      </c>
      <c r="F10" s="46" t="s">
        <v>18</v>
      </c>
      <c r="G10" s="68"/>
      <c r="H10" s="72" t="s">
        <v>28</v>
      </c>
      <c r="I10" s="44"/>
      <c r="J10" s="46">
        <f>ROUNDUP(E10*0.75,2)</f>
        <v>37.5</v>
      </c>
      <c r="K10" s="46" t="s">
        <v>18</v>
      </c>
      <c r="L10" s="46"/>
      <c r="M10" s="76" t="e">
        <f>ROUND(#REF!+(#REF!*10/100),2)</f>
        <v>#REF!</v>
      </c>
      <c r="N10" s="64" t="s">
        <v>26</v>
      </c>
      <c r="O10" s="47" t="s">
        <v>23</v>
      </c>
      <c r="P10" s="44"/>
      <c r="Q10" s="48">
        <v>0.1</v>
      </c>
      <c r="R10" s="90">
        <f t="shared" ref="R10:R17" si="0">ROUNDUP(Q10*0.75,2)</f>
        <v>0.08</v>
      </c>
    </row>
    <row r="11" spans="1:19" ht="18.75" customHeight="1" x14ac:dyDescent="0.15">
      <c r="A11" s="161"/>
      <c r="B11" s="64"/>
      <c r="C11" s="43" t="s">
        <v>29</v>
      </c>
      <c r="D11" s="44"/>
      <c r="E11" s="45">
        <v>20</v>
      </c>
      <c r="F11" s="46" t="s">
        <v>18</v>
      </c>
      <c r="G11" s="68"/>
      <c r="H11" s="72" t="s">
        <v>29</v>
      </c>
      <c r="I11" s="44"/>
      <c r="J11" s="46">
        <f>ROUNDUP(E11*0.75,2)</f>
        <v>15</v>
      </c>
      <c r="K11" s="46" t="s">
        <v>18</v>
      </c>
      <c r="L11" s="46"/>
      <c r="M11" s="76" t="e">
        <f>#REF!</f>
        <v>#REF!</v>
      </c>
      <c r="N11" s="84" t="s">
        <v>264</v>
      </c>
      <c r="O11" s="47" t="s">
        <v>30</v>
      </c>
      <c r="P11" s="44"/>
      <c r="Q11" s="48">
        <v>0.01</v>
      </c>
      <c r="R11" s="90">
        <f t="shared" si="0"/>
        <v>0.01</v>
      </c>
    </row>
    <row r="12" spans="1:19" ht="18.75" customHeight="1" x14ac:dyDescent="0.15">
      <c r="A12" s="161"/>
      <c r="B12" s="64"/>
      <c r="C12" s="43" t="s">
        <v>36</v>
      </c>
      <c r="D12" s="44"/>
      <c r="E12" s="45">
        <v>20</v>
      </c>
      <c r="F12" s="46" t="s">
        <v>18</v>
      </c>
      <c r="G12" s="68"/>
      <c r="H12" s="72" t="s">
        <v>36</v>
      </c>
      <c r="I12" s="44"/>
      <c r="J12" s="46">
        <f>ROUNDUP(E12*0.75,2)</f>
        <v>15</v>
      </c>
      <c r="K12" s="46" t="s">
        <v>18</v>
      </c>
      <c r="L12" s="46"/>
      <c r="M12" s="76" t="e">
        <f>ROUND(#REF!+(#REF!*3/100),2)</f>
        <v>#REF!</v>
      </c>
      <c r="N12" s="91" t="s">
        <v>222</v>
      </c>
      <c r="O12" s="47" t="s">
        <v>31</v>
      </c>
      <c r="P12" s="44" t="s">
        <v>32</v>
      </c>
      <c r="Q12" s="48">
        <v>4</v>
      </c>
      <c r="R12" s="90">
        <f t="shared" si="0"/>
        <v>3</v>
      </c>
    </row>
    <row r="13" spans="1:19" ht="18.75" customHeight="1" x14ac:dyDescent="0.15">
      <c r="A13" s="161"/>
      <c r="B13" s="64"/>
      <c r="C13" s="43"/>
      <c r="D13" s="44"/>
      <c r="E13" s="45"/>
      <c r="F13" s="46"/>
      <c r="G13" s="68"/>
      <c r="H13" s="72"/>
      <c r="I13" s="44"/>
      <c r="J13" s="46"/>
      <c r="K13" s="46"/>
      <c r="L13" s="46"/>
      <c r="M13" s="76"/>
      <c r="N13" s="84" t="s">
        <v>265</v>
      </c>
      <c r="O13" s="47" t="s">
        <v>31</v>
      </c>
      <c r="P13" s="44" t="s">
        <v>32</v>
      </c>
      <c r="Q13" s="48">
        <v>4</v>
      </c>
      <c r="R13" s="90">
        <f t="shared" si="0"/>
        <v>3</v>
      </c>
    </row>
    <row r="14" spans="1:19" ht="18.75" customHeight="1" x14ac:dyDescent="0.15">
      <c r="A14" s="161"/>
      <c r="B14" s="64"/>
      <c r="C14" s="43"/>
      <c r="D14" s="44"/>
      <c r="E14" s="45"/>
      <c r="F14" s="46"/>
      <c r="G14" s="68"/>
      <c r="H14" s="72"/>
      <c r="I14" s="44"/>
      <c r="J14" s="46"/>
      <c r="K14" s="46"/>
      <c r="L14" s="46"/>
      <c r="M14" s="76"/>
      <c r="N14" s="64" t="s">
        <v>15</v>
      </c>
      <c r="O14" s="47" t="s">
        <v>33</v>
      </c>
      <c r="P14" s="44"/>
      <c r="Q14" s="48">
        <v>8</v>
      </c>
      <c r="R14" s="90">
        <f t="shared" si="0"/>
        <v>6</v>
      </c>
    </row>
    <row r="15" spans="1:19" ht="18.75" customHeight="1" x14ac:dyDescent="0.15">
      <c r="A15" s="161"/>
      <c r="B15" s="64"/>
      <c r="C15" s="43"/>
      <c r="D15" s="44"/>
      <c r="E15" s="45"/>
      <c r="F15" s="46"/>
      <c r="G15" s="68"/>
      <c r="H15" s="72"/>
      <c r="I15" s="44"/>
      <c r="J15" s="46"/>
      <c r="K15" s="46"/>
      <c r="L15" s="46"/>
      <c r="M15" s="76"/>
      <c r="N15" s="64"/>
      <c r="O15" s="47" t="s">
        <v>34</v>
      </c>
      <c r="P15" s="44" t="s">
        <v>32</v>
      </c>
      <c r="Q15" s="48">
        <v>6</v>
      </c>
      <c r="R15" s="90">
        <f t="shared" si="0"/>
        <v>4.5</v>
      </c>
    </row>
    <row r="16" spans="1:19" ht="18.75" customHeight="1" x14ac:dyDescent="0.15">
      <c r="A16" s="161"/>
      <c r="B16" s="64"/>
      <c r="C16" s="43"/>
      <c r="D16" s="44"/>
      <c r="E16" s="45"/>
      <c r="F16" s="46"/>
      <c r="G16" s="68"/>
      <c r="H16" s="72"/>
      <c r="I16" s="44"/>
      <c r="J16" s="46"/>
      <c r="K16" s="46"/>
      <c r="L16" s="46"/>
      <c r="M16" s="76"/>
      <c r="N16" s="64"/>
      <c r="O16" s="47" t="s">
        <v>35</v>
      </c>
      <c r="P16" s="44"/>
      <c r="Q16" s="48">
        <v>6</v>
      </c>
      <c r="R16" s="90">
        <f t="shared" si="0"/>
        <v>4.5</v>
      </c>
    </row>
    <row r="17" spans="1:18" ht="18.75" customHeight="1" x14ac:dyDescent="0.15">
      <c r="A17" s="161"/>
      <c r="B17" s="64"/>
      <c r="C17" s="43"/>
      <c r="D17" s="44"/>
      <c r="E17" s="45"/>
      <c r="F17" s="46"/>
      <c r="G17" s="68"/>
      <c r="H17" s="72"/>
      <c r="I17" s="44"/>
      <c r="J17" s="46"/>
      <c r="K17" s="46"/>
      <c r="L17" s="46"/>
      <c r="M17" s="76"/>
      <c r="N17" s="64"/>
      <c r="O17" s="47" t="s">
        <v>37</v>
      </c>
      <c r="P17" s="44"/>
      <c r="Q17" s="48">
        <v>3</v>
      </c>
      <c r="R17" s="90">
        <f t="shared" si="0"/>
        <v>2.25</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38</v>
      </c>
      <c r="C19" s="43" t="s">
        <v>40</v>
      </c>
      <c r="D19" s="44"/>
      <c r="E19" s="45">
        <v>10</v>
      </c>
      <c r="F19" s="46" t="s">
        <v>18</v>
      </c>
      <c r="G19" s="68"/>
      <c r="H19" s="72" t="s">
        <v>40</v>
      </c>
      <c r="I19" s="44"/>
      <c r="J19" s="46">
        <f>ROUNDUP(E19*0.75,2)</f>
        <v>7.5</v>
      </c>
      <c r="K19" s="46" t="s">
        <v>18</v>
      </c>
      <c r="L19" s="46"/>
      <c r="M19" s="76" t="e">
        <f>ROUND(#REF!+(#REF!*10/100),2)</f>
        <v>#REF!</v>
      </c>
      <c r="N19" s="64" t="s">
        <v>39</v>
      </c>
      <c r="O19" s="47" t="s">
        <v>33</v>
      </c>
      <c r="P19" s="44"/>
      <c r="Q19" s="48">
        <v>100</v>
      </c>
      <c r="R19" s="90">
        <f>ROUNDUP(Q19*0.75,2)</f>
        <v>75</v>
      </c>
    </row>
    <row r="20" spans="1:18" ht="18.75" customHeight="1" x14ac:dyDescent="0.15">
      <c r="A20" s="161"/>
      <c r="B20" s="64"/>
      <c r="C20" s="43" t="s">
        <v>41</v>
      </c>
      <c r="D20" s="44"/>
      <c r="E20" s="45">
        <v>0.5</v>
      </c>
      <c r="F20" s="46" t="s">
        <v>18</v>
      </c>
      <c r="G20" s="68"/>
      <c r="H20" s="72" t="s">
        <v>41</v>
      </c>
      <c r="I20" s="44"/>
      <c r="J20" s="46">
        <f>ROUNDUP(E20*0.75,2)</f>
        <v>0.38</v>
      </c>
      <c r="K20" s="46" t="s">
        <v>18</v>
      </c>
      <c r="L20" s="46"/>
      <c r="M20" s="76" t="e">
        <f>#REF!</f>
        <v>#REF!</v>
      </c>
      <c r="N20" s="64"/>
      <c r="O20" s="47" t="s">
        <v>42</v>
      </c>
      <c r="P20" s="44" t="s">
        <v>43</v>
      </c>
      <c r="Q20" s="48">
        <v>0.5</v>
      </c>
      <c r="R20" s="90">
        <f>ROUNDUP(Q20*0.75,2)</f>
        <v>0.38</v>
      </c>
    </row>
    <row r="21" spans="1:18" ht="18.75" customHeight="1" x14ac:dyDescent="0.15">
      <c r="A21" s="161"/>
      <c r="B21" s="64"/>
      <c r="C21" s="43"/>
      <c r="D21" s="44"/>
      <c r="E21" s="45"/>
      <c r="F21" s="46"/>
      <c r="G21" s="68"/>
      <c r="H21" s="72"/>
      <c r="I21" s="44"/>
      <c r="J21" s="46"/>
      <c r="K21" s="46"/>
      <c r="L21" s="46"/>
      <c r="M21" s="76"/>
      <c r="N21" s="64"/>
      <c r="O21" s="47" t="s">
        <v>23</v>
      </c>
      <c r="P21" s="44"/>
      <c r="Q21" s="48">
        <v>0.1</v>
      </c>
      <c r="R21" s="90">
        <f>ROUNDUP(Q21*0.75,2)</f>
        <v>0.08</v>
      </c>
    </row>
    <row r="22" spans="1:18" ht="18.75" customHeight="1" x14ac:dyDescent="0.15">
      <c r="A22" s="161"/>
      <c r="B22" s="65"/>
      <c r="C22" s="49"/>
      <c r="D22" s="50"/>
      <c r="E22" s="51"/>
      <c r="F22" s="52"/>
      <c r="G22" s="69"/>
      <c r="H22" s="73"/>
      <c r="I22" s="50"/>
      <c r="J22" s="52"/>
      <c r="K22" s="52"/>
      <c r="L22" s="52"/>
      <c r="M22" s="77"/>
      <c r="N22" s="65"/>
      <c r="O22" s="53"/>
      <c r="P22" s="50"/>
      <c r="Q22" s="54"/>
      <c r="R22" s="92"/>
    </row>
    <row r="23" spans="1:18" ht="18.75" customHeight="1" x14ac:dyDescent="0.15">
      <c r="A23" s="161"/>
      <c r="B23" s="64" t="s">
        <v>44</v>
      </c>
      <c r="C23" s="43" t="s">
        <v>46</v>
      </c>
      <c r="D23" s="44"/>
      <c r="E23" s="55">
        <v>0.125</v>
      </c>
      <c r="F23" s="46" t="s">
        <v>47</v>
      </c>
      <c r="G23" s="68"/>
      <c r="H23" s="72" t="s">
        <v>46</v>
      </c>
      <c r="I23" s="44"/>
      <c r="J23" s="46">
        <f>ROUNDUP(E23*0.75,2)</f>
        <v>9.9999999999999992E-2</v>
      </c>
      <c r="K23" s="46" t="s">
        <v>47</v>
      </c>
      <c r="L23" s="46"/>
      <c r="M23" s="76" t="e">
        <f>#REF!</f>
        <v>#REF!</v>
      </c>
      <c r="N23" s="64" t="s">
        <v>45</v>
      </c>
      <c r="O23" s="47"/>
      <c r="P23" s="44"/>
      <c r="Q23" s="48"/>
      <c r="R23" s="90"/>
    </row>
    <row r="24" spans="1:18" ht="18.75" customHeight="1" thickBot="1" x14ac:dyDescent="0.2">
      <c r="A24" s="162"/>
      <c r="B24" s="66"/>
      <c r="C24" s="56"/>
      <c r="D24" s="57"/>
      <c r="E24" s="58"/>
      <c r="F24" s="59"/>
      <c r="G24" s="70"/>
      <c r="H24" s="74"/>
      <c r="I24" s="57"/>
      <c r="J24" s="59"/>
      <c r="K24" s="59"/>
      <c r="L24" s="59"/>
      <c r="M24" s="78"/>
      <c r="N24" s="66"/>
      <c r="O24" s="60"/>
      <c r="P24" s="57"/>
      <c r="Q24" s="61"/>
      <c r="R24" s="93"/>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58" t="s">
        <v>345</v>
      </c>
      <c r="B3" s="200"/>
      <c r="C3" s="200"/>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271</v>
      </c>
      <c r="C9" s="111" t="s">
        <v>17</v>
      </c>
      <c r="D9" s="110"/>
      <c r="E9" s="44"/>
      <c r="F9" s="44"/>
      <c r="G9" s="106"/>
      <c r="H9" s="119">
        <v>10</v>
      </c>
      <c r="I9" s="107" t="s">
        <v>271</v>
      </c>
      <c r="J9" s="122" t="s">
        <v>113</v>
      </c>
      <c r="K9" s="105">
        <v>5</v>
      </c>
      <c r="L9" s="107" t="s">
        <v>270</v>
      </c>
      <c r="M9" s="106" t="s">
        <v>19</v>
      </c>
      <c r="N9" s="105">
        <v>5</v>
      </c>
      <c r="O9" s="104"/>
    </row>
    <row r="10" spans="1:21" ht="18.95" customHeight="1" x14ac:dyDescent="0.15">
      <c r="A10" s="173"/>
      <c r="B10" s="106"/>
      <c r="C10" s="111" t="s">
        <v>28</v>
      </c>
      <c r="D10" s="110"/>
      <c r="E10" s="44"/>
      <c r="F10" s="44"/>
      <c r="G10" s="106"/>
      <c r="H10" s="119">
        <v>20</v>
      </c>
      <c r="I10" s="107"/>
      <c r="J10" s="106" t="s">
        <v>28</v>
      </c>
      <c r="K10" s="105">
        <v>20</v>
      </c>
      <c r="L10" s="107"/>
      <c r="M10" s="106" t="s">
        <v>28</v>
      </c>
      <c r="N10" s="105">
        <v>10</v>
      </c>
      <c r="O10" s="104"/>
    </row>
    <row r="11" spans="1:21" ht="18.95" customHeight="1" x14ac:dyDescent="0.15">
      <c r="A11" s="173"/>
      <c r="B11" s="106"/>
      <c r="C11" s="111" t="s">
        <v>19</v>
      </c>
      <c r="D11" s="110"/>
      <c r="E11" s="44"/>
      <c r="F11" s="44"/>
      <c r="G11" s="106"/>
      <c r="H11" s="119">
        <v>10</v>
      </c>
      <c r="I11" s="107"/>
      <c r="J11" s="106" t="s">
        <v>19</v>
      </c>
      <c r="K11" s="105">
        <v>5</v>
      </c>
      <c r="L11" s="107"/>
      <c r="M11" s="106" t="s">
        <v>36</v>
      </c>
      <c r="N11" s="105">
        <v>10</v>
      </c>
      <c r="O11" s="104"/>
    </row>
    <row r="12" spans="1:21" ht="18.95" customHeight="1" x14ac:dyDescent="0.15">
      <c r="A12" s="173"/>
      <c r="B12" s="106"/>
      <c r="C12" s="111" t="s">
        <v>36</v>
      </c>
      <c r="D12" s="110"/>
      <c r="E12" s="44"/>
      <c r="F12" s="44"/>
      <c r="G12" s="106"/>
      <c r="H12" s="119">
        <v>10</v>
      </c>
      <c r="I12" s="107"/>
      <c r="J12" s="106" t="s">
        <v>36</v>
      </c>
      <c r="K12" s="105">
        <v>10</v>
      </c>
      <c r="L12" s="114"/>
      <c r="M12" s="113"/>
      <c r="N12" s="112"/>
      <c r="O12" s="121"/>
    </row>
    <row r="13" spans="1:21" ht="18.95" customHeight="1" x14ac:dyDescent="0.15">
      <c r="A13" s="173"/>
      <c r="B13" s="106"/>
      <c r="C13" s="111"/>
      <c r="D13" s="110"/>
      <c r="E13" s="44"/>
      <c r="F13" s="44"/>
      <c r="G13" s="106" t="s">
        <v>33</v>
      </c>
      <c r="H13" s="119" t="s">
        <v>266</v>
      </c>
      <c r="I13" s="107"/>
      <c r="J13" s="106"/>
      <c r="K13" s="105"/>
      <c r="L13" s="107" t="s">
        <v>269</v>
      </c>
      <c r="M13" s="106" t="s">
        <v>40</v>
      </c>
      <c r="N13" s="105">
        <v>5</v>
      </c>
      <c r="O13" s="104"/>
    </row>
    <row r="14" spans="1:21" ht="18.95" customHeight="1" x14ac:dyDescent="0.15">
      <c r="A14" s="173"/>
      <c r="B14" s="106"/>
      <c r="C14" s="111"/>
      <c r="D14" s="110"/>
      <c r="E14" s="44"/>
      <c r="F14" s="44"/>
      <c r="G14" s="106" t="s">
        <v>23</v>
      </c>
      <c r="H14" s="119" t="s">
        <v>268</v>
      </c>
      <c r="I14" s="107"/>
      <c r="J14" s="106"/>
      <c r="K14" s="105"/>
      <c r="L14" s="114"/>
      <c r="M14" s="113"/>
      <c r="N14" s="112"/>
      <c r="O14" s="121"/>
    </row>
    <row r="15" spans="1:21" ht="18.95" customHeight="1" x14ac:dyDescent="0.15">
      <c r="A15" s="173"/>
      <c r="B15" s="113"/>
      <c r="C15" s="118"/>
      <c r="D15" s="117"/>
      <c r="E15" s="50"/>
      <c r="F15" s="50"/>
      <c r="G15" s="113"/>
      <c r="H15" s="115"/>
      <c r="I15" s="114"/>
      <c r="J15" s="113"/>
      <c r="K15" s="112"/>
      <c r="L15" s="107" t="s">
        <v>267</v>
      </c>
      <c r="M15" s="106" t="s">
        <v>46</v>
      </c>
      <c r="N15" s="120">
        <v>0.08</v>
      </c>
      <c r="O15" s="104"/>
    </row>
    <row r="16" spans="1:21" ht="18.95" customHeight="1" x14ac:dyDescent="0.15">
      <c r="A16" s="173"/>
      <c r="B16" s="106" t="s">
        <v>38</v>
      </c>
      <c r="C16" s="111" t="s">
        <v>41</v>
      </c>
      <c r="D16" s="110"/>
      <c r="E16" s="44"/>
      <c r="F16" s="44"/>
      <c r="G16" s="106"/>
      <c r="H16" s="119">
        <v>0.5</v>
      </c>
      <c r="I16" s="107" t="s">
        <v>38</v>
      </c>
      <c r="J16" s="106" t="s">
        <v>41</v>
      </c>
      <c r="K16" s="105">
        <v>0.5</v>
      </c>
      <c r="L16" s="107"/>
      <c r="M16" s="106"/>
      <c r="N16" s="105"/>
      <c r="O16" s="104"/>
    </row>
    <row r="17" spans="1:15" ht="18.95" customHeight="1" x14ac:dyDescent="0.15">
      <c r="A17" s="173"/>
      <c r="B17" s="106"/>
      <c r="C17" s="111" t="s">
        <v>40</v>
      </c>
      <c r="D17" s="110"/>
      <c r="E17" s="44"/>
      <c r="F17" s="44"/>
      <c r="G17" s="106"/>
      <c r="H17" s="119">
        <v>5</v>
      </c>
      <c r="I17" s="107"/>
      <c r="J17" s="106" t="s">
        <v>40</v>
      </c>
      <c r="K17" s="105">
        <v>5</v>
      </c>
      <c r="L17" s="107"/>
      <c r="M17" s="106"/>
      <c r="N17" s="105"/>
      <c r="O17" s="104"/>
    </row>
    <row r="18" spans="1:15" ht="18.95" customHeight="1" x14ac:dyDescent="0.15">
      <c r="A18" s="173"/>
      <c r="B18" s="106"/>
      <c r="C18" s="111"/>
      <c r="D18" s="110"/>
      <c r="E18" s="44"/>
      <c r="F18" s="44"/>
      <c r="G18" s="106" t="s">
        <v>33</v>
      </c>
      <c r="H18" s="119" t="s">
        <v>266</v>
      </c>
      <c r="I18" s="107"/>
      <c r="J18" s="106"/>
      <c r="K18" s="105"/>
      <c r="L18" s="107"/>
      <c r="M18" s="106"/>
      <c r="N18" s="105"/>
      <c r="O18" s="104"/>
    </row>
    <row r="19" spans="1:15" ht="18.95" customHeight="1" x14ac:dyDescent="0.15">
      <c r="A19" s="173"/>
      <c r="B19" s="113"/>
      <c r="C19" s="118"/>
      <c r="D19" s="117"/>
      <c r="E19" s="50"/>
      <c r="F19" s="116"/>
      <c r="G19" s="113"/>
      <c r="H19" s="115"/>
      <c r="I19" s="114"/>
      <c r="J19" s="113"/>
      <c r="K19" s="112"/>
      <c r="L19" s="107"/>
      <c r="M19" s="106"/>
      <c r="N19" s="105"/>
      <c r="O19" s="104"/>
    </row>
    <row r="20" spans="1:15" ht="18.95" customHeight="1" thickBot="1" x14ac:dyDescent="0.2">
      <c r="A20" s="173"/>
      <c r="B20" s="106" t="s">
        <v>44</v>
      </c>
      <c r="C20" s="111" t="s">
        <v>46</v>
      </c>
      <c r="D20" s="110"/>
      <c r="E20" s="44"/>
      <c r="F20" s="44"/>
      <c r="G20" s="106"/>
      <c r="H20" s="109">
        <v>0.1</v>
      </c>
      <c r="I20" s="107" t="s">
        <v>44</v>
      </c>
      <c r="J20" s="106" t="s">
        <v>46</v>
      </c>
      <c r="K20" s="108">
        <v>0.1</v>
      </c>
      <c r="L20" s="107"/>
      <c r="M20" s="106"/>
      <c r="N20" s="105"/>
      <c r="O20" s="104"/>
    </row>
    <row r="21" spans="1:15" ht="18.95" customHeight="1" thickBot="1" x14ac:dyDescent="0.2">
      <c r="A21" s="174"/>
      <c r="B21" s="99"/>
      <c r="C21" s="103"/>
      <c r="D21" s="102"/>
      <c r="E21" s="57"/>
      <c r="F21" s="57"/>
      <c r="G21" s="99"/>
      <c r="H21" s="101"/>
      <c r="I21" s="100"/>
      <c r="J21" s="99"/>
      <c r="K21" s="98"/>
      <c r="L21" s="154"/>
      <c r="M21" s="153"/>
      <c r="N21" s="152"/>
      <c r="O21" s="97"/>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200</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70</v>
      </c>
      <c r="C5" s="37" t="s">
        <v>73</v>
      </c>
      <c r="D5" s="38"/>
      <c r="E5" s="79">
        <v>0.5</v>
      </c>
      <c r="F5" s="40" t="s">
        <v>68</v>
      </c>
      <c r="G5" s="67"/>
      <c r="H5" s="71" t="s">
        <v>73</v>
      </c>
      <c r="I5" s="38"/>
      <c r="J5" s="40">
        <f>ROUNDUP(E5*0.75,2)</f>
        <v>0.38</v>
      </c>
      <c r="K5" s="40" t="s">
        <v>68</v>
      </c>
      <c r="L5" s="40"/>
      <c r="M5" s="75" t="e">
        <f>#REF!</f>
        <v>#REF!</v>
      </c>
      <c r="N5" s="63" t="s">
        <v>71</v>
      </c>
      <c r="O5" s="41" t="s">
        <v>16</v>
      </c>
      <c r="P5" s="38"/>
      <c r="Q5" s="42">
        <v>110</v>
      </c>
      <c r="R5" s="89">
        <f>ROUNDUP(Q5*0.75,2)</f>
        <v>82.5</v>
      </c>
    </row>
    <row r="6" spans="1:19" ht="18.75" customHeight="1" x14ac:dyDescent="0.15">
      <c r="A6" s="161"/>
      <c r="B6" s="64"/>
      <c r="C6" s="43" t="s">
        <v>74</v>
      </c>
      <c r="D6" s="44"/>
      <c r="E6" s="45">
        <v>0.1</v>
      </c>
      <c r="F6" s="46" t="s">
        <v>18</v>
      </c>
      <c r="G6" s="68" t="s">
        <v>75</v>
      </c>
      <c r="H6" s="72" t="s">
        <v>74</v>
      </c>
      <c r="I6" s="44"/>
      <c r="J6" s="46">
        <f>ROUNDUP(E6*0.75,2)</f>
        <v>0.08</v>
      </c>
      <c r="K6" s="46" t="s">
        <v>18</v>
      </c>
      <c r="L6" s="46" t="s">
        <v>75</v>
      </c>
      <c r="M6" s="76" t="e">
        <f>#REF!</f>
        <v>#REF!</v>
      </c>
      <c r="N6" s="64" t="s">
        <v>72</v>
      </c>
      <c r="O6" s="47" t="s">
        <v>65</v>
      </c>
      <c r="P6" s="44"/>
      <c r="Q6" s="48">
        <v>1.5</v>
      </c>
      <c r="R6" s="90">
        <f>ROUNDUP(Q6*0.75,2)</f>
        <v>1.1300000000000001</v>
      </c>
    </row>
    <row r="7" spans="1:19" ht="18.75" customHeight="1" x14ac:dyDescent="0.15">
      <c r="A7" s="161"/>
      <c r="B7" s="64"/>
      <c r="C7" s="43"/>
      <c r="D7" s="44"/>
      <c r="E7" s="45"/>
      <c r="F7" s="46"/>
      <c r="G7" s="68"/>
      <c r="H7" s="72"/>
      <c r="I7" s="44"/>
      <c r="J7" s="46"/>
      <c r="K7" s="46"/>
      <c r="L7" s="46"/>
      <c r="M7" s="76"/>
      <c r="N7" s="64" t="s">
        <v>39</v>
      </c>
      <c r="O7" s="47" t="s">
        <v>61</v>
      </c>
      <c r="P7" s="44" t="s">
        <v>32</v>
      </c>
      <c r="Q7" s="48">
        <v>1</v>
      </c>
      <c r="R7" s="90">
        <f>ROUNDUP(Q7*0.75,2)</f>
        <v>0.75</v>
      </c>
    </row>
    <row r="8" spans="1:19" ht="18.75" customHeight="1" x14ac:dyDescent="0.15">
      <c r="A8" s="161"/>
      <c r="B8" s="65"/>
      <c r="C8" s="49"/>
      <c r="D8" s="50"/>
      <c r="E8" s="51"/>
      <c r="F8" s="52"/>
      <c r="G8" s="69"/>
      <c r="H8" s="73"/>
      <c r="I8" s="50"/>
      <c r="J8" s="52"/>
      <c r="K8" s="52"/>
      <c r="L8" s="52"/>
      <c r="M8" s="77"/>
      <c r="N8" s="65"/>
      <c r="O8" s="53"/>
      <c r="P8" s="50"/>
      <c r="Q8" s="54"/>
      <c r="R8" s="92"/>
    </row>
    <row r="9" spans="1:19" ht="18.75" customHeight="1" x14ac:dyDescent="0.15">
      <c r="A9" s="161"/>
      <c r="B9" s="64" t="s">
        <v>76</v>
      </c>
      <c r="C9" s="43" t="s">
        <v>82</v>
      </c>
      <c r="D9" s="44"/>
      <c r="E9" s="45">
        <v>40</v>
      </c>
      <c r="F9" s="46" t="s">
        <v>18</v>
      </c>
      <c r="G9" s="68"/>
      <c r="H9" s="72" t="s">
        <v>82</v>
      </c>
      <c r="I9" s="44"/>
      <c r="J9" s="46">
        <f>ROUNDUP(E9*0.75,2)</f>
        <v>30</v>
      </c>
      <c r="K9" s="46" t="s">
        <v>18</v>
      </c>
      <c r="L9" s="46"/>
      <c r="M9" s="76" t="e">
        <f>#REF!</f>
        <v>#REF!</v>
      </c>
      <c r="N9" s="64" t="s">
        <v>77</v>
      </c>
      <c r="O9" s="47" t="s">
        <v>35</v>
      </c>
      <c r="P9" s="44"/>
      <c r="Q9" s="48">
        <v>1</v>
      </c>
      <c r="R9" s="90">
        <f t="shared" ref="R9:R17" si="0">ROUNDUP(Q9*0.75,2)</f>
        <v>0.75</v>
      </c>
    </row>
    <row r="10" spans="1:19" ht="18.75" customHeight="1" x14ac:dyDescent="0.15">
      <c r="A10" s="161"/>
      <c r="B10" s="64"/>
      <c r="C10" s="43" t="s">
        <v>19</v>
      </c>
      <c r="D10" s="44"/>
      <c r="E10" s="45">
        <v>20</v>
      </c>
      <c r="F10" s="46" t="s">
        <v>18</v>
      </c>
      <c r="G10" s="68"/>
      <c r="H10" s="72" t="s">
        <v>19</v>
      </c>
      <c r="I10" s="44"/>
      <c r="J10" s="46">
        <f>ROUNDUP(E10*0.75,2)</f>
        <v>15</v>
      </c>
      <c r="K10" s="46" t="s">
        <v>18</v>
      </c>
      <c r="L10" s="46"/>
      <c r="M10" s="76" t="e">
        <f>ROUND(#REF!+(#REF!*6/100),2)</f>
        <v>#REF!</v>
      </c>
      <c r="N10" s="64" t="s">
        <v>78</v>
      </c>
      <c r="O10" s="47" t="s">
        <v>23</v>
      </c>
      <c r="P10" s="44"/>
      <c r="Q10" s="48">
        <v>0.05</v>
      </c>
      <c r="R10" s="90">
        <f t="shared" si="0"/>
        <v>0.04</v>
      </c>
    </row>
    <row r="11" spans="1:19" ht="18.75" customHeight="1" x14ac:dyDescent="0.15">
      <c r="A11" s="161"/>
      <c r="B11" s="64"/>
      <c r="C11" s="43" t="s">
        <v>49</v>
      </c>
      <c r="D11" s="44" t="s">
        <v>22</v>
      </c>
      <c r="E11" s="45">
        <v>5</v>
      </c>
      <c r="F11" s="46" t="s">
        <v>50</v>
      </c>
      <c r="G11" s="68"/>
      <c r="H11" s="72" t="s">
        <v>49</v>
      </c>
      <c r="I11" s="44" t="s">
        <v>22</v>
      </c>
      <c r="J11" s="46">
        <f>ROUNDUP(E11*0.75,2)</f>
        <v>3.75</v>
      </c>
      <c r="K11" s="46" t="s">
        <v>50</v>
      </c>
      <c r="L11" s="46"/>
      <c r="M11" s="76" t="e">
        <f>#REF!</f>
        <v>#REF!</v>
      </c>
      <c r="N11" s="64" t="s">
        <v>79</v>
      </c>
      <c r="O11" s="47" t="s">
        <v>30</v>
      </c>
      <c r="P11" s="44"/>
      <c r="Q11" s="48">
        <v>0.01</v>
      </c>
      <c r="R11" s="90">
        <f t="shared" si="0"/>
        <v>0.01</v>
      </c>
    </row>
    <row r="12" spans="1:19" ht="18.75" customHeight="1" x14ac:dyDescent="0.15">
      <c r="A12" s="161"/>
      <c r="B12" s="64"/>
      <c r="C12" s="43" t="s">
        <v>83</v>
      </c>
      <c r="D12" s="44"/>
      <c r="E12" s="45">
        <v>20</v>
      </c>
      <c r="F12" s="46" t="s">
        <v>18</v>
      </c>
      <c r="G12" s="68"/>
      <c r="H12" s="72" t="s">
        <v>83</v>
      </c>
      <c r="I12" s="44"/>
      <c r="J12" s="46">
        <f>ROUNDUP(E12*0.75,2)</f>
        <v>15</v>
      </c>
      <c r="K12" s="46" t="s">
        <v>18</v>
      </c>
      <c r="L12" s="46"/>
      <c r="M12" s="76" t="e">
        <f>ROUND(#REF!+(#REF!*15/100),2)</f>
        <v>#REF!</v>
      </c>
      <c r="N12" s="64" t="s">
        <v>80</v>
      </c>
      <c r="O12" s="47" t="s">
        <v>34</v>
      </c>
      <c r="P12" s="44" t="s">
        <v>32</v>
      </c>
      <c r="Q12" s="48">
        <v>5</v>
      </c>
      <c r="R12" s="90">
        <f t="shared" si="0"/>
        <v>3.75</v>
      </c>
    </row>
    <row r="13" spans="1:19" ht="18.75" customHeight="1" x14ac:dyDescent="0.15">
      <c r="A13" s="161"/>
      <c r="B13" s="64"/>
      <c r="C13" s="43"/>
      <c r="D13" s="44"/>
      <c r="E13" s="45"/>
      <c r="F13" s="46"/>
      <c r="G13" s="68"/>
      <c r="H13" s="72"/>
      <c r="I13" s="44"/>
      <c r="J13" s="46"/>
      <c r="K13" s="46"/>
      <c r="L13" s="46"/>
      <c r="M13" s="76"/>
      <c r="N13" s="64" t="s">
        <v>81</v>
      </c>
      <c r="O13" s="47" t="s">
        <v>35</v>
      </c>
      <c r="P13" s="44"/>
      <c r="Q13" s="48">
        <v>1</v>
      </c>
      <c r="R13" s="90">
        <f t="shared" si="0"/>
        <v>0.75</v>
      </c>
    </row>
    <row r="14" spans="1:19" ht="18.75" customHeight="1" x14ac:dyDescent="0.15">
      <c r="A14" s="161"/>
      <c r="B14" s="64"/>
      <c r="C14" s="43"/>
      <c r="D14" s="44"/>
      <c r="E14" s="45"/>
      <c r="F14" s="46"/>
      <c r="G14" s="68"/>
      <c r="H14" s="72"/>
      <c r="I14" s="44"/>
      <c r="J14" s="46"/>
      <c r="K14" s="46"/>
      <c r="L14" s="46"/>
      <c r="M14" s="76"/>
      <c r="N14" s="64" t="s">
        <v>39</v>
      </c>
      <c r="O14" s="47" t="s">
        <v>24</v>
      </c>
      <c r="P14" s="44"/>
      <c r="Q14" s="48">
        <v>2.5</v>
      </c>
      <c r="R14" s="90">
        <f t="shared" si="0"/>
        <v>1.8800000000000001</v>
      </c>
    </row>
    <row r="15" spans="1:19" ht="18.75" customHeight="1" x14ac:dyDescent="0.15">
      <c r="A15" s="161"/>
      <c r="B15" s="64"/>
      <c r="C15" s="43"/>
      <c r="D15" s="44"/>
      <c r="E15" s="45"/>
      <c r="F15" s="46"/>
      <c r="G15" s="68"/>
      <c r="H15" s="72"/>
      <c r="I15" s="44"/>
      <c r="J15" s="46"/>
      <c r="K15" s="46"/>
      <c r="L15" s="46"/>
      <c r="M15" s="76"/>
      <c r="N15" s="64"/>
      <c r="O15" s="47" t="s">
        <v>37</v>
      </c>
      <c r="P15" s="44"/>
      <c r="Q15" s="48">
        <v>1.5</v>
      </c>
      <c r="R15" s="90">
        <f t="shared" si="0"/>
        <v>1.1300000000000001</v>
      </c>
    </row>
    <row r="16" spans="1:19" ht="18.75" customHeight="1" x14ac:dyDescent="0.15">
      <c r="A16" s="161"/>
      <c r="B16" s="64"/>
      <c r="C16" s="43"/>
      <c r="D16" s="44"/>
      <c r="E16" s="45"/>
      <c r="F16" s="46"/>
      <c r="G16" s="68"/>
      <c r="H16" s="72"/>
      <c r="I16" s="44"/>
      <c r="J16" s="46"/>
      <c r="K16" s="46"/>
      <c r="L16" s="46"/>
      <c r="M16" s="76"/>
      <c r="N16" s="64"/>
      <c r="O16" s="47" t="s">
        <v>35</v>
      </c>
      <c r="P16" s="44"/>
      <c r="Q16" s="48">
        <v>1</v>
      </c>
      <c r="R16" s="90">
        <f t="shared" si="0"/>
        <v>0.75</v>
      </c>
    </row>
    <row r="17" spans="1:18" ht="18.75" customHeight="1" x14ac:dyDescent="0.15">
      <c r="A17" s="161"/>
      <c r="B17" s="64"/>
      <c r="C17" s="43"/>
      <c r="D17" s="44"/>
      <c r="E17" s="45"/>
      <c r="F17" s="46"/>
      <c r="G17" s="68"/>
      <c r="H17" s="72"/>
      <c r="I17" s="44"/>
      <c r="J17" s="46"/>
      <c r="K17" s="46"/>
      <c r="L17" s="46"/>
      <c r="M17" s="76"/>
      <c r="N17" s="64"/>
      <c r="O17" s="47" t="s">
        <v>23</v>
      </c>
      <c r="P17" s="44"/>
      <c r="Q17" s="48">
        <v>0.05</v>
      </c>
      <c r="R17" s="90">
        <f t="shared" si="0"/>
        <v>0.04</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84</v>
      </c>
      <c r="C19" s="43" t="s">
        <v>87</v>
      </c>
      <c r="D19" s="44"/>
      <c r="E19" s="45">
        <v>30</v>
      </c>
      <c r="F19" s="46" t="s">
        <v>18</v>
      </c>
      <c r="G19" s="68"/>
      <c r="H19" s="72" t="s">
        <v>87</v>
      </c>
      <c r="I19" s="44"/>
      <c r="J19" s="46">
        <f>ROUNDUP(E19*0.75,2)</f>
        <v>22.5</v>
      </c>
      <c r="K19" s="46" t="s">
        <v>18</v>
      </c>
      <c r="L19" s="46"/>
      <c r="M19" s="76" t="e">
        <f>ROUND(#REF!+(#REF!*15/100),2)</f>
        <v>#REF!</v>
      </c>
      <c r="N19" s="64" t="s">
        <v>85</v>
      </c>
      <c r="O19" s="47" t="s">
        <v>53</v>
      </c>
      <c r="P19" s="44"/>
      <c r="Q19" s="48">
        <v>0.3</v>
      </c>
      <c r="R19" s="90">
        <f>ROUNDUP(Q19*0.75,2)</f>
        <v>0.23</v>
      </c>
    </row>
    <row r="20" spans="1:18" ht="18.75" customHeight="1" x14ac:dyDescent="0.15">
      <c r="A20" s="161"/>
      <c r="B20" s="64"/>
      <c r="C20" s="43" t="s">
        <v>88</v>
      </c>
      <c r="D20" s="44"/>
      <c r="E20" s="45">
        <v>10</v>
      </c>
      <c r="F20" s="46" t="s">
        <v>18</v>
      </c>
      <c r="G20" s="68"/>
      <c r="H20" s="72" t="s">
        <v>88</v>
      </c>
      <c r="I20" s="44"/>
      <c r="J20" s="46">
        <f>ROUNDUP(E20*0.75,2)</f>
        <v>7.5</v>
      </c>
      <c r="K20" s="46" t="s">
        <v>18</v>
      </c>
      <c r="L20" s="46"/>
      <c r="M20" s="76" t="e">
        <f>ROUND(#REF!+(#REF!*2/100),2)</f>
        <v>#REF!</v>
      </c>
      <c r="N20" s="64" t="s">
        <v>86</v>
      </c>
      <c r="O20" s="47" t="s">
        <v>61</v>
      </c>
      <c r="P20" s="44" t="s">
        <v>32</v>
      </c>
      <c r="Q20" s="48">
        <v>0.3</v>
      </c>
      <c r="R20" s="90">
        <f>ROUNDUP(Q20*0.75,2)</f>
        <v>0.23</v>
      </c>
    </row>
    <row r="21" spans="1:18" ht="18.75" customHeight="1" x14ac:dyDescent="0.15">
      <c r="A21" s="161"/>
      <c r="B21" s="64"/>
      <c r="C21" s="43" t="s">
        <v>56</v>
      </c>
      <c r="D21" s="44" t="s">
        <v>57</v>
      </c>
      <c r="E21" s="80">
        <v>0.5</v>
      </c>
      <c r="F21" s="46" t="s">
        <v>47</v>
      </c>
      <c r="G21" s="68"/>
      <c r="H21" s="72" t="s">
        <v>56</v>
      </c>
      <c r="I21" s="44" t="s">
        <v>57</v>
      </c>
      <c r="J21" s="46">
        <f>ROUNDUP(E21*0.75,2)</f>
        <v>0.38</v>
      </c>
      <c r="K21" s="46" t="s">
        <v>47</v>
      </c>
      <c r="L21" s="46"/>
      <c r="M21" s="76" t="e">
        <f>#REF!</f>
        <v>#REF!</v>
      </c>
      <c r="N21" s="64" t="s">
        <v>15</v>
      </c>
      <c r="O21" s="47" t="s">
        <v>89</v>
      </c>
      <c r="P21" s="44" t="s">
        <v>90</v>
      </c>
      <c r="Q21" s="48">
        <v>4</v>
      </c>
      <c r="R21" s="90">
        <f>ROUNDUP(Q21*0.75,2)</f>
        <v>3</v>
      </c>
    </row>
    <row r="22" spans="1:18" ht="18.75" customHeight="1" x14ac:dyDescent="0.15">
      <c r="A22" s="161"/>
      <c r="B22" s="64"/>
      <c r="C22" s="43" t="s">
        <v>40</v>
      </c>
      <c r="D22" s="44"/>
      <c r="E22" s="45">
        <v>5</v>
      </c>
      <c r="F22" s="46" t="s">
        <v>18</v>
      </c>
      <c r="G22" s="68"/>
      <c r="H22" s="72" t="s">
        <v>40</v>
      </c>
      <c r="I22" s="44"/>
      <c r="J22" s="46">
        <f>ROUNDUP(E22*0.75,2)</f>
        <v>3.75</v>
      </c>
      <c r="K22" s="46" t="s">
        <v>18</v>
      </c>
      <c r="L22" s="46"/>
      <c r="M22" s="76" t="e">
        <f>ROUND(#REF!+(#REF!*10/100),2)</f>
        <v>#REF!</v>
      </c>
      <c r="N22" s="64"/>
      <c r="O22" s="47"/>
      <c r="P22" s="44"/>
      <c r="Q22" s="48"/>
      <c r="R22" s="90"/>
    </row>
    <row r="23" spans="1:18" ht="18.75" customHeight="1" x14ac:dyDescent="0.15">
      <c r="A23" s="161"/>
      <c r="B23" s="65"/>
      <c r="C23" s="49"/>
      <c r="D23" s="50"/>
      <c r="E23" s="51"/>
      <c r="F23" s="52"/>
      <c r="G23" s="69"/>
      <c r="H23" s="73"/>
      <c r="I23" s="50"/>
      <c r="J23" s="52"/>
      <c r="K23" s="52"/>
      <c r="L23" s="52"/>
      <c r="M23" s="77"/>
      <c r="N23" s="65"/>
      <c r="O23" s="53"/>
      <c r="P23" s="50"/>
      <c r="Q23" s="54"/>
      <c r="R23" s="92"/>
    </row>
    <row r="24" spans="1:18" ht="18.75" customHeight="1" x14ac:dyDescent="0.15">
      <c r="A24" s="161"/>
      <c r="B24" s="64" t="s">
        <v>91</v>
      </c>
      <c r="C24" s="43" t="s">
        <v>92</v>
      </c>
      <c r="D24" s="44"/>
      <c r="E24" s="45">
        <v>20</v>
      </c>
      <c r="F24" s="46" t="s">
        <v>18</v>
      </c>
      <c r="G24" s="68"/>
      <c r="H24" s="72" t="s">
        <v>92</v>
      </c>
      <c r="I24" s="44"/>
      <c r="J24" s="46">
        <f>ROUNDUP(E24*0.75,2)</f>
        <v>15</v>
      </c>
      <c r="K24" s="46" t="s">
        <v>18</v>
      </c>
      <c r="L24" s="46"/>
      <c r="M24" s="76" t="e">
        <f>ROUND(#REF!+(#REF!*3/100),2)</f>
        <v>#REF!</v>
      </c>
      <c r="N24" s="64" t="s">
        <v>39</v>
      </c>
      <c r="O24" s="47" t="s">
        <v>65</v>
      </c>
      <c r="P24" s="44"/>
      <c r="Q24" s="48">
        <v>100</v>
      </c>
      <c r="R24" s="90">
        <f>ROUNDUP(Q24*0.75,2)</f>
        <v>75</v>
      </c>
    </row>
    <row r="25" spans="1:18" ht="18.75" customHeight="1" x14ac:dyDescent="0.15">
      <c r="A25" s="161"/>
      <c r="B25" s="64"/>
      <c r="C25" s="43" t="s">
        <v>93</v>
      </c>
      <c r="D25" s="44"/>
      <c r="E25" s="45">
        <v>5</v>
      </c>
      <c r="F25" s="46" t="s">
        <v>18</v>
      </c>
      <c r="G25" s="68"/>
      <c r="H25" s="72" t="s">
        <v>93</v>
      </c>
      <c r="I25" s="44"/>
      <c r="J25" s="46">
        <f>ROUNDUP(E25*0.75,2)</f>
        <v>3.75</v>
      </c>
      <c r="K25" s="46" t="s">
        <v>18</v>
      </c>
      <c r="L25" s="46"/>
      <c r="M25" s="76" t="e">
        <f>#REF!</f>
        <v>#REF!</v>
      </c>
      <c r="N25" s="64"/>
      <c r="O25" s="47" t="s">
        <v>94</v>
      </c>
      <c r="P25" s="44"/>
      <c r="Q25" s="48">
        <v>3</v>
      </c>
      <c r="R25" s="90">
        <f>ROUNDUP(Q25*0.75,2)</f>
        <v>2.25</v>
      </c>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200</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346</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297</v>
      </c>
      <c r="C9" s="111" t="s">
        <v>82</v>
      </c>
      <c r="D9" s="110"/>
      <c r="E9" s="44"/>
      <c r="F9" s="44"/>
      <c r="G9" s="106"/>
      <c r="H9" s="119">
        <v>20</v>
      </c>
      <c r="I9" s="107" t="s">
        <v>296</v>
      </c>
      <c r="J9" s="122" t="s">
        <v>295</v>
      </c>
      <c r="K9" s="105">
        <v>15</v>
      </c>
      <c r="L9" s="107" t="s">
        <v>294</v>
      </c>
      <c r="M9" s="106" t="s">
        <v>19</v>
      </c>
      <c r="N9" s="105">
        <v>10</v>
      </c>
      <c r="O9" s="104"/>
    </row>
    <row r="10" spans="1:21" ht="18.95" customHeight="1" x14ac:dyDescent="0.15">
      <c r="A10" s="173"/>
      <c r="B10" s="106"/>
      <c r="C10" s="111" t="s">
        <v>83</v>
      </c>
      <c r="D10" s="110"/>
      <c r="E10" s="44"/>
      <c r="F10" s="44"/>
      <c r="G10" s="106"/>
      <c r="H10" s="119">
        <v>10</v>
      </c>
      <c r="I10" s="107"/>
      <c r="J10" s="106" t="s">
        <v>83</v>
      </c>
      <c r="K10" s="105">
        <v>10</v>
      </c>
      <c r="L10" s="107"/>
      <c r="M10" s="106" t="s">
        <v>83</v>
      </c>
      <c r="N10" s="105">
        <v>10</v>
      </c>
      <c r="O10" s="104"/>
    </row>
    <row r="11" spans="1:21" ht="18.95" customHeight="1" x14ac:dyDescent="0.15">
      <c r="A11" s="173"/>
      <c r="B11" s="106"/>
      <c r="C11" s="111" t="s">
        <v>19</v>
      </c>
      <c r="D11" s="110"/>
      <c r="E11" s="44"/>
      <c r="F11" s="44"/>
      <c r="G11" s="106"/>
      <c r="H11" s="119">
        <v>10</v>
      </c>
      <c r="I11" s="107"/>
      <c r="J11" s="106" t="s">
        <v>19</v>
      </c>
      <c r="K11" s="105">
        <v>10</v>
      </c>
      <c r="L11" s="114"/>
      <c r="M11" s="113"/>
      <c r="N11" s="112"/>
      <c r="O11" s="121"/>
    </row>
    <row r="12" spans="1:21" ht="18.95" customHeight="1" x14ac:dyDescent="0.15">
      <c r="A12" s="173"/>
      <c r="B12" s="106"/>
      <c r="C12" s="111"/>
      <c r="D12" s="110"/>
      <c r="E12" s="44"/>
      <c r="F12" s="44"/>
      <c r="G12" s="106" t="s">
        <v>65</v>
      </c>
      <c r="H12" s="119" t="s">
        <v>266</v>
      </c>
      <c r="I12" s="107"/>
      <c r="J12" s="106"/>
      <c r="K12" s="105"/>
      <c r="L12" s="107" t="s">
        <v>293</v>
      </c>
      <c r="M12" s="106" t="s">
        <v>87</v>
      </c>
      <c r="N12" s="105">
        <v>10</v>
      </c>
      <c r="O12" s="104"/>
    </row>
    <row r="13" spans="1:21" ht="18.95" customHeight="1" x14ac:dyDescent="0.15">
      <c r="A13" s="173"/>
      <c r="B13" s="106"/>
      <c r="C13" s="111"/>
      <c r="D13" s="110"/>
      <c r="E13" s="44"/>
      <c r="F13" s="44"/>
      <c r="G13" s="106" t="s">
        <v>53</v>
      </c>
      <c r="H13" s="119" t="s">
        <v>268</v>
      </c>
      <c r="I13" s="107"/>
      <c r="J13" s="106"/>
      <c r="K13" s="105"/>
      <c r="L13" s="107"/>
      <c r="M13" s="106" t="s">
        <v>40</v>
      </c>
      <c r="N13" s="105">
        <v>5</v>
      </c>
      <c r="O13" s="104"/>
    </row>
    <row r="14" spans="1:21" ht="18.95" customHeight="1" x14ac:dyDescent="0.15">
      <c r="A14" s="173"/>
      <c r="B14" s="106"/>
      <c r="C14" s="111"/>
      <c r="D14" s="110"/>
      <c r="E14" s="44"/>
      <c r="F14" s="44" t="s">
        <v>32</v>
      </c>
      <c r="G14" s="106" t="s">
        <v>61</v>
      </c>
      <c r="H14" s="119" t="s">
        <v>268</v>
      </c>
      <c r="I14" s="107"/>
      <c r="J14" s="106"/>
      <c r="K14" s="105"/>
      <c r="L14" s="107"/>
      <c r="M14" s="106"/>
      <c r="N14" s="105"/>
      <c r="O14" s="104"/>
    </row>
    <row r="15" spans="1:21" ht="18.95" customHeight="1" x14ac:dyDescent="0.15">
      <c r="A15" s="173"/>
      <c r="B15" s="113"/>
      <c r="C15" s="118"/>
      <c r="D15" s="117"/>
      <c r="E15" s="50"/>
      <c r="F15" s="50"/>
      <c r="G15" s="113"/>
      <c r="H15" s="115"/>
      <c r="I15" s="114"/>
      <c r="J15" s="113"/>
      <c r="K15" s="112"/>
      <c r="L15" s="107"/>
      <c r="M15" s="106"/>
      <c r="N15" s="105"/>
      <c r="O15" s="104"/>
    </row>
    <row r="16" spans="1:21" ht="18.95" customHeight="1" x14ac:dyDescent="0.15">
      <c r="A16" s="173"/>
      <c r="B16" s="106" t="s">
        <v>292</v>
      </c>
      <c r="C16" s="111" t="s">
        <v>87</v>
      </c>
      <c r="D16" s="110"/>
      <c r="E16" s="44"/>
      <c r="F16" s="44"/>
      <c r="G16" s="106"/>
      <c r="H16" s="119">
        <v>10</v>
      </c>
      <c r="I16" s="107" t="s">
        <v>292</v>
      </c>
      <c r="J16" s="106" t="s">
        <v>87</v>
      </c>
      <c r="K16" s="105">
        <v>10</v>
      </c>
      <c r="L16" s="107"/>
      <c r="M16" s="106"/>
      <c r="N16" s="105"/>
      <c r="O16" s="104"/>
    </row>
    <row r="17" spans="1:15" ht="18.95" customHeight="1" x14ac:dyDescent="0.15">
      <c r="A17" s="173"/>
      <c r="B17" s="106"/>
      <c r="C17" s="111" t="s">
        <v>88</v>
      </c>
      <c r="D17" s="110"/>
      <c r="E17" s="44"/>
      <c r="F17" s="44"/>
      <c r="G17" s="106"/>
      <c r="H17" s="119">
        <v>10</v>
      </c>
      <c r="I17" s="107"/>
      <c r="J17" s="106" t="s">
        <v>88</v>
      </c>
      <c r="K17" s="105">
        <v>5</v>
      </c>
      <c r="L17" s="107"/>
      <c r="M17" s="106"/>
      <c r="N17" s="105"/>
      <c r="O17" s="104"/>
    </row>
    <row r="18" spans="1:15" ht="18.95" customHeight="1" x14ac:dyDescent="0.15">
      <c r="A18" s="173"/>
      <c r="B18" s="106"/>
      <c r="C18" s="111" t="s">
        <v>40</v>
      </c>
      <c r="D18" s="110"/>
      <c r="E18" s="44"/>
      <c r="F18" s="44"/>
      <c r="G18" s="106"/>
      <c r="H18" s="119">
        <v>5</v>
      </c>
      <c r="I18" s="107"/>
      <c r="J18" s="106" t="s">
        <v>40</v>
      </c>
      <c r="K18" s="105">
        <v>5</v>
      </c>
      <c r="L18" s="107"/>
      <c r="M18" s="106"/>
      <c r="N18" s="105"/>
      <c r="O18" s="104"/>
    </row>
    <row r="19" spans="1:15" ht="18.95" customHeight="1" x14ac:dyDescent="0.15">
      <c r="A19" s="173"/>
      <c r="B19" s="106"/>
      <c r="C19" s="111" t="s">
        <v>56</v>
      </c>
      <c r="D19" s="110"/>
      <c r="E19" s="44" t="s">
        <v>57</v>
      </c>
      <c r="F19" s="145"/>
      <c r="G19" s="106"/>
      <c r="H19" s="144">
        <v>0.13</v>
      </c>
      <c r="I19" s="107"/>
      <c r="J19" s="106" t="s">
        <v>291</v>
      </c>
      <c r="K19" s="143">
        <v>0.13</v>
      </c>
      <c r="L19" s="107"/>
      <c r="M19" s="106"/>
      <c r="N19" s="105"/>
      <c r="O19" s="104"/>
    </row>
    <row r="20" spans="1:15" ht="18.95" customHeight="1" x14ac:dyDescent="0.15">
      <c r="A20" s="173"/>
      <c r="B20" s="113"/>
      <c r="C20" s="118"/>
      <c r="D20" s="117"/>
      <c r="E20" s="50"/>
      <c r="F20" s="50"/>
      <c r="G20" s="113"/>
      <c r="H20" s="115"/>
      <c r="I20" s="107"/>
      <c r="J20" s="106"/>
      <c r="K20" s="105"/>
      <c r="L20" s="107"/>
      <c r="M20" s="106"/>
      <c r="N20" s="105"/>
      <c r="O20" s="104"/>
    </row>
    <row r="21" spans="1:15" ht="18.95" customHeight="1" x14ac:dyDescent="0.15">
      <c r="A21" s="173"/>
      <c r="B21" s="106" t="s">
        <v>91</v>
      </c>
      <c r="C21" s="111" t="s">
        <v>92</v>
      </c>
      <c r="D21" s="110"/>
      <c r="E21" s="44"/>
      <c r="F21" s="44"/>
      <c r="G21" s="106"/>
      <c r="H21" s="119">
        <v>10</v>
      </c>
      <c r="I21" s="107"/>
      <c r="J21" s="106"/>
      <c r="K21" s="105"/>
      <c r="L21" s="107"/>
      <c r="M21" s="106"/>
      <c r="N21" s="105"/>
      <c r="O21" s="104"/>
    </row>
    <row r="22" spans="1:15" ht="18.95" customHeight="1" x14ac:dyDescent="0.15">
      <c r="A22" s="173"/>
      <c r="B22" s="106"/>
      <c r="C22" s="111"/>
      <c r="D22" s="110"/>
      <c r="E22" s="44"/>
      <c r="F22" s="44"/>
      <c r="G22" s="106" t="s">
        <v>65</v>
      </c>
      <c r="H22" s="119" t="s">
        <v>266</v>
      </c>
      <c r="I22" s="107"/>
      <c r="J22" s="106"/>
      <c r="K22" s="105"/>
      <c r="L22" s="107"/>
      <c r="M22" s="106"/>
      <c r="N22" s="105"/>
      <c r="O22" s="104"/>
    </row>
    <row r="23" spans="1:15" ht="18.95" customHeight="1" x14ac:dyDescent="0.15">
      <c r="A23" s="173"/>
      <c r="B23" s="106"/>
      <c r="C23" s="111"/>
      <c r="D23" s="110"/>
      <c r="E23" s="44"/>
      <c r="F23" s="44"/>
      <c r="G23" s="106" t="s">
        <v>94</v>
      </c>
      <c r="H23" s="119" t="s">
        <v>268</v>
      </c>
      <c r="I23" s="107"/>
      <c r="J23" s="106"/>
      <c r="K23" s="105"/>
      <c r="L23" s="107"/>
      <c r="M23" s="106"/>
      <c r="N23" s="105"/>
      <c r="O23" s="104"/>
    </row>
    <row r="24" spans="1:15" ht="18.95" customHeight="1" thickBot="1" x14ac:dyDescent="0.2">
      <c r="A24" s="174"/>
      <c r="B24" s="99"/>
      <c r="C24" s="103"/>
      <c r="D24" s="102"/>
      <c r="E24" s="57"/>
      <c r="F24" s="57"/>
      <c r="G24" s="99"/>
      <c r="H24" s="101"/>
      <c r="I24" s="100"/>
      <c r="J24" s="99"/>
      <c r="K24" s="98"/>
      <c r="L24" s="100"/>
      <c r="M24" s="99"/>
      <c r="N24" s="98"/>
      <c r="O24" s="97"/>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201</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97</v>
      </c>
      <c r="C5" s="37" t="s">
        <v>127</v>
      </c>
      <c r="D5" s="38" t="s">
        <v>239</v>
      </c>
      <c r="E5" s="79">
        <v>0.5</v>
      </c>
      <c r="F5" s="40" t="s">
        <v>68</v>
      </c>
      <c r="G5" s="67"/>
      <c r="H5" s="71" t="s">
        <v>127</v>
      </c>
      <c r="I5" s="38" t="s">
        <v>239</v>
      </c>
      <c r="J5" s="40">
        <f>ROUNDUP(E5*0.75,2)</f>
        <v>0.38</v>
      </c>
      <c r="K5" s="40" t="s">
        <v>68</v>
      </c>
      <c r="L5" s="40"/>
      <c r="M5" s="75" t="e">
        <f>#REF!</f>
        <v>#REF!</v>
      </c>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128</v>
      </c>
      <c r="C7" s="43" t="s">
        <v>98</v>
      </c>
      <c r="D7" s="44" t="s">
        <v>99</v>
      </c>
      <c r="E7" s="45">
        <v>1</v>
      </c>
      <c r="F7" s="46" t="s">
        <v>100</v>
      </c>
      <c r="G7" s="68" t="s">
        <v>55</v>
      </c>
      <c r="H7" s="72" t="s">
        <v>98</v>
      </c>
      <c r="I7" s="44" t="s">
        <v>99</v>
      </c>
      <c r="J7" s="46">
        <f>ROUNDUP(E7*0.75,2)</f>
        <v>0.75</v>
      </c>
      <c r="K7" s="46" t="s">
        <v>100</v>
      </c>
      <c r="L7" s="46" t="s">
        <v>55</v>
      </c>
      <c r="M7" s="76" t="e">
        <f>#REF!</f>
        <v>#REF!</v>
      </c>
      <c r="N7" s="84" t="s">
        <v>240</v>
      </c>
      <c r="O7" s="47" t="s">
        <v>62</v>
      </c>
      <c r="P7" s="44"/>
      <c r="Q7" s="48">
        <v>3</v>
      </c>
      <c r="R7" s="90">
        <f t="shared" ref="R7:R12" si="0">ROUNDUP(Q7*0.75,2)</f>
        <v>2.25</v>
      </c>
    </row>
    <row r="8" spans="1:19" ht="18.75" customHeight="1" x14ac:dyDescent="0.15">
      <c r="A8" s="161"/>
      <c r="B8" s="64"/>
      <c r="C8" s="43" t="s">
        <v>104</v>
      </c>
      <c r="D8" s="44"/>
      <c r="E8" s="45">
        <v>20</v>
      </c>
      <c r="F8" s="46" t="s">
        <v>18</v>
      </c>
      <c r="G8" s="68"/>
      <c r="H8" s="72" t="s">
        <v>104</v>
      </c>
      <c r="I8" s="44"/>
      <c r="J8" s="46">
        <f>ROUNDUP(E8*0.75,2)</f>
        <v>15</v>
      </c>
      <c r="K8" s="46" t="s">
        <v>18</v>
      </c>
      <c r="L8" s="46"/>
      <c r="M8" s="76" t="e">
        <f>ROUND(#REF!+(#REF!*10/100),2)</f>
        <v>#REF!</v>
      </c>
      <c r="N8" s="91" t="s">
        <v>223</v>
      </c>
      <c r="O8" s="47" t="s">
        <v>35</v>
      </c>
      <c r="P8" s="44"/>
      <c r="Q8" s="48">
        <v>5</v>
      </c>
      <c r="R8" s="90">
        <f t="shared" si="0"/>
        <v>3.75</v>
      </c>
    </row>
    <row r="9" spans="1:19" ht="18.75" customHeight="1" x14ac:dyDescent="0.15">
      <c r="A9" s="161"/>
      <c r="B9" s="64"/>
      <c r="C9" s="43"/>
      <c r="D9" s="44"/>
      <c r="E9" s="45"/>
      <c r="F9" s="46"/>
      <c r="G9" s="68"/>
      <c r="H9" s="72"/>
      <c r="I9" s="44"/>
      <c r="J9" s="46"/>
      <c r="K9" s="46"/>
      <c r="L9" s="46"/>
      <c r="M9" s="76"/>
      <c r="N9" s="64" t="s">
        <v>129</v>
      </c>
      <c r="O9" s="47" t="s">
        <v>33</v>
      </c>
      <c r="P9" s="44"/>
      <c r="Q9" s="48">
        <v>3</v>
      </c>
      <c r="R9" s="90">
        <f t="shared" si="0"/>
        <v>2.25</v>
      </c>
    </row>
    <row r="10" spans="1:19" ht="18.75" customHeight="1" x14ac:dyDescent="0.15">
      <c r="A10" s="161"/>
      <c r="B10" s="64"/>
      <c r="C10" s="43"/>
      <c r="D10" s="44"/>
      <c r="E10" s="45"/>
      <c r="F10" s="46"/>
      <c r="G10" s="68"/>
      <c r="H10" s="72"/>
      <c r="I10" s="44"/>
      <c r="J10" s="46"/>
      <c r="K10" s="46"/>
      <c r="L10" s="46"/>
      <c r="M10" s="76"/>
      <c r="N10" s="64" t="s">
        <v>130</v>
      </c>
      <c r="O10" s="47" t="s">
        <v>61</v>
      </c>
      <c r="P10" s="44" t="s">
        <v>32</v>
      </c>
      <c r="Q10" s="48">
        <v>1.5</v>
      </c>
      <c r="R10" s="90">
        <f t="shared" si="0"/>
        <v>1.1300000000000001</v>
      </c>
    </row>
    <row r="11" spans="1:19" ht="18.75" customHeight="1" x14ac:dyDescent="0.15">
      <c r="A11" s="161"/>
      <c r="B11" s="64"/>
      <c r="C11" s="43"/>
      <c r="D11" s="44"/>
      <c r="E11" s="45"/>
      <c r="F11" s="46"/>
      <c r="G11" s="68"/>
      <c r="H11" s="72"/>
      <c r="I11" s="44"/>
      <c r="J11" s="46"/>
      <c r="K11" s="46"/>
      <c r="L11" s="46"/>
      <c r="M11" s="76"/>
      <c r="N11" s="64" t="s">
        <v>131</v>
      </c>
      <c r="O11" s="47" t="s">
        <v>53</v>
      </c>
      <c r="P11" s="44"/>
      <c r="Q11" s="48">
        <v>2</v>
      </c>
      <c r="R11" s="90">
        <f t="shared" si="0"/>
        <v>1.5</v>
      </c>
    </row>
    <row r="12" spans="1:19" ht="18.75" customHeight="1" x14ac:dyDescent="0.15">
      <c r="A12" s="161"/>
      <c r="B12" s="64"/>
      <c r="C12" s="43"/>
      <c r="D12" s="44"/>
      <c r="E12" s="45"/>
      <c r="F12" s="46"/>
      <c r="G12" s="68"/>
      <c r="H12" s="72"/>
      <c r="I12" s="44"/>
      <c r="J12" s="46"/>
      <c r="K12" s="46"/>
      <c r="L12" s="46"/>
      <c r="M12" s="76"/>
      <c r="N12" s="64" t="s">
        <v>39</v>
      </c>
      <c r="O12" s="47" t="s">
        <v>66</v>
      </c>
      <c r="P12" s="44"/>
      <c r="Q12" s="48">
        <v>1</v>
      </c>
      <c r="R12" s="90">
        <f t="shared" si="0"/>
        <v>0.75</v>
      </c>
    </row>
    <row r="13" spans="1:19" ht="18.75" customHeight="1" x14ac:dyDescent="0.15">
      <c r="A13" s="161"/>
      <c r="B13" s="65"/>
      <c r="C13" s="49"/>
      <c r="D13" s="50"/>
      <c r="E13" s="51"/>
      <c r="F13" s="52"/>
      <c r="G13" s="69"/>
      <c r="H13" s="73"/>
      <c r="I13" s="50"/>
      <c r="J13" s="52"/>
      <c r="K13" s="52"/>
      <c r="L13" s="52"/>
      <c r="M13" s="77"/>
      <c r="N13" s="65"/>
      <c r="O13" s="53"/>
      <c r="P13" s="50"/>
      <c r="Q13" s="54"/>
      <c r="R13" s="92"/>
    </row>
    <row r="14" spans="1:19" ht="18.75" customHeight="1" x14ac:dyDescent="0.15">
      <c r="A14" s="161"/>
      <c r="B14" s="64" t="s">
        <v>132</v>
      </c>
      <c r="C14" s="43" t="s">
        <v>56</v>
      </c>
      <c r="D14" s="44" t="s">
        <v>57</v>
      </c>
      <c r="E14" s="80">
        <v>0.5</v>
      </c>
      <c r="F14" s="46" t="s">
        <v>47</v>
      </c>
      <c r="G14" s="68"/>
      <c r="H14" s="72" t="s">
        <v>56</v>
      </c>
      <c r="I14" s="44" t="s">
        <v>57</v>
      </c>
      <c r="J14" s="46">
        <f>ROUNDUP(E14*0.75,2)</f>
        <v>0.38</v>
      </c>
      <c r="K14" s="46" t="s">
        <v>47</v>
      </c>
      <c r="L14" s="46"/>
      <c r="M14" s="76" t="e">
        <f>#REF!</f>
        <v>#REF!</v>
      </c>
      <c r="N14" s="64" t="s">
        <v>133</v>
      </c>
      <c r="O14" s="47" t="s">
        <v>35</v>
      </c>
      <c r="P14" s="44"/>
      <c r="Q14" s="48">
        <v>1.5</v>
      </c>
      <c r="R14" s="90">
        <f>ROUNDUP(Q14*0.75,2)</f>
        <v>1.1300000000000001</v>
      </c>
    </row>
    <row r="15" spans="1:19" ht="18.75" customHeight="1" x14ac:dyDescent="0.15">
      <c r="A15" s="161"/>
      <c r="B15" s="64"/>
      <c r="C15" s="43" t="s">
        <v>134</v>
      </c>
      <c r="D15" s="44"/>
      <c r="E15" s="45">
        <v>30</v>
      </c>
      <c r="F15" s="46" t="s">
        <v>18</v>
      </c>
      <c r="G15" s="68"/>
      <c r="H15" s="72" t="s">
        <v>134</v>
      </c>
      <c r="I15" s="44"/>
      <c r="J15" s="46">
        <f>ROUNDUP(E15*0.75,2)</f>
        <v>22.5</v>
      </c>
      <c r="K15" s="46" t="s">
        <v>18</v>
      </c>
      <c r="L15" s="46"/>
      <c r="M15" s="76" t="e">
        <f>#REF!</f>
        <v>#REF!</v>
      </c>
      <c r="N15" s="84" t="s">
        <v>241</v>
      </c>
      <c r="O15" s="47" t="s">
        <v>23</v>
      </c>
      <c r="P15" s="44"/>
      <c r="Q15" s="48">
        <v>0.1</v>
      </c>
      <c r="R15" s="90">
        <f>ROUNDUP(Q15*0.75,2)</f>
        <v>0.08</v>
      </c>
    </row>
    <row r="16" spans="1:19" ht="18.75" customHeight="1" x14ac:dyDescent="0.15">
      <c r="A16" s="161"/>
      <c r="B16" s="64"/>
      <c r="C16" s="43" t="s">
        <v>40</v>
      </c>
      <c r="D16" s="44"/>
      <c r="E16" s="45">
        <v>10</v>
      </c>
      <c r="F16" s="46" t="s">
        <v>18</v>
      </c>
      <c r="G16" s="68"/>
      <c r="H16" s="72" t="s">
        <v>40</v>
      </c>
      <c r="I16" s="44"/>
      <c r="J16" s="46">
        <f>ROUNDUP(E16*0.75,2)</f>
        <v>7.5</v>
      </c>
      <c r="K16" s="46" t="s">
        <v>18</v>
      </c>
      <c r="L16" s="46"/>
      <c r="M16" s="76" t="e">
        <f>ROUND(#REF!+(#REF!*10/100),2)</f>
        <v>#REF!</v>
      </c>
      <c r="N16" s="91" t="s">
        <v>224</v>
      </c>
      <c r="O16" s="47" t="s">
        <v>30</v>
      </c>
      <c r="P16" s="44"/>
      <c r="Q16" s="48">
        <v>0.01</v>
      </c>
      <c r="R16" s="90">
        <f>ROUNDUP(Q16*0.75,2)</f>
        <v>0.01</v>
      </c>
    </row>
    <row r="17" spans="1:18" ht="18.75" customHeight="1" x14ac:dyDescent="0.15">
      <c r="A17" s="161"/>
      <c r="B17" s="64"/>
      <c r="C17" s="43"/>
      <c r="D17" s="44"/>
      <c r="E17" s="45"/>
      <c r="F17" s="46"/>
      <c r="G17" s="68"/>
      <c r="H17" s="72"/>
      <c r="I17" s="44"/>
      <c r="J17" s="46"/>
      <c r="K17" s="46"/>
      <c r="L17" s="46"/>
      <c r="M17" s="76"/>
      <c r="N17" s="64" t="s">
        <v>39</v>
      </c>
      <c r="O17" s="47" t="s">
        <v>61</v>
      </c>
      <c r="P17" s="44" t="s">
        <v>32</v>
      </c>
      <c r="Q17" s="48">
        <v>0.3</v>
      </c>
      <c r="R17" s="90">
        <f>ROUNDUP(Q17*0.75,2)</f>
        <v>0.23</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91</v>
      </c>
      <c r="C19" s="43" t="s">
        <v>63</v>
      </c>
      <c r="D19" s="44"/>
      <c r="E19" s="45">
        <v>3</v>
      </c>
      <c r="F19" s="46" t="s">
        <v>18</v>
      </c>
      <c r="G19" s="68"/>
      <c r="H19" s="72" t="s">
        <v>63</v>
      </c>
      <c r="I19" s="44"/>
      <c r="J19" s="46">
        <f>ROUNDUP(E19*0.75,2)</f>
        <v>2.25</v>
      </c>
      <c r="K19" s="46" t="s">
        <v>18</v>
      </c>
      <c r="L19" s="46"/>
      <c r="M19" s="76" t="e">
        <f>#REF!</f>
        <v>#REF!</v>
      </c>
      <c r="N19" s="64" t="s">
        <v>39</v>
      </c>
      <c r="O19" s="47" t="s">
        <v>65</v>
      </c>
      <c r="P19" s="44"/>
      <c r="Q19" s="48">
        <v>100</v>
      </c>
      <c r="R19" s="90">
        <f>ROUNDUP(Q19*0.75,2)</f>
        <v>75</v>
      </c>
    </row>
    <row r="20" spans="1:18" ht="18.75" customHeight="1" x14ac:dyDescent="0.15">
      <c r="A20" s="161"/>
      <c r="B20" s="64"/>
      <c r="C20" s="43" t="s">
        <v>136</v>
      </c>
      <c r="D20" s="44"/>
      <c r="E20" s="45">
        <v>3</v>
      </c>
      <c r="F20" s="46" t="s">
        <v>18</v>
      </c>
      <c r="G20" s="68"/>
      <c r="H20" s="72" t="s">
        <v>136</v>
      </c>
      <c r="I20" s="44"/>
      <c r="J20" s="46">
        <f>ROUNDUP(E20*0.75,2)</f>
        <v>2.25</v>
      </c>
      <c r="K20" s="46" t="s">
        <v>18</v>
      </c>
      <c r="L20" s="46"/>
      <c r="M20" s="76" t="e">
        <f>ROUND(#REF!+(#REF!*40/100),2)</f>
        <v>#REF!</v>
      </c>
      <c r="N20" s="64"/>
      <c r="O20" s="47" t="s">
        <v>94</v>
      </c>
      <c r="P20" s="44"/>
      <c r="Q20" s="48">
        <v>3</v>
      </c>
      <c r="R20" s="90">
        <f>ROUNDUP(Q20*0.75,2)</f>
        <v>2.25</v>
      </c>
    </row>
    <row r="21" spans="1:18" ht="18.75" customHeight="1" x14ac:dyDescent="0.15">
      <c r="A21" s="161"/>
      <c r="B21" s="65"/>
      <c r="C21" s="49"/>
      <c r="D21" s="50"/>
      <c r="E21" s="51"/>
      <c r="F21" s="52"/>
      <c r="G21" s="69"/>
      <c r="H21" s="73"/>
      <c r="I21" s="50"/>
      <c r="J21" s="52"/>
      <c r="K21" s="52"/>
      <c r="L21" s="52"/>
      <c r="M21" s="77"/>
      <c r="N21" s="65"/>
      <c r="O21" s="53"/>
      <c r="P21" s="50"/>
      <c r="Q21" s="54"/>
      <c r="R21" s="92"/>
    </row>
    <row r="22" spans="1:18" ht="18.75" customHeight="1" x14ac:dyDescent="0.15">
      <c r="A22" s="161"/>
      <c r="B22" s="64" t="s">
        <v>122</v>
      </c>
      <c r="C22" s="43" t="s">
        <v>123</v>
      </c>
      <c r="D22" s="44"/>
      <c r="E22" s="82">
        <v>0.16666666666666666</v>
      </c>
      <c r="F22" s="46" t="s">
        <v>47</v>
      </c>
      <c r="G22" s="68"/>
      <c r="H22" s="72" t="s">
        <v>123</v>
      </c>
      <c r="I22" s="44"/>
      <c r="J22" s="46">
        <f>ROUNDUP(E22*0.75,2)</f>
        <v>0.13</v>
      </c>
      <c r="K22" s="46" t="s">
        <v>47</v>
      </c>
      <c r="L22" s="46"/>
      <c r="M22" s="76" t="e">
        <f>#REF!</f>
        <v>#REF!</v>
      </c>
      <c r="N22" s="64" t="s">
        <v>45</v>
      </c>
      <c r="O22" s="47"/>
      <c r="P22" s="44"/>
      <c r="Q22" s="48"/>
      <c r="R22" s="90"/>
    </row>
    <row r="23" spans="1:18" ht="18.75" customHeight="1" thickBot="1" x14ac:dyDescent="0.2">
      <c r="A23" s="162"/>
      <c r="B23" s="66"/>
      <c r="C23" s="56"/>
      <c r="D23" s="57"/>
      <c r="E23" s="58"/>
      <c r="F23" s="59"/>
      <c r="G23" s="70"/>
      <c r="H23" s="74"/>
      <c r="I23" s="57"/>
      <c r="J23" s="59"/>
      <c r="K23" s="59"/>
      <c r="L23" s="59"/>
      <c r="M23" s="78"/>
      <c r="N23" s="66"/>
      <c r="O23" s="60"/>
      <c r="P23" s="57"/>
      <c r="Q23" s="61"/>
      <c r="R23" s="93"/>
    </row>
  </sheetData>
  <mergeCells count="4">
    <mergeCell ref="H1:N1"/>
    <mergeCell ref="A2:R2"/>
    <mergeCell ref="A3:F3"/>
    <mergeCell ref="A5:A23"/>
  </mergeCells>
  <phoneticPr fontId="18"/>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347</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304</v>
      </c>
      <c r="C9" s="111" t="s">
        <v>98</v>
      </c>
      <c r="D9" s="110" t="s">
        <v>55</v>
      </c>
      <c r="E9" s="44" t="s">
        <v>99</v>
      </c>
      <c r="F9" s="44"/>
      <c r="G9" s="106"/>
      <c r="H9" s="149">
        <v>0.7</v>
      </c>
      <c r="I9" s="107" t="s">
        <v>304</v>
      </c>
      <c r="J9" s="106" t="s">
        <v>98</v>
      </c>
      <c r="K9" s="148">
        <v>0.3</v>
      </c>
      <c r="L9" s="107" t="s">
        <v>303</v>
      </c>
      <c r="M9" s="106" t="s">
        <v>98</v>
      </c>
      <c r="N9" s="147">
        <v>0.2</v>
      </c>
      <c r="O9" s="104" t="s">
        <v>55</v>
      </c>
    </row>
    <row r="10" spans="1:21" ht="18.95" customHeight="1" x14ac:dyDescent="0.15">
      <c r="A10" s="173"/>
      <c r="B10" s="106"/>
      <c r="C10" s="111" t="s">
        <v>104</v>
      </c>
      <c r="D10" s="110"/>
      <c r="E10" s="44"/>
      <c r="F10" s="44"/>
      <c r="G10" s="106"/>
      <c r="H10" s="119">
        <v>20</v>
      </c>
      <c r="I10" s="107"/>
      <c r="J10" s="106" t="s">
        <v>104</v>
      </c>
      <c r="K10" s="105">
        <v>15</v>
      </c>
      <c r="L10" s="107"/>
      <c r="M10" s="106" t="s">
        <v>104</v>
      </c>
      <c r="N10" s="105">
        <v>10</v>
      </c>
      <c r="O10" s="104"/>
    </row>
    <row r="11" spans="1:21" ht="18.95" customHeight="1" x14ac:dyDescent="0.15">
      <c r="A11" s="173"/>
      <c r="B11" s="106"/>
      <c r="C11" s="111"/>
      <c r="D11" s="110"/>
      <c r="E11" s="44"/>
      <c r="F11" s="44"/>
      <c r="G11" s="106" t="s">
        <v>65</v>
      </c>
      <c r="H11" s="119" t="s">
        <v>266</v>
      </c>
      <c r="I11" s="107"/>
      <c r="J11" s="106"/>
      <c r="K11" s="105"/>
      <c r="L11" s="114"/>
      <c r="M11" s="113"/>
      <c r="N11" s="112"/>
      <c r="O11" s="121"/>
    </row>
    <row r="12" spans="1:21" ht="18.95" customHeight="1" x14ac:dyDescent="0.15">
      <c r="A12" s="173"/>
      <c r="B12" s="113"/>
      <c r="C12" s="118"/>
      <c r="D12" s="117"/>
      <c r="E12" s="50"/>
      <c r="F12" s="50"/>
      <c r="G12" s="113"/>
      <c r="H12" s="115"/>
      <c r="I12" s="114"/>
      <c r="J12" s="113"/>
      <c r="K12" s="112"/>
      <c r="L12" s="107" t="s">
        <v>302</v>
      </c>
      <c r="M12" s="106" t="s">
        <v>134</v>
      </c>
      <c r="N12" s="105">
        <v>20</v>
      </c>
      <c r="O12" s="104"/>
    </row>
    <row r="13" spans="1:21" ht="18.95" customHeight="1" x14ac:dyDescent="0.15">
      <c r="A13" s="173"/>
      <c r="B13" s="106" t="s">
        <v>301</v>
      </c>
      <c r="C13" s="111" t="s">
        <v>134</v>
      </c>
      <c r="D13" s="110"/>
      <c r="E13" s="44"/>
      <c r="F13" s="44"/>
      <c r="G13" s="106"/>
      <c r="H13" s="119">
        <v>20</v>
      </c>
      <c r="I13" s="107" t="s">
        <v>301</v>
      </c>
      <c r="J13" s="106" t="s">
        <v>134</v>
      </c>
      <c r="K13" s="105">
        <v>20</v>
      </c>
      <c r="L13" s="107"/>
      <c r="M13" s="106" t="s">
        <v>40</v>
      </c>
      <c r="N13" s="105">
        <v>5</v>
      </c>
      <c r="O13" s="104"/>
    </row>
    <row r="14" spans="1:21" ht="18.95" customHeight="1" x14ac:dyDescent="0.15">
      <c r="A14" s="173"/>
      <c r="B14" s="106"/>
      <c r="C14" s="111" t="s">
        <v>40</v>
      </c>
      <c r="D14" s="110"/>
      <c r="E14" s="44"/>
      <c r="F14" s="44"/>
      <c r="G14" s="106"/>
      <c r="H14" s="119">
        <v>5</v>
      </c>
      <c r="I14" s="107"/>
      <c r="J14" s="106" t="s">
        <v>40</v>
      </c>
      <c r="K14" s="105">
        <v>5</v>
      </c>
      <c r="L14" s="114"/>
      <c r="M14" s="113"/>
      <c r="N14" s="112"/>
      <c r="O14" s="121"/>
    </row>
    <row r="15" spans="1:21" ht="18.95" customHeight="1" x14ac:dyDescent="0.15">
      <c r="A15" s="173"/>
      <c r="B15" s="106"/>
      <c r="C15" s="111" t="s">
        <v>56</v>
      </c>
      <c r="D15" s="110"/>
      <c r="E15" s="44" t="s">
        <v>57</v>
      </c>
      <c r="F15" s="44"/>
      <c r="G15" s="106"/>
      <c r="H15" s="144">
        <v>0.13</v>
      </c>
      <c r="I15" s="107"/>
      <c r="J15" s="106" t="s">
        <v>291</v>
      </c>
      <c r="K15" s="143">
        <v>0.13</v>
      </c>
      <c r="L15" s="107" t="s">
        <v>122</v>
      </c>
      <c r="M15" s="106" t="s">
        <v>123</v>
      </c>
      <c r="N15" s="108">
        <v>0.1</v>
      </c>
      <c r="O15" s="104"/>
    </row>
    <row r="16" spans="1:21" ht="18.95" customHeight="1" x14ac:dyDescent="0.15">
      <c r="A16" s="173"/>
      <c r="B16" s="106"/>
      <c r="C16" s="111"/>
      <c r="D16" s="110"/>
      <c r="E16" s="44"/>
      <c r="F16" s="44"/>
      <c r="G16" s="106" t="s">
        <v>65</v>
      </c>
      <c r="H16" s="119" t="s">
        <v>266</v>
      </c>
      <c r="I16" s="107"/>
      <c r="J16" s="106"/>
      <c r="K16" s="105"/>
      <c r="L16" s="107"/>
      <c r="M16" s="106"/>
      <c r="N16" s="105"/>
      <c r="O16" s="104"/>
    </row>
    <row r="17" spans="1:15" ht="18.95" customHeight="1" x14ac:dyDescent="0.15">
      <c r="A17" s="173"/>
      <c r="B17" s="113"/>
      <c r="C17" s="118"/>
      <c r="D17" s="117"/>
      <c r="E17" s="50"/>
      <c r="F17" s="50"/>
      <c r="G17" s="113"/>
      <c r="H17" s="115"/>
      <c r="I17" s="114"/>
      <c r="J17" s="113"/>
      <c r="K17" s="112"/>
      <c r="L17" s="107"/>
      <c r="M17" s="106"/>
      <c r="N17" s="105"/>
      <c r="O17" s="104"/>
    </row>
    <row r="18" spans="1:15" ht="18.95" customHeight="1" x14ac:dyDescent="0.15">
      <c r="A18" s="173"/>
      <c r="B18" s="106" t="s">
        <v>122</v>
      </c>
      <c r="C18" s="111" t="s">
        <v>123</v>
      </c>
      <c r="D18" s="110"/>
      <c r="E18" s="44"/>
      <c r="F18" s="44"/>
      <c r="G18" s="106"/>
      <c r="H18" s="144">
        <v>0.13</v>
      </c>
      <c r="I18" s="107" t="s">
        <v>122</v>
      </c>
      <c r="J18" s="106" t="s">
        <v>123</v>
      </c>
      <c r="K18" s="143">
        <v>0.13</v>
      </c>
      <c r="L18" s="107"/>
      <c r="M18" s="106"/>
      <c r="N18" s="105"/>
      <c r="O18" s="104"/>
    </row>
    <row r="19" spans="1:15" ht="18.95" customHeight="1" thickBot="1" x14ac:dyDescent="0.2">
      <c r="A19" s="174"/>
      <c r="B19" s="99"/>
      <c r="C19" s="103"/>
      <c r="D19" s="102"/>
      <c r="E19" s="57"/>
      <c r="F19" s="146"/>
      <c r="G19" s="99"/>
      <c r="H19" s="101"/>
      <c r="I19" s="100"/>
      <c r="J19" s="99"/>
      <c r="K19" s="98"/>
      <c r="L19" s="100"/>
      <c r="M19" s="99"/>
      <c r="N19" s="98"/>
      <c r="O19" s="97"/>
    </row>
    <row r="20" spans="1:15" ht="18.95" customHeight="1" x14ac:dyDescent="0.15">
      <c r="B20" s="96"/>
      <c r="C20" s="96"/>
      <c r="D20" s="96"/>
      <c r="G20" s="96"/>
      <c r="H20" s="95"/>
      <c r="I20" s="96"/>
      <c r="J20" s="96"/>
      <c r="K20" s="95"/>
      <c r="L20" s="96"/>
      <c r="M20" s="96"/>
      <c r="N20" s="95"/>
    </row>
    <row r="21" spans="1:15" ht="18.95" customHeight="1" x14ac:dyDescent="0.15">
      <c r="B21" s="96"/>
      <c r="C21" s="96"/>
      <c r="D21" s="96"/>
      <c r="G21" s="96"/>
      <c r="H21" s="95"/>
      <c r="I21" s="96"/>
      <c r="J21" s="96"/>
      <c r="K21" s="95"/>
      <c r="L21" s="96"/>
      <c r="M21" s="96"/>
      <c r="N21" s="95"/>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row r="64" spans="2:14" ht="14.25" x14ac:dyDescent="0.15">
      <c r="B64" s="96"/>
      <c r="C64" s="96"/>
      <c r="D64" s="96"/>
      <c r="G64" s="96"/>
      <c r="H64" s="95"/>
      <c r="I64" s="96"/>
      <c r="J64" s="96"/>
      <c r="K64" s="95"/>
      <c r="L64" s="96"/>
      <c r="M64" s="96"/>
      <c r="N64" s="95"/>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202</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141</v>
      </c>
      <c r="C5" s="37" t="s">
        <v>144</v>
      </c>
      <c r="D5" s="38" t="s">
        <v>32</v>
      </c>
      <c r="E5" s="39">
        <v>40</v>
      </c>
      <c r="F5" s="40" t="s">
        <v>18</v>
      </c>
      <c r="G5" s="67"/>
      <c r="H5" s="71" t="s">
        <v>144</v>
      </c>
      <c r="I5" s="38" t="s">
        <v>32</v>
      </c>
      <c r="J5" s="40">
        <f>ROUNDUP(E5*0.75,2)</f>
        <v>30</v>
      </c>
      <c r="K5" s="40" t="s">
        <v>18</v>
      </c>
      <c r="L5" s="40"/>
      <c r="M5" s="75" t="e">
        <f>#REF!</f>
        <v>#REF!</v>
      </c>
      <c r="N5" s="63" t="s">
        <v>142</v>
      </c>
      <c r="O5" s="41" t="s">
        <v>21</v>
      </c>
      <c r="P5" s="38" t="s">
        <v>22</v>
      </c>
      <c r="Q5" s="42">
        <v>2</v>
      </c>
      <c r="R5" s="89">
        <f>ROUNDUP(Q5*0.75,2)</f>
        <v>1.5</v>
      </c>
    </row>
    <row r="6" spans="1:19" ht="18.75" customHeight="1" x14ac:dyDescent="0.15">
      <c r="A6" s="161"/>
      <c r="B6" s="64"/>
      <c r="C6" s="43" t="s">
        <v>17</v>
      </c>
      <c r="D6" s="44"/>
      <c r="E6" s="45">
        <v>20</v>
      </c>
      <c r="F6" s="46" t="s">
        <v>18</v>
      </c>
      <c r="G6" s="68"/>
      <c r="H6" s="72" t="s">
        <v>17</v>
      </c>
      <c r="I6" s="44"/>
      <c r="J6" s="46">
        <f>ROUNDUP(E6*0.75,2)</f>
        <v>15</v>
      </c>
      <c r="K6" s="46" t="s">
        <v>18</v>
      </c>
      <c r="L6" s="46"/>
      <c r="M6" s="76" t="e">
        <f>#REF!</f>
        <v>#REF!</v>
      </c>
      <c r="N6" s="84" t="s">
        <v>242</v>
      </c>
      <c r="O6" s="47" t="s">
        <v>35</v>
      </c>
      <c r="P6" s="44"/>
      <c r="Q6" s="48">
        <v>2</v>
      </c>
      <c r="R6" s="90">
        <f>ROUNDUP(Q6*0.75,2)</f>
        <v>1.5</v>
      </c>
    </row>
    <row r="7" spans="1:19" ht="18.75" customHeight="1" x14ac:dyDescent="0.15">
      <c r="A7" s="161"/>
      <c r="B7" s="64"/>
      <c r="C7" s="43" t="s">
        <v>19</v>
      </c>
      <c r="D7" s="44"/>
      <c r="E7" s="45">
        <v>30</v>
      </c>
      <c r="F7" s="46" t="s">
        <v>18</v>
      </c>
      <c r="G7" s="68"/>
      <c r="H7" s="72" t="s">
        <v>19</v>
      </c>
      <c r="I7" s="44"/>
      <c r="J7" s="46">
        <f>ROUNDUP(E7*0.75,2)</f>
        <v>22.5</v>
      </c>
      <c r="K7" s="46" t="s">
        <v>18</v>
      </c>
      <c r="L7" s="46"/>
      <c r="M7" s="76" t="e">
        <f>ROUND(#REF!+(#REF!*6/100),2)</f>
        <v>#REF!</v>
      </c>
      <c r="N7" s="91" t="s">
        <v>243</v>
      </c>
      <c r="O7" s="47" t="s">
        <v>24</v>
      </c>
      <c r="P7" s="44"/>
      <c r="Q7" s="48">
        <v>10</v>
      </c>
      <c r="R7" s="90">
        <f>ROUNDUP(Q7*0.75,2)</f>
        <v>7.5</v>
      </c>
    </row>
    <row r="8" spans="1:19" ht="18.75" customHeight="1" x14ac:dyDescent="0.15">
      <c r="A8" s="161"/>
      <c r="B8" s="64"/>
      <c r="C8" s="43" t="s">
        <v>20</v>
      </c>
      <c r="D8" s="44"/>
      <c r="E8" s="45">
        <v>0.5</v>
      </c>
      <c r="F8" s="46" t="s">
        <v>18</v>
      </c>
      <c r="G8" s="68"/>
      <c r="H8" s="72" t="s">
        <v>20</v>
      </c>
      <c r="I8" s="44"/>
      <c r="J8" s="46">
        <f>ROUNDUP(E8*0.75,2)</f>
        <v>0.38</v>
      </c>
      <c r="K8" s="46" t="s">
        <v>18</v>
      </c>
      <c r="L8" s="46"/>
      <c r="M8" s="76" t="e">
        <f>ROUND(#REF!+(#REF!*10/100),2)</f>
        <v>#REF!</v>
      </c>
      <c r="N8" s="64" t="s">
        <v>143</v>
      </c>
      <c r="O8" s="47" t="s">
        <v>37</v>
      </c>
      <c r="P8" s="44"/>
      <c r="Q8" s="48">
        <v>2</v>
      </c>
      <c r="R8" s="90">
        <f>ROUNDUP(Q8*0.75,2)</f>
        <v>1.5</v>
      </c>
    </row>
    <row r="9" spans="1:19" ht="18.75" customHeight="1" x14ac:dyDescent="0.15">
      <c r="A9" s="161"/>
      <c r="B9" s="64"/>
      <c r="C9" s="43"/>
      <c r="D9" s="44"/>
      <c r="E9" s="45"/>
      <c r="F9" s="46"/>
      <c r="G9" s="68"/>
      <c r="H9" s="72"/>
      <c r="I9" s="44"/>
      <c r="J9" s="46"/>
      <c r="K9" s="46"/>
      <c r="L9" s="46"/>
      <c r="M9" s="76"/>
      <c r="N9" s="64" t="s">
        <v>39</v>
      </c>
      <c r="O9" s="47" t="s">
        <v>53</v>
      </c>
      <c r="P9" s="44"/>
      <c r="Q9" s="48">
        <v>0.5</v>
      </c>
      <c r="R9" s="90">
        <f>ROUNDUP(Q9*0.75,2)</f>
        <v>0.38</v>
      </c>
    </row>
    <row r="10" spans="1:19" ht="18.75" customHeight="1" x14ac:dyDescent="0.15">
      <c r="A10" s="161"/>
      <c r="B10" s="65"/>
      <c r="C10" s="49"/>
      <c r="D10" s="50"/>
      <c r="E10" s="51"/>
      <c r="F10" s="52"/>
      <c r="G10" s="69"/>
      <c r="H10" s="73"/>
      <c r="I10" s="50"/>
      <c r="J10" s="52"/>
      <c r="K10" s="52"/>
      <c r="L10" s="52"/>
      <c r="M10" s="77"/>
      <c r="N10" s="65"/>
      <c r="O10" s="53"/>
      <c r="P10" s="50"/>
      <c r="Q10" s="54"/>
      <c r="R10" s="92"/>
    </row>
    <row r="11" spans="1:19" ht="18.75" customHeight="1" x14ac:dyDescent="0.15">
      <c r="A11" s="161"/>
      <c r="B11" s="64" t="s">
        <v>145</v>
      </c>
      <c r="C11" s="43" t="s">
        <v>87</v>
      </c>
      <c r="D11" s="44"/>
      <c r="E11" s="45">
        <v>40</v>
      </c>
      <c r="F11" s="46" t="s">
        <v>18</v>
      </c>
      <c r="G11" s="68"/>
      <c r="H11" s="72" t="s">
        <v>87</v>
      </c>
      <c r="I11" s="44"/>
      <c r="J11" s="46">
        <f>ROUNDUP(E11*0.75,2)</f>
        <v>30</v>
      </c>
      <c r="K11" s="46" t="s">
        <v>18</v>
      </c>
      <c r="L11" s="46"/>
      <c r="M11" s="76" t="e">
        <f>ROUND(#REF!+(#REF!*15/100),2)</f>
        <v>#REF!</v>
      </c>
      <c r="N11" s="64" t="s">
        <v>146</v>
      </c>
      <c r="O11" s="47" t="s">
        <v>53</v>
      </c>
      <c r="P11" s="44"/>
      <c r="Q11" s="48">
        <v>0.3</v>
      </c>
      <c r="R11" s="90">
        <f>ROUNDUP(Q11*0.75,2)</f>
        <v>0.23</v>
      </c>
    </row>
    <row r="12" spans="1:19" ht="18.75" customHeight="1" x14ac:dyDescent="0.15">
      <c r="A12" s="161"/>
      <c r="B12" s="64"/>
      <c r="C12" s="43" t="s">
        <v>29</v>
      </c>
      <c r="D12" s="44"/>
      <c r="E12" s="45">
        <v>10</v>
      </c>
      <c r="F12" s="46" t="s">
        <v>18</v>
      </c>
      <c r="G12" s="68"/>
      <c r="H12" s="72" t="s">
        <v>29</v>
      </c>
      <c r="I12" s="44"/>
      <c r="J12" s="46">
        <f>ROUNDUP(E12*0.75,2)</f>
        <v>7.5</v>
      </c>
      <c r="K12" s="46" t="s">
        <v>18</v>
      </c>
      <c r="L12" s="46"/>
      <c r="M12" s="76" t="e">
        <f>#REF!</f>
        <v>#REF!</v>
      </c>
      <c r="N12" s="64" t="s">
        <v>112</v>
      </c>
      <c r="O12" s="47" t="s">
        <v>23</v>
      </c>
      <c r="P12" s="44"/>
      <c r="Q12" s="48">
        <v>0.1</v>
      </c>
      <c r="R12" s="90">
        <f>ROUNDUP(Q12*0.75,2)</f>
        <v>0.08</v>
      </c>
    </row>
    <row r="13" spans="1:19" ht="18.75" customHeight="1" x14ac:dyDescent="0.15">
      <c r="A13" s="161"/>
      <c r="B13" s="64"/>
      <c r="C13" s="43"/>
      <c r="D13" s="44"/>
      <c r="E13" s="45"/>
      <c r="F13" s="46"/>
      <c r="G13" s="68"/>
      <c r="H13" s="72"/>
      <c r="I13" s="44"/>
      <c r="J13" s="46"/>
      <c r="K13" s="46"/>
      <c r="L13" s="46"/>
      <c r="M13" s="76"/>
      <c r="N13" s="64" t="s">
        <v>15</v>
      </c>
      <c r="O13" s="47" t="s">
        <v>89</v>
      </c>
      <c r="P13" s="44" t="s">
        <v>90</v>
      </c>
      <c r="Q13" s="48">
        <v>4</v>
      </c>
      <c r="R13" s="90">
        <f>ROUNDUP(Q13*0.75,2)</f>
        <v>3</v>
      </c>
    </row>
    <row r="14" spans="1:19" ht="18.75" customHeight="1" x14ac:dyDescent="0.15">
      <c r="A14" s="161"/>
      <c r="B14" s="64"/>
      <c r="C14" s="43"/>
      <c r="D14" s="44"/>
      <c r="E14" s="45"/>
      <c r="F14" s="46"/>
      <c r="G14" s="68"/>
      <c r="H14" s="72"/>
      <c r="I14" s="44"/>
      <c r="J14" s="46"/>
      <c r="K14" s="46"/>
      <c r="L14" s="46"/>
      <c r="M14" s="76"/>
      <c r="N14" s="64"/>
      <c r="O14" s="47"/>
      <c r="P14" s="44"/>
      <c r="Q14" s="48"/>
      <c r="R14" s="90"/>
    </row>
    <row r="15" spans="1:19" ht="18.75" customHeight="1" x14ac:dyDescent="0.15">
      <c r="A15" s="161"/>
      <c r="B15" s="65"/>
      <c r="C15" s="49"/>
      <c r="D15" s="50"/>
      <c r="E15" s="51"/>
      <c r="F15" s="52"/>
      <c r="G15" s="69"/>
      <c r="H15" s="73"/>
      <c r="I15" s="50"/>
      <c r="J15" s="52"/>
      <c r="K15" s="52"/>
      <c r="L15" s="52"/>
      <c r="M15" s="77"/>
      <c r="N15" s="65"/>
      <c r="O15" s="53"/>
      <c r="P15" s="50"/>
      <c r="Q15" s="54"/>
      <c r="R15" s="92"/>
    </row>
    <row r="16" spans="1:19" ht="18.75" customHeight="1" x14ac:dyDescent="0.15">
      <c r="A16" s="161"/>
      <c r="B16" s="64" t="s">
        <v>147</v>
      </c>
      <c r="C16" s="43" t="s">
        <v>40</v>
      </c>
      <c r="D16" s="44"/>
      <c r="E16" s="45">
        <v>10</v>
      </c>
      <c r="F16" s="46" t="s">
        <v>18</v>
      </c>
      <c r="G16" s="68"/>
      <c r="H16" s="72" t="s">
        <v>40</v>
      </c>
      <c r="I16" s="44"/>
      <c r="J16" s="46">
        <f>ROUNDUP(E16*0.75,2)</f>
        <v>7.5</v>
      </c>
      <c r="K16" s="46" t="s">
        <v>18</v>
      </c>
      <c r="L16" s="46"/>
      <c r="M16" s="76" t="e">
        <f>ROUND(#REF!+(#REF!*10/100),2)</f>
        <v>#REF!</v>
      </c>
      <c r="N16" s="64" t="s">
        <v>244</v>
      </c>
      <c r="O16" s="47" t="s">
        <v>21</v>
      </c>
      <c r="P16" s="44" t="s">
        <v>22</v>
      </c>
      <c r="Q16" s="48">
        <v>1.5</v>
      </c>
      <c r="R16" s="90">
        <f>ROUNDUP(Q16*0.75,2)</f>
        <v>1.1300000000000001</v>
      </c>
    </row>
    <row r="17" spans="1:18" ht="18.75" customHeight="1" x14ac:dyDescent="0.15">
      <c r="A17" s="161"/>
      <c r="B17" s="64"/>
      <c r="C17" s="43" t="s">
        <v>28</v>
      </c>
      <c r="D17" s="44"/>
      <c r="E17" s="45">
        <v>10</v>
      </c>
      <c r="F17" s="46" t="s">
        <v>18</v>
      </c>
      <c r="G17" s="68"/>
      <c r="H17" s="72" t="s">
        <v>28</v>
      </c>
      <c r="I17" s="44"/>
      <c r="J17" s="46">
        <f>ROUNDUP(E17*0.75,2)</f>
        <v>7.5</v>
      </c>
      <c r="K17" s="46" t="s">
        <v>18</v>
      </c>
      <c r="L17" s="46"/>
      <c r="M17" s="76" t="e">
        <f>ROUND(#REF!+(#REF!*10/100),2)</f>
        <v>#REF!</v>
      </c>
      <c r="N17" s="84" t="s">
        <v>245</v>
      </c>
      <c r="O17" s="47" t="s">
        <v>33</v>
      </c>
      <c r="P17" s="44"/>
      <c r="Q17" s="48">
        <v>60</v>
      </c>
      <c r="R17" s="90">
        <f>ROUNDUP(Q17*0.75,2)</f>
        <v>45</v>
      </c>
    </row>
    <row r="18" spans="1:18" ht="18.75" customHeight="1" x14ac:dyDescent="0.15">
      <c r="A18" s="161"/>
      <c r="B18" s="64"/>
      <c r="C18" s="43" t="s">
        <v>150</v>
      </c>
      <c r="D18" s="44"/>
      <c r="E18" s="45">
        <v>40</v>
      </c>
      <c r="F18" s="46" t="s">
        <v>50</v>
      </c>
      <c r="G18" s="68"/>
      <c r="H18" s="72" t="s">
        <v>150</v>
      </c>
      <c r="I18" s="44"/>
      <c r="J18" s="46">
        <f>ROUNDUP(E18*0.75,2)</f>
        <v>30</v>
      </c>
      <c r="K18" s="46" t="s">
        <v>50</v>
      </c>
      <c r="L18" s="46"/>
      <c r="M18" s="76" t="e">
        <f>#REF!</f>
        <v>#REF!</v>
      </c>
      <c r="N18" s="91" t="s">
        <v>246</v>
      </c>
      <c r="O18" s="47" t="s">
        <v>42</v>
      </c>
      <c r="P18" s="44" t="s">
        <v>43</v>
      </c>
      <c r="Q18" s="48">
        <v>0.5</v>
      </c>
      <c r="R18" s="90">
        <f>ROUNDUP(Q18*0.75,2)</f>
        <v>0.38</v>
      </c>
    </row>
    <row r="19" spans="1:18" ht="18.75" customHeight="1" x14ac:dyDescent="0.15">
      <c r="A19" s="161"/>
      <c r="B19" s="64"/>
      <c r="C19" s="43"/>
      <c r="D19" s="44"/>
      <c r="E19" s="45"/>
      <c r="F19" s="46"/>
      <c r="G19" s="68"/>
      <c r="H19" s="72"/>
      <c r="I19" s="44"/>
      <c r="J19" s="46"/>
      <c r="K19" s="46"/>
      <c r="L19" s="46"/>
      <c r="M19" s="76"/>
      <c r="N19" s="64" t="s">
        <v>148</v>
      </c>
      <c r="O19" s="47" t="s">
        <v>23</v>
      </c>
      <c r="P19" s="44"/>
      <c r="Q19" s="48">
        <v>0.1</v>
      </c>
      <c r="R19" s="90">
        <f>ROUNDUP(Q19*0.75,2)</f>
        <v>0.08</v>
      </c>
    </row>
    <row r="20" spans="1:18" ht="18.75" customHeight="1" x14ac:dyDescent="0.15">
      <c r="A20" s="161"/>
      <c r="B20" s="64"/>
      <c r="C20" s="43"/>
      <c r="D20" s="44"/>
      <c r="E20" s="45"/>
      <c r="F20" s="46"/>
      <c r="G20" s="68"/>
      <c r="H20" s="72"/>
      <c r="I20" s="44"/>
      <c r="J20" s="46"/>
      <c r="K20" s="46"/>
      <c r="L20" s="46"/>
      <c r="M20" s="76"/>
      <c r="N20" s="64" t="s">
        <v>149</v>
      </c>
      <c r="O20" s="47" t="s">
        <v>62</v>
      </c>
      <c r="P20" s="44"/>
      <c r="Q20" s="48">
        <v>1.5</v>
      </c>
      <c r="R20" s="90">
        <f>ROUNDUP(Q20*0.75,2)</f>
        <v>1.1300000000000001</v>
      </c>
    </row>
    <row r="21" spans="1:18" ht="18.75" customHeight="1" thickBot="1" x14ac:dyDescent="0.2">
      <c r="A21" s="162"/>
      <c r="B21" s="66"/>
      <c r="C21" s="56"/>
      <c r="D21" s="57"/>
      <c r="E21" s="58"/>
      <c r="F21" s="59"/>
      <c r="G21" s="70"/>
      <c r="H21" s="74"/>
      <c r="I21" s="57"/>
      <c r="J21" s="59"/>
      <c r="K21" s="59"/>
      <c r="L21" s="59"/>
      <c r="M21" s="78"/>
      <c r="N21" s="66" t="s">
        <v>39</v>
      </c>
      <c r="O21" s="60"/>
      <c r="P21" s="57"/>
      <c r="Q21" s="61"/>
      <c r="R21" s="93"/>
    </row>
  </sheetData>
  <mergeCells count="4">
    <mergeCell ref="H1:N1"/>
    <mergeCell ref="A2:R2"/>
    <mergeCell ref="A3:F3"/>
    <mergeCell ref="A5:A21"/>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14</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261</v>
      </c>
      <c r="C5" s="37" t="s">
        <v>17</v>
      </c>
      <c r="D5" s="38"/>
      <c r="E5" s="39">
        <v>10</v>
      </c>
      <c r="F5" s="40" t="s">
        <v>18</v>
      </c>
      <c r="G5" s="67"/>
      <c r="H5" s="71" t="s">
        <v>17</v>
      </c>
      <c r="I5" s="38"/>
      <c r="J5" s="40">
        <f>ROUNDUP(E5*0.75,2)</f>
        <v>7.5</v>
      </c>
      <c r="K5" s="40" t="s">
        <v>18</v>
      </c>
      <c r="L5" s="40"/>
      <c r="M5" s="75" t="e">
        <f>#REF!</f>
        <v>#REF!</v>
      </c>
      <c r="N5" s="63" t="s">
        <v>262</v>
      </c>
      <c r="O5" s="41" t="s">
        <v>16</v>
      </c>
      <c r="P5" s="38"/>
      <c r="Q5" s="42">
        <v>110</v>
      </c>
      <c r="R5" s="89">
        <f>ROUNDUP(Q5*0.75,2)</f>
        <v>82.5</v>
      </c>
    </row>
    <row r="6" spans="1:19" ht="18.75" customHeight="1" x14ac:dyDescent="0.15">
      <c r="A6" s="161"/>
      <c r="B6" s="64"/>
      <c r="C6" s="43" t="s">
        <v>19</v>
      </c>
      <c r="D6" s="44"/>
      <c r="E6" s="45">
        <v>20</v>
      </c>
      <c r="F6" s="46" t="s">
        <v>18</v>
      </c>
      <c r="G6" s="68"/>
      <c r="H6" s="72" t="s">
        <v>19</v>
      </c>
      <c r="I6" s="44"/>
      <c r="J6" s="46">
        <f>ROUNDUP(E6*0.75,2)</f>
        <v>15</v>
      </c>
      <c r="K6" s="46" t="s">
        <v>18</v>
      </c>
      <c r="L6" s="46"/>
      <c r="M6" s="76" t="e">
        <f>ROUND(#REF!+(#REF!*6/100),2)</f>
        <v>#REF!</v>
      </c>
      <c r="N6" s="84" t="s">
        <v>263</v>
      </c>
      <c r="O6" s="47" t="s">
        <v>21</v>
      </c>
      <c r="P6" s="44" t="s">
        <v>22</v>
      </c>
      <c r="Q6" s="48">
        <v>1</v>
      </c>
      <c r="R6" s="90">
        <f>ROUNDUP(Q6*0.75,2)</f>
        <v>0.75</v>
      </c>
    </row>
    <row r="7" spans="1:19" ht="18.75" customHeight="1" x14ac:dyDescent="0.15">
      <c r="A7" s="161"/>
      <c r="B7" s="64"/>
      <c r="C7" s="43" t="s">
        <v>20</v>
      </c>
      <c r="D7" s="44"/>
      <c r="E7" s="45">
        <v>0.5</v>
      </c>
      <c r="F7" s="46" t="s">
        <v>18</v>
      </c>
      <c r="G7" s="68"/>
      <c r="H7" s="72" t="s">
        <v>20</v>
      </c>
      <c r="I7" s="44"/>
      <c r="J7" s="46">
        <f>ROUNDUP(E7*0.75,2)</f>
        <v>0.38</v>
      </c>
      <c r="K7" s="46" t="s">
        <v>18</v>
      </c>
      <c r="L7" s="46"/>
      <c r="M7" s="76" t="e">
        <f>ROUND(#REF!+(#REF!*10/100),2)</f>
        <v>#REF!</v>
      </c>
      <c r="N7" s="91" t="s">
        <v>235</v>
      </c>
      <c r="O7" s="47" t="s">
        <v>24</v>
      </c>
      <c r="P7" s="44"/>
      <c r="Q7" s="48">
        <v>8</v>
      </c>
      <c r="R7" s="90">
        <f>ROUNDUP(Q7*0.75,2)</f>
        <v>6</v>
      </c>
    </row>
    <row r="8" spans="1:19" ht="18.75" customHeight="1" x14ac:dyDescent="0.15">
      <c r="A8" s="161"/>
      <c r="B8" s="64"/>
      <c r="C8" s="43"/>
      <c r="D8" s="44"/>
      <c r="E8" s="45"/>
      <c r="F8" s="46"/>
      <c r="G8" s="68"/>
      <c r="H8" s="72"/>
      <c r="I8" s="44"/>
      <c r="J8" s="46"/>
      <c r="K8" s="46"/>
      <c r="L8" s="46"/>
      <c r="M8" s="76"/>
      <c r="N8" s="64" t="s">
        <v>15</v>
      </c>
      <c r="O8" s="47"/>
      <c r="P8" s="44"/>
      <c r="Q8" s="48"/>
      <c r="R8" s="90"/>
    </row>
    <row r="9" spans="1:19" ht="18.75" customHeight="1" x14ac:dyDescent="0.15">
      <c r="A9" s="161"/>
      <c r="B9" s="65"/>
      <c r="C9" s="49"/>
      <c r="D9" s="50"/>
      <c r="E9" s="51"/>
      <c r="F9" s="52"/>
      <c r="G9" s="69"/>
      <c r="H9" s="73"/>
      <c r="I9" s="50"/>
      <c r="J9" s="52"/>
      <c r="K9" s="52"/>
      <c r="L9" s="52"/>
      <c r="M9" s="77"/>
      <c r="N9" s="65"/>
      <c r="O9" s="53"/>
      <c r="P9" s="50"/>
      <c r="Q9" s="54"/>
      <c r="R9" s="92"/>
    </row>
    <row r="10" spans="1:19" ht="18.75" customHeight="1" x14ac:dyDescent="0.15">
      <c r="A10" s="161"/>
      <c r="B10" s="64" t="s">
        <v>25</v>
      </c>
      <c r="C10" s="43" t="s">
        <v>28</v>
      </c>
      <c r="D10" s="44"/>
      <c r="E10" s="45">
        <v>50</v>
      </c>
      <c r="F10" s="46" t="s">
        <v>18</v>
      </c>
      <c r="G10" s="68"/>
      <c r="H10" s="72" t="s">
        <v>28</v>
      </c>
      <c r="I10" s="44"/>
      <c r="J10" s="46">
        <f>ROUNDUP(E10*0.75,2)</f>
        <v>37.5</v>
      </c>
      <c r="K10" s="46" t="s">
        <v>18</v>
      </c>
      <c r="L10" s="46"/>
      <c r="M10" s="76" t="e">
        <f>ROUND(#REF!+(#REF!*10/100),2)</f>
        <v>#REF!</v>
      </c>
      <c r="N10" s="64" t="s">
        <v>26</v>
      </c>
      <c r="O10" s="47" t="s">
        <v>23</v>
      </c>
      <c r="P10" s="44"/>
      <c r="Q10" s="48">
        <v>0.1</v>
      </c>
      <c r="R10" s="90">
        <f t="shared" ref="R10:R17" si="0">ROUNDUP(Q10*0.75,2)</f>
        <v>0.08</v>
      </c>
    </row>
    <row r="11" spans="1:19" ht="18.75" customHeight="1" x14ac:dyDescent="0.15">
      <c r="A11" s="161"/>
      <c r="B11" s="64"/>
      <c r="C11" s="43" t="s">
        <v>29</v>
      </c>
      <c r="D11" s="44"/>
      <c r="E11" s="45">
        <v>20</v>
      </c>
      <c r="F11" s="46" t="s">
        <v>18</v>
      </c>
      <c r="G11" s="68"/>
      <c r="H11" s="72" t="s">
        <v>29</v>
      </c>
      <c r="I11" s="44"/>
      <c r="J11" s="46">
        <f>ROUNDUP(E11*0.75,2)</f>
        <v>15</v>
      </c>
      <c r="K11" s="46" t="s">
        <v>18</v>
      </c>
      <c r="L11" s="46"/>
      <c r="M11" s="76" t="e">
        <f>#REF!</f>
        <v>#REF!</v>
      </c>
      <c r="N11" s="84" t="s">
        <v>264</v>
      </c>
      <c r="O11" s="47" t="s">
        <v>30</v>
      </c>
      <c r="P11" s="44"/>
      <c r="Q11" s="48">
        <v>0.01</v>
      </c>
      <c r="R11" s="90">
        <f t="shared" si="0"/>
        <v>0.01</v>
      </c>
    </row>
    <row r="12" spans="1:19" ht="18.75" customHeight="1" x14ac:dyDescent="0.15">
      <c r="A12" s="161"/>
      <c r="B12" s="64"/>
      <c r="C12" s="43" t="s">
        <v>36</v>
      </c>
      <c r="D12" s="44"/>
      <c r="E12" s="45">
        <v>20</v>
      </c>
      <c r="F12" s="46" t="s">
        <v>18</v>
      </c>
      <c r="G12" s="68"/>
      <c r="H12" s="72" t="s">
        <v>36</v>
      </c>
      <c r="I12" s="44"/>
      <c r="J12" s="46">
        <f>ROUNDUP(E12*0.75,2)</f>
        <v>15</v>
      </c>
      <c r="K12" s="46" t="s">
        <v>18</v>
      </c>
      <c r="L12" s="46"/>
      <c r="M12" s="76" t="e">
        <f>ROUND(#REF!+(#REF!*3/100),2)</f>
        <v>#REF!</v>
      </c>
      <c r="N12" s="91" t="s">
        <v>222</v>
      </c>
      <c r="O12" s="47" t="s">
        <v>31</v>
      </c>
      <c r="P12" s="44" t="s">
        <v>32</v>
      </c>
      <c r="Q12" s="48">
        <v>4</v>
      </c>
      <c r="R12" s="90">
        <f t="shared" si="0"/>
        <v>3</v>
      </c>
    </row>
    <row r="13" spans="1:19" ht="18.75" customHeight="1" x14ac:dyDescent="0.15">
      <c r="A13" s="161"/>
      <c r="B13" s="64"/>
      <c r="C13" s="43"/>
      <c r="D13" s="44"/>
      <c r="E13" s="45"/>
      <c r="F13" s="46"/>
      <c r="G13" s="68"/>
      <c r="H13" s="72"/>
      <c r="I13" s="44"/>
      <c r="J13" s="46"/>
      <c r="K13" s="46"/>
      <c r="L13" s="46"/>
      <c r="M13" s="76"/>
      <c r="N13" s="64" t="s">
        <v>27</v>
      </c>
      <c r="O13" s="47" t="s">
        <v>31</v>
      </c>
      <c r="P13" s="44" t="s">
        <v>32</v>
      </c>
      <c r="Q13" s="48">
        <v>4</v>
      </c>
      <c r="R13" s="90">
        <f t="shared" si="0"/>
        <v>3</v>
      </c>
    </row>
    <row r="14" spans="1:19" ht="18.75" customHeight="1" x14ac:dyDescent="0.15">
      <c r="A14" s="161"/>
      <c r="B14" s="64"/>
      <c r="C14" s="43"/>
      <c r="D14" s="44"/>
      <c r="E14" s="45"/>
      <c r="F14" s="46"/>
      <c r="G14" s="68"/>
      <c r="H14" s="72"/>
      <c r="I14" s="44"/>
      <c r="J14" s="46"/>
      <c r="K14" s="46"/>
      <c r="L14" s="46"/>
      <c r="M14" s="76"/>
      <c r="N14" s="64" t="s">
        <v>15</v>
      </c>
      <c r="O14" s="47" t="s">
        <v>33</v>
      </c>
      <c r="P14" s="44"/>
      <c r="Q14" s="48">
        <v>8</v>
      </c>
      <c r="R14" s="90">
        <f t="shared" si="0"/>
        <v>6</v>
      </c>
    </row>
    <row r="15" spans="1:19" ht="18.75" customHeight="1" x14ac:dyDescent="0.15">
      <c r="A15" s="161"/>
      <c r="B15" s="64"/>
      <c r="C15" s="43"/>
      <c r="D15" s="44"/>
      <c r="E15" s="45"/>
      <c r="F15" s="46"/>
      <c r="G15" s="68"/>
      <c r="H15" s="72"/>
      <c r="I15" s="44"/>
      <c r="J15" s="46"/>
      <c r="K15" s="46"/>
      <c r="L15" s="46"/>
      <c r="M15" s="76"/>
      <c r="N15" s="64"/>
      <c r="O15" s="47" t="s">
        <v>34</v>
      </c>
      <c r="P15" s="44" t="s">
        <v>32</v>
      </c>
      <c r="Q15" s="48">
        <v>6</v>
      </c>
      <c r="R15" s="90">
        <f t="shared" si="0"/>
        <v>4.5</v>
      </c>
    </row>
    <row r="16" spans="1:19" ht="18.75" customHeight="1" x14ac:dyDescent="0.15">
      <c r="A16" s="161"/>
      <c r="B16" s="64"/>
      <c r="C16" s="43"/>
      <c r="D16" s="44"/>
      <c r="E16" s="45"/>
      <c r="F16" s="46"/>
      <c r="G16" s="68"/>
      <c r="H16" s="72"/>
      <c r="I16" s="44"/>
      <c r="J16" s="46"/>
      <c r="K16" s="46"/>
      <c r="L16" s="46"/>
      <c r="M16" s="76"/>
      <c r="N16" s="64"/>
      <c r="O16" s="47" t="s">
        <v>35</v>
      </c>
      <c r="P16" s="44"/>
      <c r="Q16" s="48">
        <v>6</v>
      </c>
      <c r="R16" s="90">
        <f t="shared" si="0"/>
        <v>4.5</v>
      </c>
    </row>
    <row r="17" spans="1:18" ht="18.75" customHeight="1" x14ac:dyDescent="0.15">
      <c r="A17" s="161"/>
      <c r="B17" s="64"/>
      <c r="C17" s="43"/>
      <c r="D17" s="44"/>
      <c r="E17" s="45"/>
      <c r="F17" s="46"/>
      <c r="G17" s="68"/>
      <c r="H17" s="72"/>
      <c r="I17" s="44"/>
      <c r="J17" s="46"/>
      <c r="K17" s="46"/>
      <c r="L17" s="46"/>
      <c r="M17" s="76"/>
      <c r="N17" s="64"/>
      <c r="O17" s="47" t="s">
        <v>37</v>
      </c>
      <c r="P17" s="44"/>
      <c r="Q17" s="48">
        <v>3</v>
      </c>
      <c r="R17" s="90">
        <f t="shared" si="0"/>
        <v>2.25</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38</v>
      </c>
      <c r="C19" s="43" t="s">
        <v>40</v>
      </c>
      <c r="D19" s="44"/>
      <c r="E19" s="45">
        <v>10</v>
      </c>
      <c r="F19" s="46" t="s">
        <v>18</v>
      </c>
      <c r="G19" s="68"/>
      <c r="H19" s="72" t="s">
        <v>40</v>
      </c>
      <c r="I19" s="44"/>
      <c r="J19" s="46">
        <f>ROUNDUP(E19*0.75,2)</f>
        <v>7.5</v>
      </c>
      <c r="K19" s="46" t="s">
        <v>18</v>
      </c>
      <c r="L19" s="46"/>
      <c r="M19" s="76" t="e">
        <f>ROUND(#REF!+(#REF!*10/100),2)</f>
        <v>#REF!</v>
      </c>
      <c r="N19" s="64" t="s">
        <v>39</v>
      </c>
      <c r="O19" s="47" t="s">
        <v>33</v>
      </c>
      <c r="P19" s="44"/>
      <c r="Q19" s="48">
        <v>100</v>
      </c>
      <c r="R19" s="90">
        <f>ROUNDUP(Q19*0.75,2)</f>
        <v>75</v>
      </c>
    </row>
    <row r="20" spans="1:18" ht="18.75" customHeight="1" x14ac:dyDescent="0.15">
      <c r="A20" s="161"/>
      <c r="B20" s="64"/>
      <c r="C20" s="43" t="s">
        <v>41</v>
      </c>
      <c r="D20" s="44"/>
      <c r="E20" s="45">
        <v>0.5</v>
      </c>
      <c r="F20" s="46" t="s">
        <v>18</v>
      </c>
      <c r="G20" s="68"/>
      <c r="H20" s="72" t="s">
        <v>41</v>
      </c>
      <c r="I20" s="44"/>
      <c r="J20" s="46">
        <f>ROUNDUP(E20*0.75,2)</f>
        <v>0.38</v>
      </c>
      <c r="K20" s="46" t="s">
        <v>18</v>
      </c>
      <c r="L20" s="46"/>
      <c r="M20" s="76" t="e">
        <f>#REF!</f>
        <v>#REF!</v>
      </c>
      <c r="N20" s="64"/>
      <c r="O20" s="47" t="s">
        <v>42</v>
      </c>
      <c r="P20" s="44" t="s">
        <v>43</v>
      </c>
      <c r="Q20" s="48">
        <v>0.5</v>
      </c>
      <c r="R20" s="90">
        <f>ROUNDUP(Q20*0.75,2)</f>
        <v>0.38</v>
      </c>
    </row>
    <row r="21" spans="1:18" ht="18.75" customHeight="1" x14ac:dyDescent="0.15">
      <c r="A21" s="161"/>
      <c r="B21" s="64"/>
      <c r="C21" s="43"/>
      <c r="D21" s="44"/>
      <c r="E21" s="45"/>
      <c r="F21" s="46"/>
      <c r="G21" s="68"/>
      <c r="H21" s="72"/>
      <c r="I21" s="44"/>
      <c r="J21" s="46"/>
      <c r="K21" s="46"/>
      <c r="L21" s="46"/>
      <c r="M21" s="76"/>
      <c r="N21" s="64"/>
      <c r="O21" s="47" t="s">
        <v>23</v>
      </c>
      <c r="P21" s="44"/>
      <c r="Q21" s="48">
        <v>0.1</v>
      </c>
      <c r="R21" s="90">
        <f>ROUNDUP(Q21*0.75,2)</f>
        <v>0.08</v>
      </c>
    </row>
    <row r="22" spans="1:18" ht="18.75" customHeight="1" x14ac:dyDescent="0.15">
      <c r="A22" s="161"/>
      <c r="B22" s="65"/>
      <c r="C22" s="49"/>
      <c r="D22" s="50"/>
      <c r="E22" s="51"/>
      <c r="F22" s="52"/>
      <c r="G22" s="69"/>
      <c r="H22" s="73"/>
      <c r="I22" s="50"/>
      <c r="J22" s="52"/>
      <c r="K22" s="52"/>
      <c r="L22" s="52"/>
      <c r="M22" s="77"/>
      <c r="N22" s="65"/>
      <c r="O22" s="53"/>
      <c r="P22" s="50"/>
      <c r="Q22" s="54"/>
      <c r="R22" s="92"/>
    </row>
    <row r="23" spans="1:18" ht="18.75" customHeight="1" x14ac:dyDescent="0.15">
      <c r="A23" s="161"/>
      <c r="B23" s="64" t="s">
        <v>44</v>
      </c>
      <c r="C23" s="43" t="s">
        <v>46</v>
      </c>
      <c r="D23" s="44"/>
      <c r="E23" s="55">
        <v>0.125</v>
      </c>
      <c r="F23" s="46" t="s">
        <v>47</v>
      </c>
      <c r="G23" s="68"/>
      <c r="H23" s="72" t="s">
        <v>46</v>
      </c>
      <c r="I23" s="44"/>
      <c r="J23" s="46">
        <f>ROUNDUP(E23*0.75,2)</f>
        <v>9.9999999999999992E-2</v>
      </c>
      <c r="K23" s="46" t="s">
        <v>47</v>
      </c>
      <c r="L23" s="46"/>
      <c r="M23" s="76" t="e">
        <f>#REF!</f>
        <v>#REF!</v>
      </c>
      <c r="N23" s="64" t="s">
        <v>45</v>
      </c>
      <c r="O23" s="47"/>
      <c r="P23" s="44"/>
      <c r="Q23" s="48"/>
      <c r="R23" s="90"/>
    </row>
    <row r="24" spans="1:18" ht="18.75" customHeight="1" thickBot="1" x14ac:dyDescent="0.2">
      <c r="A24" s="162"/>
      <c r="B24" s="66"/>
      <c r="C24" s="56"/>
      <c r="D24" s="57"/>
      <c r="E24" s="58"/>
      <c r="F24" s="59"/>
      <c r="G24" s="70"/>
      <c r="H24" s="74"/>
      <c r="I24" s="57"/>
      <c r="J24" s="59"/>
      <c r="K24" s="59"/>
      <c r="L24" s="59"/>
      <c r="M24" s="78"/>
      <c r="N24" s="66"/>
      <c r="O24" s="60"/>
      <c r="P24" s="57"/>
      <c r="Q24" s="61"/>
      <c r="R24" s="93"/>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349</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348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310</v>
      </c>
      <c r="C9" s="111" t="s">
        <v>17</v>
      </c>
      <c r="D9" s="110"/>
      <c r="E9" s="44"/>
      <c r="F9" s="44"/>
      <c r="G9" s="106"/>
      <c r="H9" s="119">
        <v>15</v>
      </c>
      <c r="I9" s="107" t="s">
        <v>310</v>
      </c>
      <c r="J9" s="122" t="s">
        <v>113</v>
      </c>
      <c r="K9" s="105">
        <v>10</v>
      </c>
      <c r="L9" s="107" t="s">
        <v>309</v>
      </c>
      <c r="M9" s="106" t="s">
        <v>19</v>
      </c>
      <c r="N9" s="105">
        <v>10</v>
      </c>
      <c r="O9" s="104"/>
    </row>
    <row r="10" spans="1:21" ht="18.95" customHeight="1" x14ac:dyDescent="0.15">
      <c r="A10" s="173"/>
      <c r="B10" s="106"/>
      <c r="C10" s="111" t="s">
        <v>19</v>
      </c>
      <c r="D10" s="110"/>
      <c r="E10" s="44"/>
      <c r="F10" s="44"/>
      <c r="G10" s="106"/>
      <c r="H10" s="119">
        <v>20</v>
      </c>
      <c r="I10" s="107"/>
      <c r="J10" s="106" t="s">
        <v>19</v>
      </c>
      <c r="K10" s="105">
        <v>10</v>
      </c>
      <c r="L10" s="107"/>
      <c r="M10" s="106" t="s">
        <v>87</v>
      </c>
      <c r="N10" s="105">
        <v>10</v>
      </c>
      <c r="O10" s="104"/>
    </row>
    <row r="11" spans="1:21" ht="18.95" customHeight="1" x14ac:dyDescent="0.15">
      <c r="A11" s="173"/>
      <c r="B11" s="106"/>
      <c r="C11" s="111"/>
      <c r="D11" s="110"/>
      <c r="E11" s="44"/>
      <c r="F11" s="44"/>
      <c r="G11" s="106" t="s">
        <v>65</v>
      </c>
      <c r="H11" s="119" t="s">
        <v>266</v>
      </c>
      <c r="I11" s="107"/>
      <c r="J11" s="106"/>
      <c r="K11" s="105"/>
      <c r="L11" s="114"/>
      <c r="M11" s="113"/>
      <c r="N11" s="112"/>
      <c r="O11" s="121"/>
    </row>
    <row r="12" spans="1:21" ht="18.95" customHeight="1" x14ac:dyDescent="0.15">
      <c r="A12" s="173"/>
      <c r="B12" s="106"/>
      <c r="C12" s="111"/>
      <c r="D12" s="110"/>
      <c r="E12" s="44"/>
      <c r="F12" s="44"/>
      <c r="G12" s="106" t="s">
        <v>53</v>
      </c>
      <c r="H12" s="119" t="s">
        <v>268</v>
      </c>
      <c r="I12" s="107"/>
      <c r="J12" s="106"/>
      <c r="K12" s="105"/>
      <c r="L12" s="107" t="s">
        <v>308</v>
      </c>
      <c r="M12" s="106" t="s">
        <v>28</v>
      </c>
      <c r="N12" s="105">
        <v>10</v>
      </c>
      <c r="O12" s="104"/>
    </row>
    <row r="13" spans="1:21" ht="18.95" customHeight="1" x14ac:dyDescent="0.15">
      <c r="A13" s="173"/>
      <c r="B13" s="106"/>
      <c r="C13" s="111"/>
      <c r="D13" s="110"/>
      <c r="E13" s="44"/>
      <c r="F13" s="44" t="s">
        <v>32</v>
      </c>
      <c r="G13" s="106" t="s">
        <v>61</v>
      </c>
      <c r="H13" s="119" t="s">
        <v>268</v>
      </c>
      <c r="I13" s="107"/>
      <c r="J13" s="106"/>
      <c r="K13" s="105"/>
      <c r="L13" s="107"/>
      <c r="M13" s="106" t="s">
        <v>40</v>
      </c>
      <c r="N13" s="105">
        <v>5</v>
      </c>
      <c r="O13" s="104"/>
    </row>
    <row r="14" spans="1:21" ht="18.95" customHeight="1" x14ac:dyDescent="0.15">
      <c r="A14" s="173"/>
      <c r="B14" s="113"/>
      <c r="C14" s="118"/>
      <c r="D14" s="117"/>
      <c r="E14" s="50"/>
      <c r="F14" s="50"/>
      <c r="G14" s="113"/>
      <c r="H14" s="115"/>
      <c r="I14" s="114"/>
      <c r="J14" s="113"/>
      <c r="K14" s="112"/>
      <c r="L14" s="107"/>
      <c r="M14" s="106" t="s">
        <v>150</v>
      </c>
      <c r="N14" s="105">
        <v>10</v>
      </c>
      <c r="O14" s="104"/>
    </row>
    <row r="15" spans="1:21" ht="18.95" customHeight="1" x14ac:dyDescent="0.15">
      <c r="A15" s="173"/>
      <c r="B15" s="106" t="s">
        <v>307</v>
      </c>
      <c r="C15" s="111" t="s">
        <v>87</v>
      </c>
      <c r="D15" s="110"/>
      <c r="E15" s="44"/>
      <c r="F15" s="44"/>
      <c r="G15" s="106"/>
      <c r="H15" s="119">
        <v>20</v>
      </c>
      <c r="I15" s="107" t="s">
        <v>307</v>
      </c>
      <c r="J15" s="106" t="s">
        <v>87</v>
      </c>
      <c r="K15" s="105">
        <v>15</v>
      </c>
      <c r="L15" s="107"/>
      <c r="M15" s="106"/>
      <c r="N15" s="105"/>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147</v>
      </c>
      <c r="C17" s="111" t="s">
        <v>28</v>
      </c>
      <c r="D17" s="110"/>
      <c r="E17" s="44"/>
      <c r="F17" s="44"/>
      <c r="G17" s="106"/>
      <c r="H17" s="119">
        <v>10</v>
      </c>
      <c r="I17" s="107" t="s">
        <v>147</v>
      </c>
      <c r="J17" s="106" t="s">
        <v>28</v>
      </c>
      <c r="K17" s="105">
        <v>10</v>
      </c>
      <c r="L17" s="107"/>
      <c r="M17" s="106"/>
      <c r="N17" s="105"/>
      <c r="O17" s="104"/>
    </row>
    <row r="18" spans="1:15" ht="18.95" customHeight="1" x14ac:dyDescent="0.15">
      <c r="A18" s="173"/>
      <c r="B18" s="106"/>
      <c r="C18" s="111" t="s">
        <v>40</v>
      </c>
      <c r="D18" s="110"/>
      <c r="E18" s="44"/>
      <c r="F18" s="44"/>
      <c r="G18" s="106"/>
      <c r="H18" s="119">
        <v>5</v>
      </c>
      <c r="I18" s="107"/>
      <c r="J18" s="106" t="s">
        <v>40</v>
      </c>
      <c r="K18" s="105">
        <v>5</v>
      </c>
      <c r="L18" s="107"/>
      <c r="M18" s="106"/>
      <c r="N18" s="105"/>
      <c r="O18" s="104"/>
    </row>
    <row r="19" spans="1:15" ht="18.95" customHeight="1" x14ac:dyDescent="0.15">
      <c r="A19" s="173"/>
      <c r="B19" s="106"/>
      <c r="C19" s="111" t="s">
        <v>150</v>
      </c>
      <c r="D19" s="110"/>
      <c r="E19" s="44"/>
      <c r="F19" s="145"/>
      <c r="G19" s="106"/>
      <c r="H19" s="119">
        <v>20</v>
      </c>
      <c r="I19" s="107"/>
      <c r="J19" s="106" t="s">
        <v>150</v>
      </c>
      <c r="K19" s="105">
        <v>15</v>
      </c>
      <c r="L19" s="107"/>
      <c r="M19" s="106"/>
      <c r="N19" s="105"/>
      <c r="O19" s="104"/>
    </row>
    <row r="20" spans="1:15" ht="18.95" customHeight="1" x14ac:dyDescent="0.15">
      <c r="A20" s="173"/>
      <c r="B20" s="106"/>
      <c r="C20" s="111"/>
      <c r="D20" s="110"/>
      <c r="E20" s="44"/>
      <c r="F20" s="44"/>
      <c r="G20" s="106" t="s">
        <v>33</v>
      </c>
      <c r="H20" s="119" t="s">
        <v>266</v>
      </c>
      <c r="I20" s="107"/>
      <c r="J20" s="106"/>
      <c r="K20" s="105"/>
      <c r="L20" s="107"/>
      <c r="M20" s="106"/>
      <c r="N20" s="105"/>
      <c r="O20" s="104"/>
    </row>
    <row r="21" spans="1:15" ht="18.95" customHeight="1" thickBot="1" x14ac:dyDescent="0.2">
      <c r="A21" s="174"/>
      <c r="B21" s="99"/>
      <c r="C21" s="103"/>
      <c r="D21" s="102"/>
      <c r="E21" s="57"/>
      <c r="F21" s="57"/>
      <c r="G21" s="99"/>
      <c r="H21" s="101"/>
      <c r="I21" s="100"/>
      <c r="J21" s="99"/>
      <c r="K21" s="98"/>
      <c r="L21" s="100"/>
      <c r="M21" s="99"/>
      <c r="N21" s="98"/>
      <c r="O21" s="97"/>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203</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152</v>
      </c>
      <c r="C5" s="37" t="s">
        <v>82</v>
      </c>
      <c r="D5" s="38"/>
      <c r="E5" s="39">
        <v>30</v>
      </c>
      <c r="F5" s="40" t="s">
        <v>18</v>
      </c>
      <c r="G5" s="67"/>
      <c r="H5" s="71" t="s">
        <v>82</v>
      </c>
      <c r="I5" s="38"/>
      <c r="J5" s="40">
        <f t="shared" ref="J5:J11" si="0">ROUNDUP(E5*0.75,2)</f>
        <v>22.5</v>
      </c>
      <c r="K5" s="40" t="s">
        <v>18</v>
      </c>
      <c r="L5" s="40"/>
      <c r="M5" s="75" t="e">
        <f>#REF!</f>
        <v>#REF!</v>
      </c>
      <c r="N5" s="63" t="s">
        <v>153</v>
      </c>
      <c r="O5" s="41" t="s">
        <v>16</v>
      </c>
      <c r="P5" s="38"/>
      <c r="Q5" s="42">
        <v>110</v>
      </c>
      <c r="R5" s="89">
        <f t="shared" ref="R5:R11" si="1">ROUNDUP(Q5*0.75,2)</f>
        <v>82.5</v>
      </c>
    </row>
    <row r="6" spans="1:19" ht="18.75" customHeight="1" x14ac:dyDescent="0.15">
      <c r="A6" s="161"/>
      <c r="B6" s="64"/>
      <c r="C6" s="43" t="s">
        <v>111</v>
      </c>
      <c r="D6" s="44"/>
      <c r="E6" s="45">
        <v>0.5</v>
      </c>
      <c r="F6" s="46" t="s">
        <v>18</v>
      </c>
      <c r="G6" s="68"/>
      <c r="H6" s="72" t="s">
        <v>111</v>
      </c>
      <c r="I6" s="44"/>
      <c r="J6" s="46">
        <f t="shared" si="0"/>
        <v>0.38</v>
      </c>
      <c r="K6" s="46" t="s">
        <v>18</v>
      </c>
      <c r="L6" s="46"/>
      <c r="M6" s="76"/>
      <c r="N6" s="84" t="s">
        <v>227</v>
      </c>
      <c r="O6" s="47" t="s">
        <v>35</v>
      </c>
      <c r="P6" s="44"/>
      <c r="Q6" s="48">
        <v>2</v>
      </c>
      <c r="R6" s="90">
        <f t="shared" si="1"/>
        <v>1.5</v>
      </c>
    </row>
    <row r="7" spans="1:19" ht="18.75" customHeight="1" x14ac:dyDescent="0.15">
      <c r="A7" s="161"/>
      <c r="B7" s="64"/>
      <c r="C7" s="43" t="s">
        <v>19</v>
      </c>
      <c r="D7" s="44"/>
      <c r="E7" s="45">
        <v>20</v>
      </c>
      <c r="F7" s="46" t="s">
        <v>18</v>
      </c>
      <c r="G7" s="68"/>
      <c r="H7" s="72" t="s">
        <v>19</v>
      </c>
      <c r="I7" s="44"/>
      <c r="J7" s="46">
        <f t="shared" si="0"/>
        <v>15</v>
      </c>
      <c r="K7" s="46" t="s">
        <v>18</v>
      </c>
      <c r="L7" s="46"/>
      <c r="M7" s="76" t="e">
        <f>ROUND(#REF!+(#REF!*6/100),2)</f>
        <v>#REF!</v>
      </c>
      <c r="N7" s="91" t="s">
        <v>228</v>
      </c>
      <c r="O7" s="47" t="s">
        <v>31</v>
      </c>
      <c r="P7" s="44" t="s">
        <v>32</v>
      </c>
      <c r="Q7" s="48">
        <v>4</v>
      </c>
      <c r="R7" s="90">
        <f t="shared" si="1"/>
        <v>3</v>
      </c>
    </row>
    <row r="8" spans="1:19" ht="18.75" customHeight="1" x14ac:dyDescent="0.15">
      <c r="A8" s="161"/>
      <c r="B8" s="64"/>
      <c r="C8" s="43" t="s">
        <v>40</v>
      </c>
      <c r="D8" s="44"/>
      <c r="E8" s="45">
        <v>10</v>
      </c>
      <c r="F8" s="46" t="s">
        <v>18</v>
      </c>
      <c r="G8" s="68"/>
      <c r="H8" s="72" t="s">
        <v>40</v>
      </c>
      <c r="I8" s="44"/>
      <c r="J8" s="46">
        <f t="shared" si="0"/>
        <v>7.5</v>
      </c>
      <c r="K8" s="46" t="s">
        <v>18</v>
      </c>
      <c r="L8" s="46"/>
      <c r="M8" s="76" t="e">
        <f>ROUND(#REF!+(#REF!*10/100),2)</f>
        <v>#REF!</v>
      </c>
      <c r="N8" s="64" t="s">
        <v>154</v>
      </c>
      <c r="O8" s="47" t="s">
        <v>33</v>
      </c>
      <c r="P8" s="44"/>
      <c r="Q8" s="48">
        <v>30</v>
      </c>
      <c r="R8" s="90">
        <f t="shared" si="1"/>
        <v>22.5</v>
      </c>
    </row>
    <row r="9" spans="1:19" ht="18.75" customHeight="1" x14ac:dyDescent="0.15">
      <c r="A9" s="161"/>
      <c r="B9" s="64"/>
      <c r="C9" s="43" t="s">
        <v>124</v>
      </c>
      <c r="D9" s="44"/>
      <c r="E9" s="45">
        <v>10</v>
      </c>
      <c r="F9" s="46" t="s">
        <v>18</v>
      </c>
      <c r="G9" s="68"/>
      <c r="H9" s="72" t="s">
        <v>124</v>
      </c>
      <c r="I9" s="44"/>
      <c r="J9" s="46">
        <f t="shared" si="0"/>
        <v>7.5</v>
      </c>
      <c r="K9" s="46" t="s">
        <v>18</v>
      </c>
      <c r="L9" s="46"/>
      <c r="M9" s="76" t="e">
        <f>ROUND(#REF!+(#REF!*15/100),2)</f>
        <v>#REF!</v>
      </c>
      <c r="N9" s="84" t="s">
        <v>225</v>
      </c>
      <c r="O9" s="47" t="s">
        <v>37</v>
      </c>
      <c r="P9" s="44"/>
      <c r="Q9" s="48">
        <v>4</v>
      </c>
      <c r="R9" s="90">
        <f t="shared" si="1"/>
        <v>3</v>
      </c>
    </row>
    <row r="10" spans="1:19" ht="18.75" customHeight="1" x14ac:dyDescent="0.15">
      <c r="A10" s="161"/>
      <c r="B10" s="64"/>
      <c r="C10" s="43" t="s">
        <v>49</v>
      </c>
      <c r="D10" s="44" t="s">
        <v>22</v>
      </c>
      <c r="E10" s="45">
        <v>10</v>
      </c>
      <c r="F10" s="46" t="s">
        <v>50</v>
      </c>
      <c r="G10" s="68"/>
      <c r="H10" s="72" t="s">
        <v>49</v>
      </c>
      <c r="I10" s="44" t="s">
        <v>22</v>
      </c>
      <c r="J10" s="46">
        <f t="shared" si="0"/>
        <v>7.5</v>
      </c>
      <c r="K10" s="46" t="s">
        <v>50</v>
      </c>
      <c r="L10" s="46"/>
      <c r="M10" s="76" t="e">
        <f>#REF!</f>
        <v>#REF!</v>
      </c>
      <c r="N10" s="91" t="s">
        <v>226</v>
      </c>
      <c r="O10" s="47" t="s">
        <v>24</v>
      </c>
      <c r="P10" s="44"/>
      <c r="Q10" s="48">
        <v>6</v>
      </c>
      <c r="R10" s="90">
        <f t="shared" si="1"/>
        <v>4.5</v>
      </c>
    </row>
    <row r="11" spans="1:19" ht="18.75" customHeight="1" x14ac:dyDescent="0.15">
      <c r="A11" s="161"/>
      <c r="B11" s="64"/>
      <c r="C11" s="43" t="s">
        <v>157</v>
      </c>
      <c r="D11" s="44"/>
      <c r="E11" s="45">
        <v>1</v>
      </c>
      <c r="F11" s="46" t="s">
        <v>18</v>
      </c>
      <c r="G11" s="68" t="s">
        <v>55</v>
      </c>
      <c r="H11" s="72" t="s">
        <v>157</v>
      </c>
      <c r="I11" s="44"/>
      <c r="J11" s="46">
        <f t="shared" si="0"/>
        <v>0.75</v>
      </c>
      <c r="K11" s="46" t="s">
        <v>18</v>
      </c>
      <c r="L11" s="46" t="s">
        <v>55</v>
      </c>
      <c r="M11" s="76" t="e">
        <f>#REF!</f>
        <v>#REF!</v>
      </c>
      <c r="N11" s="84" t="s">
        <v>236</v>
      </c>
      <c r="O11" s="47" t="s">
        <v>42</v>
      </c>
      <c r="P11" s="44" t="s">
        <v>43</v>
      </c>
      <c r="Q11" s="48">
        <v>0.8</v>
      </c>
      <c r="R11" s="90">
        <f t="shared" si="1"/>
        <v>0.6</v>
      </c>
    </row>
    <row r="12" spans="1:19" ht="18.75" customHeight="1" x14ac:dyDescent="0.15">
      <c r="A12" s="161"/>
      <c r="B12" s="64"/>
      <c r="C12" s="43"/>
      <c r="D12" s="44"/>
      <c r="E12" s="45"/>
      <c r="F12" s="46"/>
      <c r="G12" s="68"/>
      <c r="H12" s="72"/>
      <c r="I12" s="44"/>
      <c r="J12" s="46"/>
      <c r="K12" s="46"/>
      <c r="L12" s="46"/>
      <c r="M12" s="76"/>
      <c r="N12" s="64" t="s">
        <v>155</v>
      </c>
      <c r="O12" s="47"/>
      <c r="P12" s="44"/>
      <c r="Q12" s="48"/>
      <c r="R12" s="90"/>
    </row>
    <row r="13" spans="1:19" ht="18.75" customHeight="1" x14ac:dyDescent="0.15">
      <c r="A13" s="161"/>
      <c r="B13" s="64"/>
      <c r="C13" s="43"/>
      <c r="D13" s="44"/>
      <c r="E13" s="45"/>
      <c r="F13" s="46"/>
      <c r="G13" s="68"/>
      <c r="H13" s="72"/>
      <c r="I13" s="44"/>
      <c r="J13" s="46"/>
      <c r="K13" s="46"/>
      <c r="L13" s="46"/>
      <c r="M13" s="76"/>
      <c r="N13" s="87" t="s">
        <v>156</v>
      </c>
      <c r="O13" s="47"/>
      <c r="P13" s="44"/>
      <c r="Q13" s="48"/>
      <c r="R13" s="90"/>
    </row>
    <row r="14" spans="1:19" ht="18.75" customHeight="1" x14ac:dyDescent="0.15">
      <c r="A14" s="161"/>
      <c r="B14" s="65"/>
      <c r="C14" s="49"/>
      <c r="D14" s="50"/>
      <c r="E14" s="51"/>
      <c r="F14" s="52"/>
      <c r="G14" s="69"/>
      <c r="H14" s="73"/>
      <c r="I14" s="50"/>
      <c r="J14" s="52"/>
      <c r="K14" s="52"/>
      <c r="L14" s="52"/>
      <c r="M14" s="77"/>
      <c r="N14" s="65" t="s">
        <v>39</v>
      </c>
      <c r="O14" s="53"/>
      <c r="P14" s="50"/>
      <c r="Q14" s="54"/>
      <c r="R14" s="92"/>
    </row>
    <row r="15" spans="1:19" ht="18.75" customHeight="1" x14ac:dyDescent="0.15">
      <c r="A15" s="161"/>
      <c r="B15" s="64" t="s">
        <v>158</v>
      </c>
      <c r="C15" s="43" t="s">
        <v>92</v>
      </c>
      <c r="D15" s="44"/>
      <c r="E15" s="45">
        <v>30</v>
      </c>
      <c r="F15" s="46" t="s">
        <v>18</v>
      </c>
      <c r="G15" s="68"/>
      <c r="H15" s="72" t="s">
        <v>92</v>
      </c>
      <c r="I15" s="44"/>
      <c r="J15" s="46">
        <f>ROUNDUP(E15*0.75,2)</f>
        <v>22.5</v>
      </c>
      <c r="K15" s="46" t="s">
        <v>18</v>
      </c>
      <c r="L15" s="46"/>
      <c r="M15" s="76" t="e">
        <f>ROUND(#REF!+(#REF!*3/100),2)</f>
        <v>#REF!</v>
      </c>
      <c r="N15" s="84" t="s">
        <v>237</v>
      </c>
      <c r="O15" s="47" t="s">
        <v>53</v>
      </c>
      <c r="P15" s="44"/>
      <c r="Q15" s="48">
        <v>1</v>
      </c>
      <c r="R15" s="90">
        <f>ROUNDUP(Q15*0.75,2)</f>
        <v>0.75</v>
      </c>
    </row>
    <row r="16" spans="1:19" ht="18.75" customHeight="1" x14ac:dyDescent="0.15">
      <c r="A16" s="161"/>
      <c r="B16" s="64"/>
      <c r="C16" s="43" t="s">
        <v>101</v>
      </c>
      <c r="D16" s="44"/>
      <c r="E16" s="45">
        <v>10</v>
      </c>
      <c r="F16" s="46" t="s">
        <v>18</v>
      </c>
      <c r="G16" s="68"/>
      <c r="H16" s="72" t="s">
        <v>101</v>
      </c>
      <c r="I16" s="44"/>
      <c r="J16" s="46">
        <f>ROUNDUP(E16*0.75,2)</f>
        <v>7.5</v>
      </c>
      <c r="K16" s="46" t="s">
        <v>18</v>
      </c>
      <c r="L16" s="46"/>
      <c r="M16" s="76" t="e">
        <f>ROUND(#REF!+(#REF!*15/100),2)</f>
        <v>#REF!</v>
      </c>
      <c r="N16" s="91" t="s">
        <v>238</v>
      </c>
      <c r="O16" s="47" t="s">
        <v>61</v>
      </c>
      <c r="P16" s="44" t="s">
        <v>32</v>
      </c>
      <c r="Q16" s="48">
        <v>1</v>
      </c>
      <c r="R16" s="90">
        <f>ROUNDUP(Q16*0.75,2)</f>
        <v>0.75</v>
      </c>
    </row>
    <row r="17" spans="1:18" ht="18.75" customHeight="1" x14ac:dyDescent="0.15">
      <c r="A17" s="161"/>
      <c r="B17" s="64"/>
      <c r="C17" s="43" t="s">
        <v>36</v>
      </c>
      <c r="D17" s="44"/>
      <c r="E17" s="45">
        <v>10</v>
      </c>
      <c r="F17" s="46" t="s">
        <v>18</v>
      </c>
      <c r="G17" s="68"/>
      <c r="H17" s="72" t="s">
        <v>36</v>
      </c>
      <c r="I17" s="44"/>
      <c r="J17" s="46">
        <f>ROUNDUP(E17*0.75,2)</f>
        <v>7.5</v>
      </c>
      <c r="K17" s="46" t="s">
        <v>18</v>
      </c>
      <c r="L17" s="46"/>
      <c r="M17" s="76" t="e">
        <f>ROUND(#REF!+(#REF!*3/100),2)</f>
        <v>#REF!</v>
      </c>
      <c r="N17" s="64" t="s">
        <v>112</v>
      </c>
      <c r="O17" s="47" t="s">
        <v>60</v>
      </c>
      <c r="P17" s="44"/>
      <c r="Q17" s="48">
        <v>2</v>
      </c>
      <c r="R17" s="90">
        <f>ROUNDUP(Q17*0.75,2)</f>
        <v>1.5</v>
      </c>
    </row>
    <row r="18" spans="1:18" ht="18.75" customHeight="1" x14ac:dyDescent="0.15">
      <c r="A18" s="161"/>
      <c r="B18" s="64"/>
      <c r="C18" s="43"/>
      <c r="D18" s="44"/>
      <c r="E18" s="45"/>
      <c r="F18" s="46"/>
      <c r="G18" s="68"/>
      <c r="H18" s="72"/>
      <c r="I18" s="44"/>
      <c r="J18" s="46"/>
      <c r="K18" s="46"/>
      <c r="L18" s="46"/>
      <c r="M18" s="76"/>
      <c r="N18" s="64" t="s">
        <v>39</v>
      </c>
      <c r="O18" s="47" t="s">
        <v>35</v>
      </c>
      <c r="P18" s="44"/>
      <c r="Q18" s="48">
        <v>2</v>
      </c>
      <c r="R18" s="90">
        <f>ROUNDUP(Q18*0.75,2)</f>
        <v>1.5</v>
      </c>
    </row>
    <row r="19" spans="1:18" ht="18.75" customHeight="1" x14ac:dyDescent="0.15">
      <c r="A19" s="161"/>
      <c r="B19" s="65"/>
      <c r="C19" s="49"/>
      <c r="D19" s="50"/>
      <c r="E19" s="51"/>
      <c r="F19" s="52"/>
      <c r="G19" s="69"/>
      <c r="H19" s="73"/>
      <c r="I19" s="50"/>
      <c r="J19" s="52"/>
      <c r="K19" s="52"/>
      <c r="L19" s="52"/>
      <c r="M19" s="77"/>
      <c r="N19" s="65"/>
      <c r="O19" s="53"/>
      <c r="P19" s="50"/>
      <c r="Q19" s="54"/>
      <c r="R19" s="92"/>
    </row>
    <row r="20" spans="1:18" ht="18.75" customHeight="1" x14ac:dyDescent="0.15">
      <c r="A20" s="161"/>
      <c r="B20" s="64" t="s">
        <v>117</v>
      </c>
      <c r="C20" s="43" t="s">
        <v>121</v>
      </c>
      <c r="D20" s="44" t="s">
        <v>22</v>
      </c>
      <c r="E20" s="45">
        <v>40</v>
      </c>
      <c r="F20" s="46" t="s">
        <v>18</v>
      </c>
      <c r="G20" s="68"/>
      <c r="H20" s="72" t="s">
        <v>121</v>
      </c>
      <c r="I20" s="44" t="s">
        <v>22</v>
      </c>
      <c r="J20" s="46">
        <f>ROUNDUP(E20*0.75,2)</f>
        <v>30</v>
      </c>
      <c r="K20" s="46" t="s">
        <v>18</v>
      </c>
      <c r="L20" s="46"/>
      <c r="M20" s="76" t="e">
        <f>#REF!</f>
        <v>#REF!</v>
      </c>
      <c r="N20" s="64" t="s">
        <v>118</v>
      </c>
      <c r="O20" s="47" t="s">
        <v>53</v>
      </c>
      <c r="P20" s="44"/>
      <c r="Q20" s="48">
        <v>1</v>
      </c>
      <c r="R20" s="90">
        <f>ROUNDUP(Q20*0.75,2)</f>
        <v>0.75</v>
      </c>
    </row>
    <row r="21" spans="1:18" ht="18.75" customHeight="1" x14ac:dyDescent="0.15">
      <c r="A21" s="161"/>
      <c r="B21" s="64"/>
      <c r="C21" s="43"/>
      <c r="D21" s="44"/>
      <c r="E21" s="45"/>
      <c r="F21" s="46"/>
      <c r="G21" s="68"/>
      <c r="H21" s="72"/>
      <c r="I21" s="44"/>
      <c r="J21" s="46"/>
      <c r="K21" s="46"/>
      <c r="L21" s="46"/>
      <c r="M21" s="76"/>
      <c r="N21" s="64" t="s">
        <v>119</v>
      </c>
      <c r="O21" s="47" t="s">
        <v>33</v>
      </c>
      <c r="P21" s="44"/>
      <c r="Q21" s="48">
        <v>3</v>
      </c>
      <c r="R21" s="90">
        <f>ROUNDUP(Q21*0.75,2)</f>
        <v>2.25</v>
      </c>
    </row>
    <row r="22" spans="1:18" ht="18.75" customHeight="1" x14ac:dyDescent="0.15">
      <c r="A22" s="161"/>
      <c r="B22" s="64"/>
      <c r="C22" s="43"/>
      <c r="D22" s="44"/>
      <c r="E22" s="45"/>
      <c r="F22" s="46"/>
      <c r="G22" s="68"/>
      <c r="H22" s="72"/>
      <c r="I22" s="44"/>
      <c r="J22" s="46"/>
      <c r="K22" s="46"/>
      <c r="L22" s="46"/>
      <c r="M22" s="76"/>
      <c r="N22" s="64" t="s">
        <v>120</v>
      </c>
      <c r="O22" s="47"/>
      <c r="P22" s="44"/>
      <c r="Q22" s="48"/>
      <c r="R22" s="90"/>
    </row>
    <row r="23" spans="1:18" ht="18.75" customHeight="1" x14ac:dyDescent="0.15">
      <c r="A23" s="161"/>
      <c r="B23" s="64"/>
      <c r="C23" s="43"/>
      <c r="D23" s="44"/>
      <c r="E23" s="45"/>
      <c r="F23" s="46"/>
      <c r="G23" s="68"/>
      <c r="H23" s="72"/>
      <c r="I23" s="44"/>
      <c r="J23" s="46"/>
      <c r="K23" s="46"/>
      <c r="L23" s="46"/>
      <c r="M23" s="76"/>
      <c r="N23" s="64" t="s">
        <v>39</v>
      </c>
      <c r="O23" s="47"/>
      <c r="P23" s="44"/>
      <c r="Q23" s="48"/>
      <c r="R23" s="90"/>
    </row>
    <row r="24" spans="1:18" ht="18.75" customHeight="1" thickBot="1" x14ac:dyDescent="0.2">
      <c r="A24" s="162"/>
      <c r="B24" s="66"/>
      <c r="C24" s="56"/>
      <c r="D24" s="57"/>
      <c r="E24" s="58"/>
      <c r="F24" s="59"/>
      <c r="G24" s="70"/>
      <c r="H24" s="74"/>
      <c r="I24" s="57"/>
      <c r="J24" s="59"/>
      <c r="K24" s="59"/>
      <c r="L24" s="59"/>
      <c r="M24" s="78"/>
      <c r="N24" s="66"/>
      <c r="O24" s="60"/>
      <c r="P24" s="57"/>
      <c r="Q24" s="61"/>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350</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thickBot="1" x14ac:dyDescent="0.2">
      <c r="A5" s="201"/>
      <c r="B5" s="202"/>
      <c r="C5" s="203"/>
      <c r="D5" s="164"/>
      <c r="E5" s="188"/>
      <c r="F5" s="191"/>
      <c r="G5" s="9" t="s">
        <v>283</v>
      </c>
      <c r="H5" s="138" t="s">
        <v>282</v>
      </c>
      <c r="I5" s="166" t="s">
        <v>281</v>
      </c>
      <c r="J5" s="167"/>
      <c r="K5" s="168"/>
      <c r="L5" s="169" t="s">
        <v>280</v>
      </c>
      <c r="M5" s="170"/>
      <c r="N5" s="171"/>
      <c r="O5" s="164"/>
    </row>
    <row r="6" spans="1:21" ht="18.75" customHeight="1" thickBot="1" x14ac:dyDescent="0.2">
      <c r="A6" s="155"/>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316</v>
      </c>
      <c r="C9" s="111" t="s">
        <v>82</v>
      </c>
      <c r="D9" s="110"/>
      <c r="E9" s="44"/>
      <c r="F9" s="44"/>
      <c r="G9" s="106"/>
      <c r="H9" s="119">
        <v>15</v>
      </c>
      <c r="I9" s="107" t="s">
        <v>315</v>
      </c>
      <c r="J9" s="122" t="s">
        <v>295</v>
      </c>
      <c r="K9" s="105">
        <v>10</v>
      </c>
      <c r="L9" s="107" t="s">
        <v>314</v>
      </c>
      <c r="M9" s="106" t="s">
        <v>19</v>
      </c>
      <c r="N9" s="105">
        <v>10</v>
      </c>
      <c r="O9" s="104"/>
    </row>
    <row r="10" spans="1:21" ht="18.95" customHeight="1" x14ac:dyDescent="0.15">
      <c r="A10" s="173"/>
      <c r="B10" s="106"/>
      <c r="C10" s="111" t="s">
        <v>19</v>
      </c>
      <c r="D10" s="110"/>
      <c r="E10" s="44"/>
      <c r="F10" s="44"/>
      <c r="G10" s="106"/>
      <c r="H10" s="119">
        <v>20</v>
      </c>
      <c r="I10" s="107"/>
      <c r="J10" s="106" t="s">
        <v>19</v>
      </c>
      <c r="K10" s="105">
        <v>15</v>
      </c>
      <c r="L10" s="107"/>
      <c r="M10" s="106" t="s">
        <v>40</v>
      </c>
      <c r="N10" s="105">
        <v>5</v>
      </c>
      <c r="O10" s="104"/>
    </row>
    <row r="11" spans="1:21" ht="18.95" customHeight="1" x14ac:dyDescent="0.15">
      <c r="A11" s="173"/>
      <c r="B11" s="106"/>
      <c r="C11" s="111" t="s">
        <v>40</v>
      </c>
      <c r="D11" s="110"/>
      <c r="E11" s="44"/>
      <c r="F11" s="44"/>
      <c r="G11" s="106"/>
      <c r="H11" s="119">
        <v>5</v>
      </c>
      <c r="I11" s="107"/>
      <c r="J11" s="106" t="s">
        <v>40</v>
      </c>
      <c r="K11" s="105">
        <v>5</v>
      </c>
      <c r="L11" s="114"/>
      <c r="M11" s="113"/>
      <c r="N11" s="112"/>
      <c r="O11" s="121"/>
    </row>
    <row r="12" spans="1:21" ht="18.95" customHeight="1" x14ac:dyDescent="0.15">
      <c r="A12" s="173"/>
      <c r="B12" s="106"/>
      <c r="C12" s="111" t="s">
        <v>124</v>
      </c>
      <c r="D12" s="110"/>
      <c r="E12" s="44"/>
      <c r="F12" s="44"/>
      <c r="G12" s="106"/>
      <c r="H12" s="119">
        <v>5</v>
      </c>
      <c r="I12" s="107"/>
      <c r="J12" s="106" t="s">
        <v>124</v>
      </c>
      <c r="K12" s="105">
        <v>5</v>
      </c>
      <c r="L12" s="107" t="s">
        <v>313</v>
      </c>
      <c r="M12" s="106" t="s">
        <v>101</v>
      </c>
      <c r="N12" s="105">
        <v>10</v>
      </c>
      <c r="O12" s="104"/>
    </row>
    <row r="13" spans="1:21" ht="18.95" customHeight="1" x14ac:dyDescent="0.15">
      <c r="A13" s="173"/>
      <c r="B13" s="106"/>
      <c r="C13" s="111" t="s">
        <v>49</v>
      </c>
      <c r="D13" s="110"/>
      <c r="E13" s="44" t="s">
        <v>22</v>
      </c>
      <c r="F13" s="44"/>
      <c r="G13" s="106"/>
      <c r="H13" s="119">
        <v>10</v>
      </c>
      <c r="I13" s="107"/>
      <c r="J13" s="106" t="s">
        <v>49</v>
      </c>
      <c r="K13" s="105">
        <v>10</v>
      </c>
      <c r="L13" s="107"/>
      <c r="M13" s="106" t="s">
        <v>36</v>
      </c>
      <c r="N13" s="105">
        <v>5</v>
      </c>
      <c r="O13" s="104"/>
    </row>
    <row r="14" spans="1:21" ht="18.95" customHeight="1" x14ac:dyDescent="0.15">
      <c r="A14" s="173"/>
      <c r="B14" s="106"/>
      <c r="C14" s="111"/>
      <c r="D14" s="110"/>
      <c r="E14" s="44"/>
      <c r="F14" s="44"/>
      <c r="G14" s="106" t="s">
        <v>33</v>
      </c>
      <c r="H14" s="119" t="s">
        <v>266</v>
      </c>
      <c r="I14" s="107"/>
      <c r="J14" s="106"/>
      <c r="K14" s="105"/>
      <c r="L14" s="114"/>
      <c r="M14" s="113"/>
      <c r="N14" s="112"/>
      <c r="O14" s="121"/>
    </row>
    <row r="15" spans="1:21" ht="18.95" customHeight="1" x14ac:dyDescent="0.15">
      <c r="A15" s="173"/>
      <c r="B15" s="106"/>
      <c r="C15" s="111"/>
      <c r="D15" s="110"/>
      <c r="E15" s="44"/>
      <c r="F15" s="44"/>
      <c r="G15" s="106" t="s">
        <v>23</v>
      </c>
      <c r="H15" s="119" t="s">
        <v>268</v>
      </c>
      <c r="I15" s="107"/>
      <c r="J15" s="106"/>
      <c r="K15" s="105"/>
      <c r="L15" s="107" t="s">
        <v>117</v>
      </c>
      <c r="M15" s="106" t="s">
        <v>121</v>
      </c>
      <c r="N15" s="105">
        <v>10</v>
      </c>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158</v>
      </c>
      <c r="C17" s="111" t="s">
        <v>92</v>
      </c>
      <c r="D17" s="110"/>
      <c r="E17" s="44"/>
      <c r="F17" s="44"/>
      <c r="G17" s="106"/>
      <c r="H17" s="119">
        <v>10</v>
      </c>
      <c r="I17" s="107" t="s">
        <v>312</v>
      </c>
      <c r="J17" s="106" t="s">
        <v>101</v>
      </c>
      <c r="K17" s="105">
        <v>10</v>
      </c>
      <c r="L17" s="107"/>
      <c r="M17" s="106"/>
      <c r="N17" s="105"/>
      <c r="O17" s="104"/>
    </row>
    <row r="18" spans="1:15" ht="18.95" customHeight="1" x14ac:dyDescent="0.15">
      <c r="A18" s="173"/>
      <c r="B18" s="106"/>
      <c r="C18" s="111" t="s">
        <v>101</v>
      </c>
      <c r="D18" s="110"/>
      <c r="E18" s="44"/>
      <c r="F18" s="44"/>
      <c r="G18" s="106"/>
      <c r="H18" s="119">
        <v>10</v>
      </c>
      <c r="I18" s="107"/>
      <c r="J18" s="106" t="s">
        <v>36</v>
      </c>
      <c r="K18" s="105">
        <v>5</v>
      </c>
      <c r="L18" s="107"/>
      <c r="M18" s="106"/>
      <c r="N18" s="105"/>
      <c r="O18" s="104"/>
    </row>
    <row r="19" spans="1:15" ht="18.95" customHeight="1" x14ac:dyDescent="0.15">
      <c r="A19" s="173"/>
      <c r="B19" s="106"/>
      <c r="C19" s="111" t="s">
        <v>36</v>
      </c>
      <c r="D19" s="110"/>
      <c r="E19" s="44"/>
      <c r="F19" s="145"/>
      <c r="G19" s="106"/>
      <c r="H19" s="119">
        <v>5</v>
      </c>
      <c r="I19" s="114"/>
      <c r="J19" s="113"/>
      <c r="K19" s="112"/>
      <c r="L19" s="107"/>
      <c r="M19" s="106"/>
      <c r="N19" s="105"/>
      <c r="O19" s="104"/>
    </row>
    <row r="20" spans="1:15" ht="18.95" customHeight="1" x14ac:dyDescent="0.15">
      <c r="A20" s="173"/>
      <c r="B20" s="113"/>
      <c r="C20" s="118"/>
      <c r="D20" s="117"/>
      <c r="E20" s="50"/>
      <c r="F20" s="50"/>
      <c r="G20" s="113"/>
      <c r="H20" s="115"/>
      <c r="I20" s="107" t="s">
        <v>117</v>
      </c>
      <c r="J20" s="106" t="s">
        <v>121</v>
      </c>
      <c r="K20" s="105">
        <v>20</v>
      </c>
      <c r="L20" s="107"/>
      <c r="M20" s="106"/>
      <c r="N20" s="105"/>
      <c r="O20" s="104"/>
    </row>
    <row r="21" spans="1:15" ht="18.95" customHeight="1" x14ac:dyDescent="0.15">
      <c r="A21" s="173"/>
      <c r="B21" s="106" t="s">
        <v>117</v>
      </c>
      <c r="C21" s="111" t="s">
        <v>121</v>
      </c>
      <c r="D21" s="110"/>
      <c r="E21" s="44" t="s">
        <v>22</v>
      </c>
      <c r="F21" s="44"/>
      <c r="G21" s="106"/>
      <c r="H21" s="119">
        <v>30</v>
      </c>
      <c r="I21" s="107"/>
      <c r="J21" s="106"/>
      <c r="K21" s="105"/>
      <c r="L21" s="107"/>
      <c r="M21" s="106"/>
      <c r="N21" s="105"/>
      <c r="O21" s="104"/>
    </row>
    <row r="22" spans="1:15" ht="18.95" customHeight="1" x14ac:dyDescent="0.15">
      <c r="A22" s="173"/>
      <c r="B22" s="106"/>
      <c r="C22" s="111"/>
      <c r="D22" s="110"/>
      <c r="E22" s="44"/>
      <c r="F22" s="44"/>
      <c r="G22" s="106" t="s">
        <v>53</v>
      </c>
      <c r="H22" s="119" t="s">
        <v>268</v>
      </c>
      <c r="I22" s="107"/>
      <c r="J22" s="106"/>
      <c r="K22" s="105"/>
      <c r="L22" s="107"/>
      <c r="M22" s="106"/>
      <c r="N22" s="105"/>
      <c r="O22" s="104"/>
    </row>
    <row r="23" spans="1:15" ht="18.95" customHeight="1" thickBot="1" x14ac:dyDescent="0.2">
      <c r="A23" s="174"/>
      <c r="B23" s="99"/>
      <c r="C23" s="103"/>
      <c r="D23" s="102"/>
      <c r="E23" s="57"/>
      <c r="F23" s="57"/>
      <c r="G23" s="99"/>
      <c r="H23" s="101"/>
      <c r="I23" s="100"/>
      <c r="J23" s="99"/>
      <c r="K23" s="98"/>
      <c r="L23" s="100"/>
      <c r="M23" s="99"/>
      <c r="N23" s="98"/>
      <c r="O23" s="97"/>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204</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161</v>
      </c>
      <c r="C7" s="43" t="s">
        <v>17</v>
      </c>
      <c r="D7" s="44"/>
      <c r="E7" s="45">
        <v>40</v>
      </c>
      <c r="F7" s="46" t="s">
        <v>18</v>
      </c>
      <c r="G7" s="68"/>
      <c r="H7" s="72" t="s">
        <v>17</v>
      </c>
      <c r="I7" s="44"/>
      <c r="J7" s="46">
        <f>ROUNDUP(E7*0.75,2)</f>
        <v>30</v>
      </c>
      <c r="K7" s="46" t="s">
        <v>18</v>
      </c>
      <c r="L7" s="46"/>
      <c r="M7" s="76" t="e">
        <f>#REF!</f>
        <v>#REF!</v>
      </c>
      <c r="N7" s="64" t="s">
        <v>162</v>
      </c>
      <c r="O7" s="47" t="s">
        <v>35</v>
      </c>
      <c r="P7" s="44"/>
      <c r="Q7" s="48">
        <v>2</v>
      </c>
      <c r="R7" s="90">
        <f>ROUNDUP(Q7*0.75,2)</f>
        <v>1.5</v>
      </c>
    </row>
    <row r="8" spans="1:19" ht="18.75" customHeight="1" x14ac:dyDescent="0.15">
      <c r="A8" s="161"/>
      <c r="B8" s="64"/>
      <c r="C8" s="43" t="s">
        <v>28</v>
      </c>
      <c r="D8" s="44"/>
      <c r="E8" s="45">
        <v>50</v>
      </c>
      <c r="F8" s="46" t="s">
        <v>18</v>
      </c>
      <c r="G8" s="68"/>
      <c r="H8" s="72" t="s">
        <v>28</v>
      </c>
      <c r="I8" s="44"/>
      <c r="J8" s="46">
        <f>ROUNDUP(E8*0.75,2)</f>
        <v>37.5</v>
      </c>
      <c r="K8" s="46" t="s">
        <v>18</v>
      </c>
      <c r="L8" s="46"/>
      <c r="M8" s="76" t="e">
        <f>ROUND(#REF!+(#REF!*10/100),2)</f>
        <v>#REF!</v>
      </c>
      <c r="N8" s="64" t="s">
        <v>163</v>
      </c>
      <c r="O8" s="47" t="s">
        <v>65</v>
      </c>
      <c r="P8" s="44"/>
      <c r="Q8" s="48">
        <v>30</v>
      </c>
      <c r="R8" s="90">
        <f>ROUNDUP(Q8*0.75,2)</f>
        <v>22.5</v>
      </c>
    </row>
    <row r="9" spans="1:19" ht="18.75" customHeight="1" x14ac:dyDescent="0.15">
      <c r="A9" s="161"/>
      <c r="B9" s="64"/>
      <c r="C9" s="43" t="s">
        <v>19</v>
      </c>
      <c r="D9" s="44"/>
      <c r="E9" s="45">
        <v>20</v>
      </c>
      <c r="F9" s="46" t="s">
        <v>18</v>
      </c>
      <c r="G9" s="68"/>
      <c r="H9" s="72" t="s">
        <v>19</v>
      </c>
      <c r="I9" s="44"/>
      <c r="J9" s="46">
        <f>ROUNDUP(E9*0.75,2)</f>
        <v>15</v>
      </c>
      <c r="K9" s="46" t="s">
        <v>18</v>
      </c>
      <c r="L9" s="46"/>
      <c r="M9" s="76" t="e">
        <f>ROUND(#REF!+(#REF!*6/100),2)</f>
        <v>#REF!</v>
      </c>
      <c r="N9" s="64" t="s">
        <v>39</v>
      </c>
      <c r="O9" s="47" t="s">
        <v>53</v>
      </c>
      <c r="P9" s="44"/>
      <c r="Q9" s="48">
        <v>2</v>
      </c>
      <c r="R9" s="90">
        <f>ROUNDUP(Q9*0.75,2)</f>
        <v>1.5</v>
      </c>
    </row>
    <row r="10" spans="1:19" ht="18.75" customHeight="1" x14ac:dyDescent="0.15">
      <c r="A10" s="161"/>
      <c r="B10" s="64"/>
      <c r="C10" s="43" t="s">
        <v>40</v>
      </c>
      <c r="D10" s="44"/>
      <c r="E10" s="45">
        <v>10</v>
      </c>
      <c r="F10" s="46" t="s">
        <v>18</v>
      </c>
      <c r="G10" s="68"/>
      <c r="H10" s="72" t="s">
        <v>40</v>
      </c>
      <c r="I10" s="44"/>
      <c r="J10" s="46">
        <f>ROUNDUP(E10*0.75,2)</f>
        <v>7.5</v>
      </c>
      <c r="K10" s="46" t="s">
        <v>18</v>
      </c>
      <c r="L10" s="46"/>
      <c r="M10" s="76" t="e">
        <f>ROUND(#REF!+(#REF!*10/100),2)</f>
        <v>#REF!</v>
      </c>
      <c r="N10" s="64"/>
      <c r="O10" s="47" t="s">
        <v>66</v>
      </c>
      <c r="P10" s="44"/>
      <c r="Q10" s="48">
        <v>1</v>
      </c>
      <c r="R10" s="90">
        <f>ROUNDUP(Q10*0.75,2)</f>
        <v>0.75</v>
      </c>
    </row>
    <row r="11" spans="1:19" ht="18.75" customHeight="1" x14ac:dyDescent="0.15">
      <c r="A11" s="161"/>
      <c r="B11" s="64"/>
      <c r="C11" s="43"/>
      <c r="D11" s="44"/>
      <c r="E11" s="45"/>
      <c r="F11" s="46"/>
      <c r="G11" s="68"/>
      <c r="H11" s="72"/>
      <c r="I11" s="44"/>
      <c r="J11" s="46"/>
      <c r="K11" s="46"/>
      <c r="L11" s="46"/>
      <c r="M11" s="76"/>
      <c r="N11" s="64"/>
      <c r="O11" s="47" t="s">
        <v>61</v>
      </c>
      <c r="P11" s="44" t="s">
        <v>32</v>
      </c>
      <c r="Q11" s="48">
        <v>3</v>
      </c>
      <c r="R11" s="90">
        <f>ROUNDUP(Q11*0.75,2)</f>
        <v>2.25</v>
      </c>
    </row>
    <row r="12" spans="1:19" ht="18.75" customHeight="1" x14ac:dyDescent="0.15">
      <c r="A12" s="161"/>
      <c r="B12" s="65"/>
      <c r="C12" s="49"/>
      <c r="D12" s="50"/>
      <c r="E12" s="51"/>
      <c r="F12" s="52"/>
      <c r="G12" s="69"/>
      <c r="H12" s="73"/>
      <c r="I12" s="50"/>
      <c r="J12" s="52"/>
      <c r="K12" s="52"/>
      <c r="L12" s="52"/>
      <c r="M12" s="77"/>
      <c r="N12" s="65"/>
      <c r="O12" s="53"/>
      <c r="P12" s="50"/>
      <c r="Q12" s="54"/>
      <c r="R12" s="92"/>
    </row>
    <row r="13" spans="1:19" ht="18.75" customHeight="1" x14ac:dyDescent="0.15">
      <c r="A13" s="161"/>
      <c r="B13" s="64" t="s">
        <v>164</v>
      </c>
      <c r="C13" s="43" t="s">
        <v>103</v>
      </c>
      <c r="D13" s="44"/>
      <c r="E13" s="45">
        <v>40</v>
      </c>
      <c r="F13" s="46" t="s">
        <v>18</v>
      </c>
      <c r="G13" s="68"/>
      <c r="H13" s="72" t="s">
        <v>103</v>
      </c>
      <c r="I13" s="44"/>
      <c r="J13" s="46">
        <f>ROUNDUP(E13*0.75,2)</f>
        <v>30</v>
      </c>
      <c r="K13" s="46" t="s">
        <v>18</v>
      </c>
      <c r="L13" s="46"/>
      <c r="M13" s="76" t="e">
        <f>ROUND(#REF!+(#REF!*6/100),2)</f>
        <v>#REF!</v>
      </c>
      <c r="N13" s="64" t="s">
        <v>165</v>
      </c>
      <c r="O13" s="47" t="s">
        <v>65</v>
      </c>
      <c r="P13" s="44"/>
      <c r="Q13" s="48">
        <v>1.5</v>
      </c>
      <c r="R13" s="90">
        <f>ROUNDUP(Q13*0.75,2)</f>
        <v>1.1300000000000001</v>
      </c>
    </row>
    <row r="14" spans="1:19" ht="18.75" customHeight="1" x14ac:dyDescent="0.15">
      <c r="A14" s="161"/>
      <c r="B14" s="64"/>
      <c r="C14" s="43" t="s">
        <v>41</v>
      </c>
      <c r="D14" s="44"/>
      <c r="E14" s="45">
        <v>0.5</v>
      </c>
      <c r="F14" s="46" t="s">
        <v>18</v>
      </c>
      <c r="G14" s="68"/>
      <c r="H14" s="72" t="s">
        <v>41</v>
      </c>
      <c r="I14" s="44"/>
      <c r="J14" s="46">
        <f>ROUNDUP(E14*0.75,2)</f>
        <v>0.38</v>
      </c>
      <c r="K14" s="46" t="s">
        <v>18</v>
      </c>
      <c r="L14" s="46"/>
      <c r="M14" s="76" t="e">
        <f>#REF!</f>
        <v>#REF!</v>
      </c>
      <c r="N14" s="64" t="s">
        <v>166</v>
      </c>
      <c r="O14" s="47" t="s">
        <v>53</v>
      </c>
      <c r="P14" s="44"/>
      <c r="Q14" s="48">
        <v>0.5</v>
      </c>
      <c r="R14" s="90">
        <f>ROUNDUP(Q14*0.75,2)</f>
        <v>0.38</v>
      </c>
    </row>
    <row r="15" spans="1:19" ht="18.75" customHeight="1" x14ac:dyDescent="0.15">
      <c r="A15" s="161"/>
      <c r="B15" s="64"/>
      <c r="C15" s="43" t="s">
        <v>102</v>
      </c>
      <c r="D15" s="44"/>
      <c r="E15" s="45">
        <v>2</v>
      </c>
      <c r="F15" s="46" t="s">
        <v>18</v>
      </c>
      <c r="G15" s="68"/>
      <c r="H15" s="72" t="s">
        <v>102</v>
      </c>
      <c r="I15" s="44"/>
      <c r="J15" s="46">
        <f>ROUNDUP(E15*0.75,2)</f>
        <v>1.5</v>
      </c>
      <c r="K15" s="46" t="s">
        <v>18</v>
      </c>
      <c r="L15" s="46"/>
      <c r="M15" s="76" t="e">
        <f>#REF!</f>
        <v>#REF!</v>
      </c>
      <c r="N15" s="64" t="s">
        <v>39</v>
      </c>
      <c r="O15" s="47" t="s">
        <v>61</v>
      </c>
      <c r="P15" s="44" t="s">
        <v>32</v>
      </c>
      <c r="Q15" s="48">
        <v>1</v>
      </c>
      <c r="R15" s="90">
        <f>ROUNDUP(Q15*0.75,2)</f>
        <v>0.75</v>
      </c>
    </row>
    <row r="16" spans="1:19" ht="18.75" customHeight="1" x14ac:dyDescent="0.15">
      <c r="A16" s="161"/>
      <c r="B16" s="65"/>
      <c r="C16" s="49"/>
      <c r="D16" s="50"/>
      <c r="E16" s="51"/>
      <c r="F16" s="52"/>
      <c r="G16" s="69"/>
      <c r="H16" s="73"/>
      <c r="I16" s="50"/>
      <c r="J16" s="52"/>
      <c r="K16" s="52"/>
      <c r="L16" s="52"/>
      <c r="M16" s="77"/>
      <c r="N16" s="65"/>
      <c r="O16" s="53"/>
      <c r="P16" s="50"/>
      <c r="Q16" s="54"/>
      <c r="R16" s="92"/>
    </row>
    <row r="17" spans="1:18" ht="18.75" customHeight="1" x14ac:dyDescent="0.15">
      <c r="A17" s="161"/>
      <c r="B17" s="64" t="s">
        <v>67</v>
      </c>
      <c r="C17" s="43" t="s">
        <v>115</v>
      </c>
      <c r="D17" s="44"/>
      <c r="E17" s="45">
        <v>5</v>
      </c>
      <c r="F17" s="46" t="s">
        <v>18</v>
      </c>
      <c r="G17" s="68"/>
      <c r="H17" s="72" t="s">
        <v>115</v>
      </c>
      <c r="I17" s="44"/>
      <c r="J17" s="46">
        <f>ROUNDUP(E17*0.75,2)</f>
        <v>3.75</v>
      </c>
      <c r="K17" s="46" t="s">
        <v>18</v>
      </c>
      <c r="L17" s="46"/>
      <c r="M17" s="76" t="e">
        <f>ROUND(#REF!+(#REF!*15/100),2)</f>
        <v>#REF!</v>
      </c>
      <c r="N17" s="64" t="s">
        <v>39</v>
      </c>
      <c r="O17" s="47" t="s">
        <v>65</v>
      </c>
      <c r="P17" s="44"/>
      <c r="Q17" s="48">
        <v>100</v>
      </c>
      <c r="R17" s="90">
        <f>ROUNDUP(Q17*0.75,2)</f>
        <v>75</v>
      </c>
    </row>
    <row r="18" spans="1:18" ht="18.75" customHeight="1" x14ac:dyDescent="0.15">
      <c r="A18" s="161"/>
      <c r="B18" s="64"/>
      <c r="C18" s="43" t="s">
        <v>64</v>
      </c>
      <c r="D18" s="44"/>
      <c r="E18" s="45">
        <v>5</v>
      </c>
      <c r="F18" s="46" t="s">
        <v>18</v>
      </c>
      <c r="G18" s="68"/>
      <c r="H18" s="72" t="s">
        <v>64</v>
      </c>
      <c r="I18" s="44"/>
      <c r="J18" s="46">
        <f>ROUNDUP(E18*0.75,2)</f>
        <v>3.75</v>
      </c>
      <c r="K18" s="46" t="s">
        <v>18</v>
      </c>
      <c r="L18" s="46"/>
      <c r="M18" s="76" t="e">
        <f>ROUND(#REF!+(#REF!*10/100),2)</f>
        <v>#REF!</v>
      </c>
      <c r="N18" s="64"/>
      <c r="O18" s="47" t="s">
        <v>23</v>
      </c>
      <c r="P18" s="44"/>
      <c r="Q18" s="48">
        <v>0.1</v>
      </c>
      <c r="R18" s="90">
        <f>ROUNDUP(Q18*0.75,2)</f>
        <v>0.08</v>
      </c>
    </row>
    <row r="19" spans="1:18" ht="18.75" customHeight="1" x14ac:dyDescent="0.15">
      <c r="A19" s="161"/>
      <c r="B19" s="64"/>
      <c r="C19" s="43"/>
      <c r="D19" s="44"/>
      <c r="E19" s="45"/>
      <c r="F19" s="46"/>
      <c r="G19" s="68"/>
      <c r="H19" s="72"/>
      <c r="I19" s="44"/>
      <c r="J19" s="46"/>
      <c r="K19" s="46"/>
      <c r="L19" s="46"/>
      <c r="M19" s="76"/>
      <c r="N19" s="64"/>
      <c r="O19" s="47" t="s">
        <v>61</v>
      </c>
      <c r="P19" s="44" t="s">
        <v>32</v>
      </c>
      <c r="Q19" s="48">
        <v>0.5</v>
      </c>
      <c r="R19" s="90">
        <f>ROUNDUP(Q19*0.75,2)</f>
        <v>0.38</v>
      </c>
    </row>
    <row r="20" spans="1:18" ht="18.75" customHeight="1" thickBot="1" x14ac:dyDescent="0.2">
      <c r="A20" s="162"/>
      <c r="B20" s="66"/>
      <c r="C20" s="56"/>
      <c r="D20" s="57"/>
      <c r="E20" s="58"/>
      <c r="F20" s="59"/>
      <c r="G20" s="70"/>
      <c r="H20" s="74"/>
      <c r="I20" s="57"/>
      <c r="J20" s="59"/>
      <c r="K20" s="59"/>
      <c r="L20" s="59"/>
      <c r="M20" s="78"/>
      <c r="N20" s="66"/>
      <c r="O20" s="60"/>
      <c r="P20" s="57"/>
      <c r="Q20" s="61"/>
      <c r="R20" s="93"/>
    </row>
  </sheetData>
  <mergeCells count="4">
    <mergeCell ref="H1:N1"/>
    <mergeCell ref="A2:R2"/>
    <mergeCell ref="A3:F3"/>
    <mergeCell ref="A5:A20"/>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204</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351</v>
      </c>
      <c r="I5" s="166" t="s">
        <v>281</v>
      </c>
      <c r="J5" s="167"/>
      <c r="K5" s="168"/>
      <c r="L5" s="169" t="s">
        <v>298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321</v>
      </c>
      <c r="C9" s="111" t="s">
        <v>17</v>
      </c>
      <c r="D9" s="110"/>
      <c r="E9" s="44"/>
      <c r="F9" s="44"/>
      <c r="G9" s="106"/>
      <c r="H9" s="119">
        <v>20</v>
      </c>
      <c r="I9" s="107" t="s">
        <v>321</v>
      </c>
      <c r="J9" s="122" t="s">
        <v>113</v>
      </c>
      <c r="K9" s="105">
        <v>15</v>
      </c>
      <c r="L9" s="107" t="s">
        <v>320</v>
      </c>
      <c r="M9" s="106" t="s">
        <v>28</v>
      </c>
      <c r="N9" s="105">
        <v>10</v>
      </c>
      <c r="O9" s="104"/>
    </row>
    <row r="10" spans="1:21" ht="18.95" customHeight="1" x14ac:dyDescent="0.15">
      <c r="A10" s="173"/>
      <c r="B10" s="106"/>
      <c r="C10" s="111" t="s">
        <v>28</v>
      </c>
      <c r="D10" s="110"/>
      <c r="E10" s="44"/>
      <c r="F10" s="44"/>
      <c r="G10" s="106"/>
      <c r="H10" s="119">
        <v>20</v>
      </c>
      <c r="I10" s="107"/>
      <c r="J10" s="106" t="s">
        <v>28</v>
      </c>
      <c r="K10" s="105">
        <v>20</v>
      </c>
      <c r="L10" s="107"/>
      <c r="M10" s="106" t="s">
        <v>19</v>
      </c>
      <c r="N10" s="105">
        <v>5</v>
      </c>
      <c r="O10" s="104"/>
    </row>
    <row r="11" spans="1:21" ht="18.95" customHeight="1" x14ac:dyDescent="0.15">
      <c r="A11" s="173"/>
      <c r="B11" s="106"/>
      <c r="C11" s="111" t="s">
        <v>19</v>
      </c>
      <c r="D11" s="110"/>
      <c r="E11" s="44"/>
      <c r="F11" s="44"/>
      <c r="G11" s="106"/>
      <c r="H11" s="119">
        <v>10</v>
      </c>
      <c r="I11" s="107"/>
      <c r="J11" s="106" t="s">
        <v>19</v>
      </c>
      <c r="K11" s="105">
        <v>5</v>
      </c>
      <c r="L11" s="107"/>
      <c r="M11" s="106" t="s">
        <v>40</v>
      </c>
      <c r="N11" s="105">
        <v>5</v>
      </c>
      <c r="O11" s="104"/>
    </row>
    <row r="12" spans="1:21" ht="18.95" customHeight="1" x14ac:dyDescent="0.15">
      <c r="A12" s="173"/>
      <c r="B12" s="106"/>
      <c r="C12" s="111" t="s">
        <v>40</v>
      </c>
      <c r="D12" s="110"/>
      <c r="E12" s="44"/>
      <c r="F12" s="44"/>
      <c r="G12" s="106"/>
      <c r="H12" s="119">
        <v>5</v>
      </c>
      <c r="I12" s="107"/>
      <c r="J12" s="106" t="s">
        <v>40</v>
      </c>
      <c r="K12" s="105">
        <v>5</v>
      </c>
      <c r="L12" s="114"/>
      <c r="M12" s="113"/>
      <c r="N12" s="112"/>
      <c r="O12" s="121"/>
    </row>
    <row r="13" spans="1:21" ht="18.95" customHeight="1" x14ac:dyDescent="0.15">
      <c r="A13" s="173"/>
      <c r="B13" s="106"/>
      <c r="C13" s="111"/>
      <c r="D13" s="110"/>
      <c r="E13" s="44"/>
      <c r="F13" s="44"/>
      <c r="G13" s="106" t="s">
        <v>65</v>
      </c>
      <c r="H13" s="119" t="s">
        <v>266</v>
      </c>
      <c r="I13" s="107"/>
      <c r="J13" s="106"/>
      <c r="K13" s="105"/>
      <c r="L13" s="107" t="s">
        <v>319</v>
      </c>
      <c r="M13" s="106" t="s">
        <v>103</v>
      </c>
      <c r="N13" s="105">
        <v>10</v>
      </c>
      <c r="O13" s="104"/>
    </row>
    <row r="14" spans="1:21" ht="18.95" customHeight="1" x14ac:dyDescent="0.15">
      <c r="A14" s="173"/>
      <c r="B14" s="106"/>
      <c r="C14" s="111"/>
      <c r="D14" s="110"/>
      <c r="E14" s="44"/>
      <c r="F14" s="44"/>
      <c r="G14" s="106" t="s">
        <v>53</v>
      </c>
      <c r="H14" s="119" t="s">
        <v>268</v>
      </c>
      <c r="I14" s="107"/>
      <c r="J14" s="106"/>
      <c r="K14" s="105"/>
      <c r="L14" s="107"/>
      <c r="M14" s="106"/>
      <c r="N14" s="105"/>
      <c r="O14" s="104"/>
    </row>
    <row r="15" spans="1:21" ht="18.95" customHeight="1" x14ac:dyDescent="0.15">
      <c r="A15" s="173"/>
      <c r="B15" s="106"/>
      <c r="C15" s="111"/>
      <c r="D15" s="110"/>
      <c r="E15" s="44"/>
      <c r="F15" s="44" t="s">
        <v>32</v>
      </c>
      <c r="G15" s="106" t="s">
        <v>61</v>
      </c>
      <c r="H15" s="119" t="s">
        <v>268</v>
      </c>
      <c r="I15" s="107"/>
      <c r="J15" s="106"/>
      <c r="K15" s="105"/>
      <c r="L15" s="107"/>
      <c r="M15" s="106"/>
      <c r="N15" s="105"/>
      <c r="O15" s="104"/>
    </row>
    <row r="16" spans="1:21" ht="18.95" customHeight="1" x14ac:dyDescent="0.15">
      <c r="A16" s="173"/>
      <c r="B16" s="113"/>
      <c r="C16" s="118"/>
      <c r="D16" s="117"/>
      <c r="E16" s="50"/>
      <c r="F16" s="50"/>
      <c r="G16" s="113"/>
      <c r="H16" s="115"/>
      <c r="I16" s="114"/>
      <c r="J16" s="113"/>
      <c r="K16" s="112"/>
      <c r="L16" s="107"/>
      <c r="M16" s="106"/>
      <c r="N16" s="105"/>
      <c r="O16" s="104"/>
    </row>
    <row r="17" spans="1:15" ht="18.95" customHeight="1" x14ac:dyDescent="0.15">
      <c r="A17" s="173"/>
      <c r="B17" s="106" t="s">
        <v>318</v>
      </c>
      <c r="C17" s="111" t="s">
        <v>103</v>
      </c>
      <c r="D17" s="110"/>
      <c r="E17" s="44"/>
      <c r="F17" s="44"/>
      <c r="G17" s="106"/>
      <c r="H17" s="119">
        <v>15</v>
      </c>
      <c r="I17" s="107" t="s">
        <v>318</v>
      </c>
      <c r="J17" s="106" t="s">
        <v>103</v>
      </c>
      <c r="K17" s="105">
        <v>10</v>
      </c>
      <c r="L17" s="107"/>
      <c r="M17" s="106"/>
      <c r="N17" s="105"/>
      <c r="O17" s="104"/>
    </row>
    <row r="18" spans="1:15" ht="18.95" customHeight="1" x14ac:dyDescent="0.15">
      <c r="A18" s="173"/>
      <c r="B18" s="106"/>
      <c r="C18" s="111" t="s">
        <v>41</v>
      </c>
      <c r="D18" s="110"/>
      <c r="E18" s="44"/>
      <c r="F18" s="44"/>
      <c r="G18" s="106"/>
      <c r="H18" s="119">
        <v>0.5</v>
      </c>
      <c r="I18" s="107"/>
      <c r="J18" s="106" t="s">
        <v>41</v>
      </c>
      <c r="K18" s="105">
        <v>0.5</v>
      </c>
      <c r="L18" s="107"/>
      <c r="M18" s="106"/>
      <c r="N18" s="105"/>
      <c r="O18" s="104"/>
    </row>
    <row r="19" spans="1:15" ht="18.95" customHeight="1" x14ac:dyDescent="0.15">
      <c r="A19" s="173"/>
      <c r="B19" s="113"/>
      <c r="C19" s="118"/>
      <c r="D19" s="117"/>
      <c r="E19" s="50"/>
      <c r="F19" s="116"/>
      <c r="G19" s="113"/>
      <c r="H19" s="115"/>
      <c r="I19" s="107"/>
      <c r="J19" s="106"/>
      <c r="K19" s="105"/>
      <c r="L19" s="107"/>
      <c r="M19" s="106"/>
      <c r="N19" s="105"/>
      <c r="O19" s="104"/>
    </row>
    <row r="20" spans="1:15" ht="18.95" customHeight="1" x14ac:dyDescent="0.15">
      <c r="A20" s="173"/>
      <c r="B20" s="106" t="s">
        <v>67</v>
      </c>
      <c r="C20" s="111" t="s">
        <v>64</v>
      </c>
      <c r="D20" s="110"/>
      <c r="E20" s="44"/>
      <c r="F20" s="44"/>
      <c r="G20" s="106"/>
      <c r="H20" s="119">
        <v>5</v>
      </c>
      <c r="I20" s="107"/>
      <c r="J20" s="106"/>
      <c r="K20" s="105"/>
      <c r="L20" s="107"/>
      <c r="M20" s="106"/>
      <c r="N20" s="105"/>
      <c r="O20" s="104"/>
    </row>
    <row r="21" spans="1:15" ht="18.95" customHeight="1" x14ac:dyDescent="0.15">
      <c r="A21" s="173"/>
      <c r="B21" s="106"/>
      <c r="C21" s="111"/>
      <c r="D21" s="110"/>
      <c r="E21" s="44"/>
      <c r="F21" s="44"/>
      <c r="G21" s="106" t="s">
        <v>65</v>
      </c>
      <c r="H21" s="119" t="s">
        <v>266</v>
      </c>
      <c r="I21" s="107"/>
      <c r="J21" s="106"/>
      <c r="K21" s="105"/>
      <c r="L21" s="107"/>
      <c r="M21" s="106"/>
      <c r="N21" s="105"/>
      <c r="O21" s="104"/>
    </row>
    <row r="22" spans="1:15" ht="18.95" customHeight="1" x14ac:dyDescent="0.15">
      <c r="A22" s="173"/>
      <c r="B22" s="106"/>
      <c r="C22" s="111"/>
      <c r="D22" s="110"/>
      <c r="E22" s="44"/>
      <c r="F22" s="44" t="s">
        <v>32</v>
      </c>
      <c r="G22" s="106" t="s">
        <v>61</v>
      </c>
      <c r="H22" s="119" t="s">
        <v>268</v>
      </c>
      <c r="I22" s="107"/>
      <c r="J22" s="106"/>
      <c r="K22" s="105"/>
      <c r="L22" s="107"/>
      <c r="M22" s="106"/>
      <c r="N22" s="105"/>
      <c r="O22" s="104"/>
    </row>
    <row r="23" spans="1:15" ht="18.95" customHeight="1" thickBot="1" x14ac:dyDescent="0.2">
      <c r="A23" s="174"/>
      <c r="B23" s="99"/>
      <c r="C23" s="103"/>
      <c r="D23" s="102"/>
      <c r="E23" s="57"/>
      <c r="F23" s="57"/>
      <c r="G23" s="99"/>
      <c r="H23" s="101"/>
      <c r="I23" s="100"/>
      <c r="J23" s="99"/>
      <c r="K23" s="98"/>
      <c r="L23" s="100"/>
      <c r="M23" s="99"/>
      <c r="N23" s="98"/>
      <c r="O23" s="97"/>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row r="64" spans="2:14" ht="14.25" x14ac:dyDescent="0.15">
      <c r="B64" s="96"/>
      <c r="C64" s="96"/>
      <c r="D64" s="96"/>
      <c r="G64" s="96"/>
      <c r="H64" s="95"/>
      <c r="I64" s="96"/>
      <c r="J64" s="96"/>
      <c r="K64" s="95"/>
      <c r="L64" s="96"/>
      <c r="M64" s="96"/>
      <c r="N64" s="95"/>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26" ht="36.75" customHeight="1" x14ac:dyDescent="0.15">
      <c r="A1" s="1" t="s">
        <v>13</v>
      </c>
      <c r="B1" s="1"/>
      <c r="C1" s="2"/>
      <c r="D1" s="3"/>
      <c r="E1" s="2"/>
      <c r="F1" s="2"/>
      <c r="G1" s="2"/>
      <c r="H1" s="156"/>
      <c r="I1" s="156"/>
      <c r="J1" s="157"/>
      <c r="K1" s="157"/>
      <c r="L1" s="157"/>
      <c r="M1" s="157"/>
      <c r="N1" s="157"/>
      <c r="O1" s="2"/>
      <c r="P1" s="2"/>
      <c r="Q1" s="4"/>
      <c r="R1" s="4"/>
      <c r="S1" s="3"/>
    </row>
    <row r="2" spans="1:26" ht="36.75" customHeight="1" x14ac:dyDescent="0.15">
      <c r="A2" s="156" t="s">
        <v>0</v>
      </c>
      <c r="B2" s="156"/>
      <c r="C2" s="157"/>
      <c r="D2" s="157"/>
      <c r="E2" s="157"/>
      <c r="F2" s="157"/>
      <c r="G2" s="157"/>
      <c r="H2" s="157"/>
      <c r="I2" s="157"/>
      <c r="J2" s="157"/>
      <c r="K2" s="157"/>
      <c r="L2" s="157"/>
      <c r="M2" s="157"/>
      <c r="N2" s="157"/>
      <c r="O2" s="157"/>
      <c r="P2" s="157"/>
      <c r="Q2" s="157"/>
      <c r="R2" s="157"/>
      <c r="S2" s="3"/>
    </row>
    <row r="3" spans="1:26" s="86" customFormat="1" ht="22.5" customHeight="1" x14ac:dyDescent="0.15">
      <c r="A3" s="5"/>
      <c r="B3" s="199" t="s">
        <v>257</v>
      </c>
      <c r="C3" s="199"/>
      <c r="D3" s="3"/>
      <c r="E3" s="6"/>
      <c r="F3" s="2"/>
      <c r="G3" s="2"/>
      <c r="H3" s="2"/>
      <c r="I3" s="3"/>
      <c r="J3" s="2"/>
      <c r="K3" s="7"/>
      <c r="L3" s="7"/>
      <c r="M3" s="8"/>
      <c r="P3" s="27"/>
      <c r="Q3" s="27"/>
      <c r="R3" s="27"/>
      <c r="S3" s="3"/>
    </row>
    <row r="4" spans="1:26" s="86" customFormat="1" ht="22.5" customHeight="1" x14ac:dyDescent="0.15">
      <c r="A4" s="5"/>
      <c r="B4" s="199"/>
      <c r="C4" s="199"/>
      <c r="D4" s="10"/>
      <c r="E4" s="6"/>
      <c r="F4" s="2"/>
      <c r="G4" s="2"/>
      <c r="H4" s="2"/>
      <c r="I4" s="10"/>
      <c r="J4" s="2"/>
      <c r="K4" s="7"/>
      <c r="L4" s="7"/>
      <c r="M4" s="8"/>
      <c r="N4" s="2"/>
      <c r="O4" s="95" t="s">
        <v>258</v>
      </c>
      <c r="P4"/>
      <c r="Q4"/>
      <c r="R4"/>
      <c r="S4" s="3"/>
    </row>
    <row r="5" spans="1:26" s="86" customFormat="1" ht="27.75" customHeight="1" thickBot="1" x14ac:dyDescent="0.3">
      <c r="A5" s="158" t="s">
        <v>357</v>
      </c>
      <c r="B5" s="159"/>
      <c r="C5" s="159"/>
      <c r="D5" s="159"/>
      <c r="E5" s="159"/>
      <c r="F5" s="159"/>
      <c r="G5" s="2"/>
      <c r="H5" s="2"/>
      <c r="I5" s="13"/>
      <c r="J5" s="2"/>
      <c r="K5" s="7"/>
      <c r="L5" s="7"/>
      <c r="M5" s="11"/>
      <c r="N5" s="2"/>
      <c r="O5" s="14"/>
      <c r="P5" s="13"/>
      <c r="Q5" s="15"/>
      <c r="R5" s="15"/>
      <c r="S5" s="12"/>
    </row>
    <row r="6" spans="1:26" s="86" customFormat="1" ht="42" customHeight="1" thickBot="1" x14ac:dyDescent="0.2">
      <c r="A6" s="16"/>
      <c r="B6" s="17" t="s">
        <v>1</v>
      </c>
      <c r="C6" s="18" t="s">
        <v>2</v>
      </c>
      <c r="D6" s="19" t="s">
        <v>3</v>
      </c>
      <c r="E6" s="35" t="s">
        <v>7</v>
      </c>
      <c r="F6" s="20" t="s">
        <v>5</v>
      </c>
      <c r="G6" s="18" t="s">
        <v>6</v>
      </c>
      <c r="H6" s="17" t="s">
        <v>2</v>
      </c>
      <c r="I6" s="19" t="s">
        <v>3</v>
      </c>
      <c r="J6" s="36" t="s">
        <v>4</v>
      </c>
      <c r="K6" s="20" t="s">
        <v>5</v>
      </c>
      <c r="L6" s="20" t="s">
        <v>6</v>
      </c>
      <c r="M6" s="22" t="s">
        <v>8</v>
      </c>
      <c r="N6" s="23" t="s">
        <v>9</v>
      </c>
      <c r="O6" s="20" t="s">
        <v>10</v>
      </c>
      <c r="P6" s="24" t="s">
        <v>3</v>
      </c>
      <c r="Q6" s="21" t="s">
        <v>12</v>
      </c>
      <c r="R6" s="25" t="s">
        <v>11</v>
      </c>
      <c r="S6" s="26"/>
    </row>
    <row r="7" spans="1:26" s="86" customFormat="1" ht="18.75" customHeight="1" x14ac:dyDescent="0.15">
      <c r="A7" s="160" t="s">
        <v>48</v>
      </c>
      <c r="B7" s="63" t="s">
        <v>206</v>
      </c>
      <c r="C7" s="37" t="s">
        <v>40</v>
      </c>
      <c r="D7" s="38"/>
      <c r="E7" s="39">
        <v>10</v>
      </c>
      <c r="F7" s="40" t="s">
        <v>18</v>
      </c>
      <c r="G7" s="67"/>
      <c r="H7" s="71" t="s">
        <v>40</v>
      </c>
      <c r="I7" s="38"/>
      <c r="J7" s="40">
        <f>ROUNDUP(E7*0.75,2)</f>
        <v>7.5</v>
      </c>
      <c r="K7" s="40" t="s">
        <v>18</v>
      </c>
      <c r="L7" s="40"/>
      <c r="M7" s="75" t="e">
        <f>ROUND(#REF!+(#REF!*10/100),2)</f>
        <v>#REF!</v>
      </c>
      <c r="N7" s="63" t="s">
        <v>254</v>
      </c>
      <c r="O7" s="41" t="s">
        <v>16</v>
      </c>
      <c r="P7" s="38"/>
      <c r="Q7" s="42">
        <v>110</v>
      </c>
      <c r="R7" s="89">
        <f t="shared" ref="R7:R12" si="0">ROUNDUP(Q7*0.75,2)</f>
        <v>82.5</v>
      </c>
      <c r="S7" s="27"/>
    </row>
    <row r="8" spans="1:26" s="86" customFormat="1" ht="18.75" customHeight="1" x14ac:dyDescent="0.15">
      <c r="A8" s="161"/>
      <c r="B8" s="64"/>
      <c r="C8" s="43" t="s">
        <v>211</v>
      </c>
      <c r="D8" s="44" t="s">
        <v>212</v>
      </c>
      <c r="E8" s="62">
        <v>0.1</v>
      </c>
      <c r="F8" s="46" t="s">
        <v>68</v>
      </c>
      <c r="G8" s="68"/>
      <c r="H8" s="72" t="s">
        <v>211</v>
      </c>
      <c r="I8" s="44" t="s">
        <v>212</v>
      </c>
      <c r="J8" s="46">
        <f>ROUNDUP(E8*0.75,2)</f>
        <v>0.08</v>
      </c>
      <c r="K8" s="46" t="s">
        <v>68</v>
      </c>
      <c r="L8" s="46"/>
      <c r="M8" s="76" t="e">
        <f>#REF!</f>
        <v>#REF!</v>
      </c>
      <c r="N8" s="64" t="s">
        <v>207</v>
      </c>
      <c r="O8" s="47" t="s">
        <v>24</v>
      </c>
      <c r="P8" s="44"/>
      <c r="Q8" s="48">
        <v>3</v>
      </c>
      <c r="R8" s="90">
        <f t="shared" si="0"/>
        <v>2.25</v>
      </c>
      <c r="S8" s="27"/>
    </row>
    <row r="9" spans="1:26" s="86" customFormat="1" ht="18.75" customHeight="1" x14ac:dyDescent="0.15">
      <c r="A9" s="161"/>
      <c r="B9" s="64"/>
      <c r="C9" s="43" t="s">
        <v>213</v>
      </c>
      <c r="D9" s="44" t="s">
        <v>255</v>
      </c>
      <c r="E9" s="62">
        <v>0.1</v>
      </c>
      <c r="F9" s="46" t="s">
        <v>68</v>
      </c>
      <c r="G9" s="68"/>
      <c r="H9" s="72" t="s">
        <v>213</v>
      </c>
      <c r="I9" s="44" t="s">
        <v>255</v>
      </c>
      <c r="J9" s="46">
        <f>ROUNDUP(E9*0.75,2)</f>
        <v>0.08</v>
      </c>
      <c r="K9" s="46" t="s">
        <v>68</v>
      </c>
      <c r="L9" s="46"/>
      <c r="M9" s="76" t="e">
        <f>#REF!</f>
        <v>#REF!</v>
      </c>
      <c r="N9" s="64" t="s">
        <v>208</v>
      </c>
      <c r="O9" s="47" t="s">
        <v>65</v>
      </c>
      <c r="P9" s="44"/>
      <c r="Q9" s="48">
        <v>2</v>
      </c>
      <c r="R9" s="90">
        <f t="shared" si="0"/>
        <v>1.5</v>
      </c>
      <c r="S9" s="27"/>
    </row>
    <row r="10" spans="1:26" s="86" customFormat="1" ht="18.75" customHeight="1" x14ac:dyDescent="0.15">
      <c r="A10" s="161"/>
      <c r="B10" s="64"/>
      <c r="C10" s="43"/>
      <c r="D10" s="44"/>
      <c r="E10" s="45"/>
      <c r="F10" s="46"/>
      <c r="G10" s="68"/>
      <c r="H10" s="72"/>
      <c r="I10" s="44"/>
      <c r="J10" s="46"/>
      <c r="K10" s="46"/>
      <c r="L10" s="46"/>
      <c r="M10" s="76"/>
      <c r="N10" s="64" t="s">
        <v>209</v>
      </c>
      <c r="O10" s="47" t="s">
        <v>53</v>
      </c>
      <c r="P10" s="44"/>
      <c r="Q10" s="48">
        <v>0.2</v>
      </c>
      <c r="R10" s="90">
        <f t="shared" si="0"/>
        <v>0.15</v>
      </c>
      <c r="S10" s="27"/>
    </row>
    <row r="11" spans="1:26" s="86" customFormat="1" ht="18.75" customHeight="1" x14ac:dyDescent="0.15">
      <c r="A11" s="161"/>
      <c r="B11" s="64"/>
      <c r="C11" s="43"/>
      <c r="D11" s="44"/>
      <c r="E11" s="45"/>
      <c r="F11" s="46"/>
      <c r="G11" s="68"/>
      <c r="H11" s="72"/>
      <c r="I11" s="44"/>
      <c r="J11" s="46"/>
      <c r="K11" s="46"/>
      <c r="L11" s="46"/>
      <c r="M11" s="76"/>
      <c r="N11" s="64" t="s">
        <v>210</v>
      </c>
      <c r="O11" s="47" t="s">
        <v>23</v>
      </c>
      <c r="P11" s="44"/>
      <c r="Q11" s="48">
        <v>0.05</v>
      </c>
      <c r="R11" s="90">
        <f t="shared" si="0"/>
        <v>0.04</v>
      </c>
      <c r="S11" s="27"/>
    </row>
    <row r="12" spans="1:26" s="86" customFormat="1" ht="18.75" customHeight="1" x14ac:dyDescent="0.15">
      <c r="A12" s="161"/>
      <c r="B12" s="64"/>
      <c r="C12" s="43"/>
      <c r="D12" s="44"/>
      <c r="E12" s="45"/>
      <c r="F12" s="46"/>
      <c r="G12" s="68"/>
      <c r="H12" s="72"/>
      <c r="I12" s="44"/>
      <c r="J12" s="46"/>
      <c r="K12" s="46"/>
      <c r="L12" s="46"/>
      <c r="M12" s="76"/>
      <c r="N12" s="64" t="s">
        <v>39</v>
      </c>
      <c r="O12" s="47" t="s">
        <v>61</v>
      </c>
      <c r="P12" s="44" t="s">
        <v>32</v>
      </c>
      <c r="Q12" s="48">
        <v>0.2</v>
      </c>
      <c r="R12" s="90">
        <f t="shared" si="0"/>
        <v>0.15</v>
      </c>
      <c r="S12" s="27"/>
    </row>
    <row r="13" spans="1:26" s="86" customFormat="1" ht="18.75" customHeight="1" x14ac:dyDescent="0.15">
      <c r="A13" s="161"/>
      <c r="B13" s="65"/>
      <c r="C13" s="49"/>
      <c r="D13" s="50"/>
      <c r="E13" s="51"/>
      <c r="F13" s="52"/>
      <c r="G13" s="69"/>
      <c r="H13" s="73"/>
      <c r="I13" s="50"/>
      <c r="J13" s="52"/>
      <c r="K13" s="52"/>
      <c r="L13" s="52"/>
      <c r="M13" s="77"/>
      <c r="N13" s="65"/>
      <c r="O13" s="53"/>
      <c r="P13" s="50"/>
      <c r="Q13" s="54"/>
      <c r="R13" s="92"/>
      <c r="S13" s="27"/>
    </row>
    <row r="14" spans="1:26" s="27" customFormat="1" ht="18.75" customHeight="1" x14ac:dyDescent="0.15">
      <c r="A14" s="161"/>
      <c r="B14" s="64" t="s">
        <v>170</v>
      </c>
      <c r="C14" s="43" t="s">
        <v>138</v>
      </c>
      <c r="D14" s="44"/>
      <c r="E14" s="45">
        <v>1</v>
      </c>
      <c r="F14" s="46" t="s">
        <v>54</v>
      </c>
      <c r="G14" s="68"/>
      <c r="H14" s="72" t="s">
        <v>138</v>
      </c>
      <c r="I14" s="44"/>
      <c r="J14" s="46">
        <f>ROUNDUP(E14*0.75,2)</f>
        <v>0.75</v>
      </c>
      <c r="K14" s="46" t="s">
        <v>54</v>
      </c>
      <c r="L14" s="46"/>
      <c r="M14" s="76" t="e">
        <f>#REF!</f>
        <v>#REF!</v>
      </c>
      <c r="N14" s="84" t="s">
        <v>248</v>
      </c>
      <c r="O14" s="47" t="s">
        <v>53</v>
      </c>
      <c r="P14" s="44"/>
      <c r="Q14" s="48">
        <v>0.3</v>
      </c>
      <c r="R14" s="90">
        <f t="shared" ref="R14:R23" si="1">ROUNDUP(Q14*0.75,2)</f>
        <v>0.23</v>
      </c>
      <c r="T14" s="86"/>
      <c r="U14" s="86"/>
      <c r="V14" s="86"/>
      <c r="W14" s="86"/>
      <c r="X14" s="86"/>
      <c r="Y14" s="86"/>
      <c r="Z14" s="86"/>
    </row>
    <row r="15" spans="1:26" s="27" customFormat="1" ht="18.75" customHeight="1" x14ac:dyDescent="0.15">
      <c r="A15" s="161"/>
      <c r="B15" s="64"/>
      <c r="C15" s="43" t="s">
        <v>111</v>
      </c>
      <c r="D15" s="44"/>
      <c r="E15" s="45">
        <v>0.5</v>
      </c>
      <c r="F15" s="46" t="s">
        <v>18</v>
      </c>
      <c r="G15" s="68"/>
      <c r="H15" s="72" t="s">
        <v>111</v>
      </c>
      <c r="I15" s="44"/>
      <c r="J15" s="46">
        <f>ROUNDUP(E15*0.75,2)</f>
        <v>0.38</v>
      </c>
      <c r="K15" s="46" t="s">
        <v>18</v>
      </c>
      <c r="L15" s="46"/>
      <c r="M15" s="76"/>
      <c r="N15" s="91" t="s">
        <v>231</v>
      </c>
      <c r="O15" s="47" t="s">
        <v>66</v>
      </c>
      <c r="P15" s="44"/>
      <c r="Q15" s="48">
        <v>1</v>
      </c>
      <c r="R15" s="90">
        <f t="shared" si="1"/>
        <v>0.75</v>
      </c>
      <c r="T15" s="86"/>
      <c r="U15" s="86"/>
      <c r="V15" s="86"/>
      <c r="W15" s="86"/>
      <c r="X15" s="86"/>
      <c r="Y15" s="86"/>
      <c r="Z15" s="86"/>
    </row>
    <row r="16" spans="1:26" s="27" customFormat="1" ht="18.75" customHeight="1" x14ac:dyDescent="0.15">
      <c r="A16" s="161"/>
      <c r="B16" s="64"/>
      <c r="C16" s="43" t="s">
        <v>19</v>
      </c>
      <c r="D16" s="44"/>
      <c r="E16" s="45">
        <v>5</v>
      </c>
      <c r="F16" s="46" t="s">
        <v>18</v>
      </c>
      <c r="G16" s="68"/>
      <c r="H16" s="72" t="s">
        <v>19</v>
      </c>
      <c r="I16" s="44"/>
      <c r="J16" s="46">
        <f>ROUNDUP(E16*0.75,2)</f>
        <v>3.75</v>
      </c>
      <c r="K16" s="46" t="s">
        <v>18</v>
      </c>
      <c r="L16" s="46"/>
      <c r="M16" s="76" t="e">
        <f>ROUND(#REF!+(#REF!*6/100),2)</f>
        <v>#REF!</v>
      </c>
      <c r="N16" s="64" t="s">
        <v>171</v>
      </c>
      <c r="O16" s="47" t="s">
        <v>61</v>
      </c>
      <c r="P16" s="44" t="s">
        <v>32</v>
      </c>
      <c r="Q16" s="48">
        <v>0.3</v>
      </c>
      <c r="R16" s="90">
        <f t="shared" si="1"/>
        <v>0.23</v>
      </c>
      <c r="T16" s="86"/>
      <c r="U16" s="86"/>
      <c r="V16" s="86"/>
      <c r="W16" s="86"/>
      <c r="X16" s="86"/>
      <c r="Y16" s="86"/>
      <c r="Z16" s="86"/>
    </row>
    <row r="17" spans="1:26" s="27" customFormat="1" ht="18.75" customHeight="1" x14ac:dyDescent="0.15">
      <c r="A17" s="161"/>
      <c r="B17" s="64"/>
      <c r="C17" s="43" t="s">
        <v>36</v>
      </c>
      <c r="D17" s="44"/>
      <c r="E17" s="45">
        <v>20</v>
      </c>
      <c r="F17" s="46" t="s">
        <v>18</v>
      </c>
      <c r="G17" s="68"/>
      <c r="H17" s="72" t="s">
        <v>36</v>
      </c>
      <c r="I17" s="44"/>
      <c r="J17" s="46">
        <f>ROUNDUP(E17*0.75,2)</f>
        <v>15</v>
      </c>
      <c r="K17" s="46" t="s">
        <v>18</v>
      </c>
      <c r="L17" s="46"/>
      <c r="M17" s="76" t="e">
        <f>ROUND(#REF!+(#REF!*3/100),2)</f>
        <v>#REF!</v>
      </c>
      <c r="N17" s="84" t="s">
        <v>358</v>
      </c>
      <c r="O17" s="47" t="s">
        <v>59</v>
      </c>
      <c r="P17" s="44"/>
      <c r="Q17" s="48">
        <v>1</v>
      </c>
      <c r="R17" s="90">
        <f t="shared" si="1"/>
        <v>0.75</v>
      </c>
      <c r="T17" s="86"/>
      <c r="U17" s="86"/>
      <c r="V17" s="86"/>
      <c r="W17" s="86"/>
      <c r="X17" s="86"/>
      <c r="Y17" s="86"/>
      <c r="Z17" s="86"/>
    </row>
    <row r="18" spans="1:26" s="27" customFormat="1" ht="18.75" customHeight="1" x14ac:dyDescent="0.15">
      <c r="A18" s="161"/>
      <c r="B18" s="64"/>
      <c r="C18" s="43"/>
      <c r="D18" s="44"/>
      <c r="E18" s="45"/>
      <c r="F18" s="46"/>
      <c r="G18" s="68"/>
      <c r="H18" s="72"/>
      <c r="I18" s="44"/>
      <c r="J18" s="46"/>
      <c r="K18" s="46"/>
      <c r="L18" s="46"/>
      <c r="M18" s="76"/>
      <c r="N18" s="91" t="s">
        <v>230</v>
      </c>
      <c r="O18" s="47" t="s">
        <v>31</v>
      </c>
      <c r="P18" s="44" t="s">
        <v>32</v>
      </c>
      <c r="Q18" s="48">
        <v>2</v>
      </c>
      <c r="R18" s="90">
        <f t="shared" si="1"/>
        <v>1.5</v>
      </c>
      <c r="T18" s="86"/>
      <c r="U18" s="86"/>
      <c r="V18" s="86"/>
      <c r="W18" s="86"/>
      <c r="X18" s="86"/>
      <c r="Y18" s="86"/>
      <c r="Z18" s="86"/>
    </row>
    <row r="19" spans="1:26" s="27" customFormat="1" ht="18.75" customHeight="1" x14ac:dyDescent="0.15">
      <c r="A19" s="161"/>
      <c r="B19" s="64"/>
      <c r="C19" s="43"/>
      <c r="D19" s="44"/>
      <c r="E19" s="45"/>
      <c r="F19" s="46"/>
      <c r="G19" s="68"/>
      <c r="H19" s="72"/>
      <c r="I19" s="44"/>
      <c r="J19" s="46"/>
      <c r="K19" s="46"/>
      <c r="L19" s="46"/>
      <c r="M19" s="76"/>
      <c r="N19" s="64" t="s">
        <v>172</v>
      </c>
      <c r="O19" s="47" t="s">
        <v>62</v>
      </c>
      <c r="P19" s="44"/>
      <c r="Q19" s="48">
        <v>2</v>
      </c>
      <c r="R19" s="90">
        <f t="shared" si="1"/>
        <v>1.5</v>
      </c>
      <c r="T19" s="86"/>
      <c r="U19" s="86"/>
      <c r="V19" s="86"/>
      <c r="W19" s="86"/>
      <c r="X19" s="86"/>
      <c r="Y19" s="86"/>
      <c r="Z19" s="86"/>
    </row>
    <row r="20" spans="1:26" s="27" customFormat="1" ht="18.75" customHeight="1" x14ac:dyDescent="0.15">
      <c r="A20" s="161"/>
      <c r="B20" s="64"/>
      <c r="C20" s="43"/>
      <c r="D20" s="44"/>
      <c r="E20" s="45"/>
      <c r="F20" s="46"/>
      <c r="G20" s="68"/>
      <c r="H20" s="72"/>
      <c r="I20" s="44"/>
      <c r="J20" s="46"/>
      <c r="K20" s="46"/>
      <c r="L20" s="46"/>
      <c r="M20" s="76"/>
      <c r="N20" s="64" t="s">
        <v>109</v>
      </c>
      <c r="O20" s="47" t="s">
        <v>35</v>
      </c>
      <c r="P20" s="44"/>
      <c r="Q20" s="48">
        <v>4</v>
      </c>
      <c r="R20" s="90">
        <f t="shared" si="1"/>
        <v>3</v>
      </c>
      <c r="T20" s="86"/>
      <c r="U20" s="86"/>
      <c r="V20" s="86"/>
      <c r="W20" s="86"/>
      <c r="X20" s="86"/>
      <c r="Y20" s="86"/>
      <c r="Z20" s="86"/>
    </row>
    <row r="21" spans="1:26" s="27" customFormat="1" ht="18.75" customHeight="1" x14ac:dyDescent="0.15">
      <c r="A21" s="161"/>
      <c r="B21" s="64"/>
      <c r="C21" s="43"/>
      <c r="D21" s="44"/>
      <c r="E21" s="45"/>
      <c r="F21" s="46"/>
      <c r="G21" s="68"/>
      <c r="H21" s="72"/>
      <c r="I21" s="44"/>
      <c r="J21" s="46"/>
      <c r="K21" s="46"/>
      <c r="L21" s="46"/>
      <c r="M21" s="76"/>
      <c r="N21" s="64" t="s">
        <v>15</v>
      </c>
      <c r="O21" s="47" t="s">
        <v>89</v>
      </c>
      <c r="P21" s="44" t="s">
        <v>90</v>
      </c>
      <c r="Q21" s="48">
        <v>8</v>
      </c>
      <c r="R21" s="90">
        <f t="shared" si="1"/>
        <v>6</v>
      </c>
      <c r="T21" s="86"/>
      <c r="U21" s="86"/>
      <c r="V21" s="86"/>
      <c r="W21" s="86"/>
      <c r="X21" s="86"/>
      <c r="Y21" s="86"/>
      <c r="Z21" s="86"/>
    </row>
    <row r="22" spans="1:26" s="27" customFormat="1" ht="18.75" customHeight="1" x14ac:dyDescent="0.15">
      <c r="A22" s="161"/>
      <c r="B22" s="64"/>
      <c r="C22" s="43"/>
      <c r="D22" s="44"/>
      <c r="E22" s="45"/>
      <c r="F22" s="46"/>
      <c r="G22" s="68"/>
      <c r="H22" s="72"/>
      <c r="I22" s="44"/>
      <c r="J22" s="46"/>
      <c r="K22" s="46"/>
      <c r="L22" s="46"/>
      <c r="M22" s="76"/>
      <c r="N22" s="64"/>
      <c r="O22" s="47" t="s">
        <v>53</v>
      </c>
      <c r="P22" s="44"/>
      <c r="Q22" s="48">
        <v>0.5</v>
      </c>
      <c r="R22" s="90">
        <f t="shared" si="1"/>
        <v>0.38</v>
      </c>
      <c r="T22" s="86"/>
      <c r="U22" s="86"/>
      <c r="V22" s="86"/>
      <c r="W22" s="86"/>
      <c r="X22" s="86"/>
      <c r="Y22" s="86"/>
      <c r="Z22" s="86"/>
    </row>
    <row r="23" spans="1:26" s="27" customFormat="1" ht="18.75" customHeight="1" x14ac:dyDescent="0.15">
      <c r="A23" s="161"/>
      <c r="B23" s="64"/>
      <c r="C23" s="43"/>
      <c r="D23" s="44"/>
      <c r="E23" s="45"/>
      <c r="F23" s="46"/>
      <c r="G23" s="68"/>
      <c r="H23" s="72"/>
      <c r="I23" s="44"/>
      <c r="J23" s="46"/>
      <c r="K23" s="46"/>
      <c r="L23" s="46"/>
      <c r="M23" s="76"/>
      <c r="N23" s="64"/>
      <c r="O23" s="47" t="s">
        <v>23</v>
      </c>
      <c r="P23" s="44"/>
      <c r="Q23" s="48">
        <v>0.05</v>
      </c>
      <c r="R23" s="90">
        <f t="shared" si="1"/>
        <v>0.04</v>
      </c>
      <c r="T23" s="86"/>
      <c r="U23" s="86"/>
      <c r="V23" s="86"/>
      <c r="W23" s="86"/>
      <c r="X23" s="86"/>
      <c r="Y23" s="86"/>
      <c r="Z23" s="86"/>
    </row>
    <row r="24" spans="1:26" s="27" customFormat="1" ht="18.75" customHeight="1" x14ac:dyDescent="0.15">
      <c r="A24" s="161"/>
      <c r="B24" s="65"/>
      <c r="C24" s="49"/>
      <c r="D24" s="50"/>
      <c r="E24" s="51"/>
      <c r="F24" s="52"/>
      <c r="G24" s="69"/>
      <c r="H24" s="73"/>
      <c r="I24" s="50"/>
      <c r="J24" s="52"/>
      <c r="K24" s="52"/>
      <c r="L24" s="52"/>
      <c r="M24" s="77"/>
      <c r="N24" s="65"/>
      <c r="O24" s="53"/>
      <c r="P24" s="50"/>
      <c r="Q24" s="54"/>
      <c r="R24" s="92"/>
      <c r="T24" s="86"/>
      <c r="U24" s="86"/>
      <c r="V24" s="86"/>
      <c r="W24" s="86"/>
      <c r="X24" s="86"/>
      <c r="Y24" s="86"/>
      <c r="Z24" s="86"/>
    </row>
    <row r="25" spans="1:26" s="27" customFormat="1" ht="18.75" customHeight="1" x14ac:dyDescent="0.15">
      <c r="A25" s="161"/>
      <c r="B25" s="64" t="s">
        <v>159</v>
      </c>
      <c r="C25" s="43" t="s">
        <v>114</v>
      </c>
      <c r="D25" s="44"/>
      <c r="E25" s="45">
        <v>10</v>
      </c>
      <c r="F25" s="46" t="s">
        <v>18</v>
      </c>
      <c r="G25" s="68"/>
      <c r="H25" s="72" t="s">
        <v>114</v>
      </c>
      <c r="I25" s="44"/>
      <c r="J25" s="46">
        <f>ROUNDUP(E25*0.75,2)</f>
        <v>7.5</v>
      </c>
      <c r="K25" s="46" t="s">
        <v>18</v>
      </c>
      <c r="L25" s="46"/>
      <c r="M25" s="76" t="e">
        <f>ROUND(#REF!+(#REF!*15/100),2)</f>
        <v>#REF!</v>
      </c>
      <c r="N25" s="64" t="s">
        <v>39</v>
      </c>
      <c r="O25" s="47" t="s">
        <v>65</v>
      </c>
      <c r="P25" s="44"/>
      <c r="Q25" s="48">
        <v>100</v>
      </c>
      <c r="R25" s="90">
        <f>ROUNDUP(Q25*0.75,2)</f>
        <v>75</v>
      </c>
      <c r="T25" s="86"/>
      <c r="U25" s="86"/>
      <c r="V25" s="86"/>
      <c r="W25" s="86"/>
      <c r="X25" s="86"/>
      <c r="Y25" s="86"/>
      <c r="Z25" s="86"/>
    </row>
    <row r="26" spans="1:26" s="27" customFormat="1" ht="18.75" customHeight="1" x14ac:dyDescent="0.15">
      <c r="A26" s="161"/>
      <c r="B26" s="64"/>
      <c r="C26" s="43" t="s">
        <v>214</v>
      </c>
      <c r="D26" s="44"/>
      <c r="E26" s="45">
        <v>10</v>
      </c>
      <c r="F26" s="46" t="s">
        <v>18</v>
      </c>
      <c r="G26" s="68"/>
      <c r="H26" s="72" t="s">
        <v>214</v>
      </c>
      <c r="I26" s="44"/>
      <c r="J26" s="46">
        <f>ROUNDUP(E26*0.75,2)</f>
        <v>7.5</v>
      </c>
      <c r="K26" s="46" t="s">
        <v>18</v>
      </c>
      <c r="L26" s="46"/>
      <c r="M26" s="76" t="e">
        <f>#REF!</f>
        <v>#REF!</v>
      </c>
      <c r="N26" s="64"/>
      <c r="O26" s="47" t="s">
        <v>94</v>
      </c>
      <c r="P26" s="44"/>
      <c r="Q26" s="48">
        <v>3</v>
      </c>
      <c r="R26" s="90">
        <f>ROUNDUP(Q26*0.75,2)</f>
        <v>2.25</v>
      </c>
      <c r="T26" s="86"/>
      <c r="U26" s="86"/>
      <c r="V26" s="86"/>
      <c r="W26" s="86"/>
      <c r="X26" s="86"/>
      <c r="Y26" s="86"/>
      <c r="Z26" s="86"/>
    </row>
    <row r="27" spans="1:26" s="27" customFormat="1" ht="18.75" customHeight="1" x14ac:dyDescent="0.15">
      <c r="A27" s="161"/>
      <c r="B27" s="64"/>
      <c r="C27" s="43" t="s">
        <v>93</v>
      </c>
      <c r="D27" s="44"/>
      <c r="E27" s="45">
        <v>5</v>
      </c>
      <c r="F27" s="46" t="s">
        <v>18</v>
      </c>
      <c r="G27" s="68"/>
      <c r="H27" s="72" t="s">
        <v>93</v>
      </c>
      <c r="I27" s="44"/>
      <c r="J27" s="46">
        <f>ROUNDUP(E27*0.75,2)</f>
        <v>3.75</v>
      </c>
      <c r="K27" s="46" t="s">
        <v>18</v>
      </c>
      <c r="L27" s="46"/>
      <c r="M27" s="76" t="e">
        <f>#REF!</f>
        <v>#REF!</v>
      </c>
      <c r="N27" s="64"/>
      <c r="O27" s="47"/>
      <c r="P27" s="44"/>
      <c r="Q27" s="48"/>
      <c r="R27" s="90"/>
      <c r="T27" s="86"/>
      <c r="U27" s="86"/>
      <c r="V27" s="86"/>
      <c r="W27" s="86"/>
      <c r="X27" s="86"/>
      <c r="Y27" s="86"/>
      <c r="Z27" s="86"/>
    </row>
    <row r="28" spans="1:26" s="27" customFormat="1" ht="18.75" customHeight="1" x14ac:dyDescent="0.15">
      <c r="A28" s="161"/>
      <c r="B28" s="65"/>
      <c r="C28" s="49"/>
      <c r="D28" s="50"/>
      <c r="E28" s="51"/>
      <c r="F28" s="52"/>
      <c r="G28" s="69"/>
      <c r="H28" s="73"/>
      <c r="I28" s="50"/>
      <c r="J28" s="52"/>
      <c r="K28" s="52"/>
      <c r="L28" s="52"/>
      <c r="M28" s="77"/>
      <c r="N28" s="65"/>
      <c r="O28" s="53"/>
      <c r="P28" s="50"/>
      <c r="Q28" s="54"/>
      <c r="R28" s="92"/>
      <c r="T28" s="86"/>
      <c r="U28" s="86"/>
      <c r="V28" s="86"/>
      <c r="W28" s="86"/>
      <c r="X28" s="86"/>
      <c r="Y28" s="86"/>
      <c r="Z28" s="86"/>
    </row>
    <row r="29" spans="1:26" s="27" customFormat="1" ht="18.75" customHeight="1" x14ac:dyDescent="0.15">
      <c r="A29" s="161"/>
      <c r="B29" s="64" t="s">
        <v>122</v>
      </c>
      <c r="C29" s="43" t="s">
        <v>123</v>
      </c>
      <c r="D29" s="44"/>
      <c r="E29" s="82">
        <v>0.16666666666666666</v>
      </c>
      <c r="F29" s="46" t="s">
        <v>47</v>
      </c>
      <c r="G29" s="68"/>
      <c r="H29" s="72" t="s">
        <v>123</v>
      </c>
      <c r="I29" s="44"/>
      <c r="J29" s="46">
        <f>ROUNDUP(E29*0.75,2)</f>
        <v>0.13</v>
      </c>
      <c r="K29" s="46" t="s">
        <v>47</v>
      </c>
      <c r="L29" s="46"/>
      <c r="M29" s="76" t="e">
        <f>#REF!</f>
        <v>#REF!</v>
      </c>
      <c r="N29" s="64" t="s">
        <v>45</v>
      </c>
      <c r="O29" s="47"/>
      <c r="P29" s="44"/>
      <c r="Q29" s="48"/>
      <c r="R29" s="90"/>
      <c r="T29" s="86"/>
      <c r="U29" s="86"/>
      <c r="V29" s="86"/>
      <c r="W29" s="86"/>
      <c r="X29" s="86"/>
      <c r="Y29" s="86"/>
      <c r="Z29" s="86"/>
    </row>
    <row r="30" spans="1:26" s="27" customFormat="1" ht="18.75" customHeight="1" thickBot="1" x14ac:dyDescent="0.2">
      <c r="A30" s="162"/>
      <c r="B30" s="66"/>
      <c r="C30" s="56"/>
      <c r="D30" s="57"/>
      <c r="E30" s="58"/>
      <c r="F30" s="59"/>
      <c r="G30" s="70"/>
      <c r="H30" s="74"/>
      <c r="I30" s="57"/>
      <c r="J30" s="59"/>
      <c r="K30" s="59"/>
      <c r="L30" s="59"/>
      <c r="M30" s="78"/>
      <c r="N30" s="66"/>
      <c r="O30" s="60"/>
      <c r="P30" s="57"/>
      <c r="Q30" s="61"/>
      <c r="R30" s="93"/>
      <c r="T30" s="86"/>
      <c r="U30" s="86"/>
      <c r="V30" s="86"/>
      <c r="W30" s="86"/>
      <c r="X30" s="86"/>
      <c r="Y30" s="86"/>
      <c r="Z30" s="86"/>
    </row>
    <row r="31" spans="1:26" s="27" customFormat="1" ht="18.75" customHeight="1" x14ac:dyDescent="0.15">
      <c r="A31" s="29"/>
      <c r="B31" s="28"/>
      <c r="C31" s="28"/>
      <c r="E31" s="30"/>
      <c r="F31" s="31"/>
      <c r="G31" s="31"/>
      <c r="H31" s="32"/>
      <c r="J31" s="31"/>
      <c r="K31" s="31"/>
      <c r="L31" s="31"/>
      <c r="M31" s="33"/>
      <c r="N31" s="28"/>
      <c r="T31" s="86"/>
      <c r="U31" s="86"/>
      <c r="V31" s="86"/>
      <c r="W31" s="86"/>
      <c r="X31" s="86"/>
      <c r="Y31" s="86"/>
      <c r="Z31" s="86"/>
    </row>
  </sheetData>
  <mergeCells count="5">
    <mergeCell ref="H1:N1"/>
    <mergeCell ref="A2:R2"/>
    <mergeCell ref="B3:C4"/>
    <mergeCell ref="A5:F5"/>
    <mergeCell ref="A7:A30"/>
  </mergeCells>
  <phoneticPr fontId="22"/>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205</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346</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327</v>
      </c>
      <c r="C7" s="129" t="s">
        <v>272</v>
      </c>
      <c r="D7" s="128"/>
      <c r="E7" s="38"/>
      <c r="F7" s="38"/>
      <c r="G7" s="125"/>
      <c r="H7" s="127" t="s">
        <v>276</v>
      </c>
      <c r="I7" s="126" t="s">
        <v>327</v>
      </c>
      <c r="J7" s="125" t="s">
        <v>272</v>
      </c>
      <c r="K7" s="124" t="s">
        <v>274</v>
      </c>
      <c r="L7" s="126" t="s">
        <v>326</v>
      </c>
      <c r="M7" s="125" t="s">
        <v>272</v>
      </c>
      <c r="N7" s="124">
        <v>30</v>
      </c>
      <c r="O7" s="123"/>
    </row>
    <row r="8" spans="1:21" ht="18.95" customHeight="1" x14ac:dyDescent="0.15">
      <c r="A8" s="173"/>
      <c r="B8" s="106"/>
      <c r="C8" s="111" t="s">
        <v>40</v>
      </c>
      <c r="D8" s="110"/>
      <c r="E8" s="44"/>
      <c r="F8" s="44"/>
      <c r="G8" s="106"/>
      <c r="H8" s="119">
        <v>5</v>
      </c>
      <c r="I8" s="107"/>
      <c r="J8" s="106" t="s">
        <v>40</v>
      </c>
      <c r="K8" s="105">
        <v>5</v>
      </c>
      <c r="L8" s="107"/>
      <c r="M8" s="106" t="s">
        <v>40</v>
      </c>
      <c r="N8" s="105">
        <v>5</v>
      </c>
      <c r="O8" s="104"/>
    </row>
    <row r="9" spans="1:21" ht="18.95" customHeight="1" x14ac:dyDescent="0.15">
      <c r="A9" s="173"/>
      <c r="B9" s="113"/>
      <c r="C9" s="118"/>
      <c r="D9" s="117"/>
      <c r="E9" s="50"/>
      <c r="F9" s="50"/>
      <c r="G9" s="113"/>
      <c r="H9" s="115"/>
      <c r="I9" s="114"/>
      <c r="J9" s="113"/>
      <c r="K9" s="112"/>
      <c r="L9" s="114"/>
      <c r="M9" s="113"/>
      <c r="N9" s="112"/>
      <c r="O9" s="121"/>
    </row>
    <row r="10" spans="1:21" ht="18.95" customHeight="1" x14ac:dyDescent="0.15">
      <c r="A10" s="173"/>
      <c r="B10" s="106" t="s">
        <v>325</v>
      </c>
      <c r="C10" s="111" t="s">
        <v>138</v>
      </c>
      <c r="D10" s="110"/>
      <c r="E10" s="44"/>
      <c r="F10" s="44"/>
      <c r="G10" s="106"/>
      <c r="H10" s="150">
        <v>0.5</v>
      </c>
      <c r="I10" s="107" t="s">
        <v>325</v>
      </c>
      <c r="J10" s="122" t="s">
        <v>113</v>
      </c>
      <c r="K10" s="105">
        <v>15</v>
      </c>
      <c r="L10" s="107" t="s">
        <v>324</v>
      </c>
      <c r="M10" s="106" t="s">
        <v>19</v>
      </c>
      <c r="N10" s="105">
        <v>5</v>
      </c>
      <c r="O10" s="104"/>
    </row>
    <row r="11" spans="1:21" ht="18.95" customHeight="1" x14ac:dyDescent="0.15">
      <c r="A11" s="173"/>
      <c r="B11" s="106"/>
      <c r="C11" s="111" t="s">
        <v>19</v>
      </c>
      <c r="D11" s="110"/>
      <c r="E11" s="44"/>
      <c r="F11" s="44"/>
      <c r="G11" s="106"/>
      <c r="H11" s="119">
        <v>5</v>
      </c>
      <c r="I11" s="107"/>
      <c r="J11" s="106" t="s">
        <v>19</v>
      </c>
      <c r="K11" s="105">
        <v>5</v>
      </c>
      <c r="L11" s="107"/>
      <c r="M11" s="106" t="s">
        <v>36</v>
      </c>
      <c r="N11" s="105">
        <v>10</v>
      </c>
      <c r="O11" s="104"/>
    </row>
    <row r="12" spans="1:21" ht="18.95" customHeight="1" x14ac:dyDescent="0.15">
      <c r="A12" s="173"/>
      <c r="B12" s="106"/>
      <c r="C12" s="111" t="s">
        <v>36</v>
      </c>
      <c r="D12" s="110"/>
      <c r="E12" s="44"/>
      <c r="F12" s="44"/>
      <c r="G12" s="106"/>
      <c r="H12" s="119">
        <v>20</v>
      </c>
      <c r="I12" s="107"/>
      <c r="J12" s="106" t="s">
        <v>36</v>
      </c>
      <c r="K12" s="105">
        <v>15</v>
      </c>
      <c r="L12" s="114"/>
      <c r="M12" s="113"/>
      <c r="N12" s="112"/>
      <c r="O12" s="121"/>
    </row>
    <row r="13" spans="1:21" ht="18.95" customHeight="1" x14ac:dyDescent="0.15">
      <c r="A13" s="173"/>
      <c r="B13" s="106"/>
      <c r="C13" s="111"/>
      <c r="D13" s="110"/>
      <c r="E13" s="44"/>
      <c r="F13" s="44"/>
      <c r="G13" s="106" t="s">
        <v>33</v>
      </c>
      <c r="H13" s="119" t="s">
        <v>266</v>
      </c>
      <c r="I13" s="107"/>
      <c r="J13" s="106"/>
      <c r="K13" s="105"/>
      <c r="L13" s="107" t="s">
        <v>323</v>
      </c>
      <c r="M13" s="106" t="s">
        <v>114</v>
      </c>
      <c r="N13" s="105">
        <v>10</v>
      </c>
      <c r="O13" s="104"/>
    </row>
    <row r="14" spans="1:21" ht="18.95" customHeight="1" x14ac:dyDescent="0.15">
      <c r="A14" s="173"/>
      <c r="B14" s="106"/>
      <c r="C14" s="111"/>
      <c r="D14" s="110"/>
      <c r="E14" s="44"/>
      <c r="F14" s="44"/>
      <c r="G14" s="106" t="s">
        <v>23</v>
      </c>
      <c r="H14" s="119" t="s">
        <v>268</v>
      </c>
      <c r="I14" s="107"/>
      <c r="J14" s="106"/>
      <c r="K14" s="105"/>
      <c r="L14" s="107"/>
      <c r="M14" s="106" t="s">
        <v>214</v>
      </c>
      <c r="N14" s="105">
        <v>5</v>
      </c>
      <c r="O14" s="104"/>
    </row>
    <row r="15" spans="1:21" ht="18.95" customHeight="1" x14ac:dyDescent="0.15">
      <c r="A15" s="173"/>
      <c r="B15" s="113"/>
      <c r="C15" s="118"/>
      <c r="D15" s="117"/>
      <c r="E15" s="50"/>
      <c r="F15" s="50"/>
      <c r="G15" s="113"/>
      <c r="H15" s="115"/>
      <c r="I15" s="114"/>
      <c r="J15" s="113"/>
      <c r="K15" s="112"/>
      <c r="L15" s="114"/>
      <c r="M15" s="113"/>
      <c r="N15" s="112"/>
      <c r="O15" s="121"/>
    </row>
    <row r="16" spans="1:21" ht="18.95" customHeight="1" x14ac:dyDescent="0.15">
      <c r="A16" s="173"/>
      <c r="B16" s="106" t="s">
        <v>91</v>
      </c>
      <c r="C16" s="111" t="s">
        <v>114</v>
      </c>
      <c r="D16" s="110"/>
      <c r="E16" s="44"/>
      <c r="F16" s="44"/>
      <c r="G16" s="106"/>
      <c r="H16" s="119">
        <v>10</v>
      </c>
      <c r="I16" s="107" t="s">
        <v>91</v>
      </c>
      <c r="J16" s="106" t="s">
        <v>114</v>
      </c>
      <c r="K16" s="105">
        <v>10</v>
      </c>
      <c r="L16" s="107" t="s">
        <v>122</v>
      </c>
      <c r="M16" s="106" t="s">
        <v>123</v>
      </c>
      <c r="N16" s="108">
        <v>0.1</v>
      </c>
      <c r="O16" s="104"/>
    </row>
    <row r="17" spans="1:15" ht="18.95" customHeight="1" x14ac:dyDescent="0.15">
      <c r="A17" s="173"/>
      <c r="B17" s="106"/>
      <c r="C17" s="111" t="s">
        <v>214</v>
      </c>
      <c r="D17" s="110"/>
      <c r="E17" s="44"/>
      <c r="F17" s="44"/>
      <c r="G17" s="106"/>
      <c r="H17" s="119">
        <v>10</v>
      </c>
      <c r="I17" s="107"/>
      <c r="J17" s="106" t="s">
        <v>214</v>
      </c>
      <c r="K17" s="105">
        <v>10</v>
      </c>
      <c r="L17" s="107"/>
      <c r="M17" s="106"/>
      <c r="N17" s="105"/>
      <c r="O17" s="104"/>
    </row>
    <row r="18" spans="1:15" ht="18.95" customHeight="1" x14ac:dyDescent="0.15">
      <c r="A18" s="173"/>
      <c r="B18" s="106"/>
      <c r="C18" s="111"/>
      <c r="D18" s="110"/>
      <c r="E18" s="44"/>
      <c r="F18" s="44"/>
      <c r="G18" s="106" t="s">
        <v>65</v>
      </c>
      <c r="H18" s="119" t="s">
        <v>266</v>
      </c>
      <c r="I18" s="107"/>
      <c r="J18" s="106"/>
      <c r="K18" s="105"/>
      <c r="L18" s="107"/>
      <c r="M18" s="106"/>
      <c r="N18" s="105"/>
      <c r="O18" s="104"/>
    </row>
    <row r="19" spans="1:15" ht="18.95" customHeight="1" x14ac:dyDescent="0.15">
      <c r="A19" s="173"/>
      <c r="B19" s="106"/>
      <c r="C19" s="111"/>
      <c r="D19" s="110"/>
      <c r="E19" s="44"/>
      <c r="F19" s="145"/>
      <c r="G19" s="106" t="s">
        <v>94</v>
      </c>
      <c r="H19" s="119" t="s">
        <v>268</v>
      </c>
      <c r="I19" s="107"/>
      <c r="J19" s="106"/>
      <c r="K19" s="105"/>
      <c r="L19" s="107"/>
      <c r="M19" s="106"/>
      <c r="N19" s="105"/>
      <c r="O19" s="104"/>
    </row>
    <row r="20" spans="1:15" ht="18.95" customHeight="1" x14ac:dyDescent="0.15">
      <c r="A20" s="173"/>
      <c r="B20" s="113"/>
      <c r="C20" s="118"/>
      <c r="D20" s="117"/>
      <c r="E20" s="50"/>
      <c r="F20" s="50"/>
      <c r="G20" s="113"/>
      <c r="H20" s="115"/>
      <c r="I20" s="114"/>
      <c r="J20" s="113"/>
      <c r="K20" s="112"/>
      <c r="L20" s="107"/>
      <c r="M20" s="106"/>
      <c r="N20" s="105"/>
      <c r="O20" s="104"/>
    </row>
    <row r="21" spans="1:15" ht="18.95" customHeight="1" x14ac:dyDescent="0.15">
      <c r="A21" s="173"/>
      <c r="B21" s="106" t="s">
        <v>122</v>
      </c>
      <c r="C21" s="111" t="s">
        <v>123</v>
      </c>
      <c r="D21" s="110"/>
      <c r="E21" s="44"/>
      <c r="F21" s="44"/>
      <c r="G21" s="106"/>
      <c r="H21" s="144">
        <v>0.13</v>
      </c>
      <c r="I21" s="107" t="s">
        <v>122</v>
      </c>
      <c r="J21" s="106" t="s">
        <v>123</v>
      </c>
      <c r="K21" s="143">
        <v>0.13</v>
      </c>
      <c r="L21" s="107"/>
      <c r="M21" s="106"/>
      <c r="N21" s="105"/>
      <c r="O21" s="104"/>
    </row>
    <row r="22" spans="1:15" ht="18.95" customHeight="1" thickBot="1" x14ac:dyDescent="0.2">
      <c r="A22" s="174"/>
      <c r="B22" s="99"/>
      <c r="C22" s="103"/>
      <c r="D22" s="102"/>
      <c r="E22" s="57"/>
      <c r="F22" s="57"/>
      <c r="G22" s="99"/>
      <c r="H22" s="101"/>
      <c r="I22" s="100"/>
      <c r="J22" s="99"/>
      <c r="K22" s="98"/>
      <c r="L22" s="100"/>
      <c r="M22" s="99"/>
      <c r="N22" s="98"/>
      <c r="O22" s="97"/>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row r="64" spans="2:14" ht="14.25" x14ac:dyDescent="0.15">
      <c r="B64" s="96"/>
      <c r="C64" s="96"/>
      <c r="D64" s="96"/>
      <c r="G64" s="96"/>
      <c r="H64" s="95"/>
      <c r="I64" s="96"/>
      <c r="J64" s="96"/>
      <c r="K64" s="95"/>
      <c r="L64" s="96"/>
      <c r="M64" s="96"/>
      <c r="N64" s="95"/>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216</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175</v>
      </c>
      <c r="C5" s="37" t="s">
        <v>17</v>
      </c>
      <c r="D5" s="38"/>
      <c r="E5" s="39">
        <v>30</v>
      </c>
      <c r="F5" s="40" t="s">
        <v>18</v>
      </c>
      <c r="G5" s="67"/>
      <c r="H5" s="71" t="s">
        <v>17</v>
      </c>
      <c r="I5" s="38"/>
      <c r="J5" s="40">
        <f>ROUNDUP(E5*0.75,2)</f>
        <v>22.5</v>
      </c>
      <c r="K5" s="40" t="s">
        <v>18</v>
      </c>
      <c r="L5" s="40"/>
      <c r="M5" s="75" t="e">
        <f>#REF!</f>
        <v>#REF!</v>
      </c>
      <c r="N5" s="63" t="s">
        <v>176</v>
      </c>
      <c r="O5" s="41" t="s">
        <v>16</v>
      </c>
      <c r="P5" s="38"/>
      <c r="Q5" s="42">
        <v>110</v>
      </c>
      <c r="R5" s="89">
        <f>ROUNDUP(Q5*0.75,2)</f>
        <v>82.5</v>
      </c>
    </row>
    <row r="6" spans="1:19" ht="18.75" customHeight="1" x14ac:dyDescent="0.15">
      <c r="A6" s="161"/>
      <c r="B6" s="64"/>
      <c r="C6" s="43" t="s">
        <v>19</v>
      </c>
      <c r="D6" s="44"/>
      <c r="E6" s="45">
        <v>50</v>
      </c>
      <c r="F6" s="46" t="s">
        <v>18</v>
      </c>
      <c r="G6" s="68"/>
      <c r="H6" s="72" t="s">
        <v>19</v>
      </c>
      <c r="I6" s="44"/>
      <c r="J6" s="46">
        <f>ROUNDUP(E6*0.75,2)</f>
        <v>37.5</v>
      </c>
      <c r="K6" s="46" t="s">
        <v>18</v>
      </c>
      <c r="L6" s="46"/>
      <c r="M6" s="76" t="e">
        <f>ROUND(#REF!+(#REF!*6/100),2)</f>
        <v>#REF!</v>
      </c>
      <c r="N6" s="64" t="s">
        <v>177</v>
      </c>
      <c r="O6" s="47" t="s">
        <v>35</v>
      </c>
      <c r="P6" s="44"/>
      <c r="Q6" s="48">
        <v>2</v>
      </c>
      <c r="R6" s="90">
        <f>ROUNDUP(Q6*0.75,2)</f>
        <v>1.5</v>
      </c>
    </row>
    <row r="7" spans="1:19" ht="18.75" customHeight="1" x14ac:dyDescent="0.15">
      <c r="A7" s="161"/>
      <c r="B7" s="64"/>
      <c r="C7" s="43" t="s">
        <v>110</v>
      </c>
      <c r="D7" s="44"/>
      <c r="E7" s="45">
        <v>50</v>
      </c>
      <c r="F7" s="46" t="s">
        <v>18</v>
      </c>
      <c r="G7" s="68"/>
      <c r="H7" s="72" t="s">
        <v>110</v>
      </c>
      <c r="I7" s="44"/>
      <c r="J7" s="46">
        <f>ROUNDUP(E7*0.75,2)</f>
        <v>37.5</v>
      </c>
      <c r="K7" s="46" t="s">
        <v>18</v>
      </c>
      <c r="L7" s="46"/>
      <c r="M7" s="76" t="e">
        <f>#REF!</f>
        <v>#REF!</v>
      </c>
      <c r="N7" s="64" t="s">
        <v>178</v>
      </c>
      <c r="O7" s="47" t="s">
        <v>33</v>
      </c>
      <c r="P7" s="44"/>
      <c r="Q7" s="48">
        <v>30</v>
      </c>
      <c r="R7" s="90">
        <f>ROUNDUP(Q7*0.75,2)</f>
        <v>22.5</v>
      </c>
    </row>
    <row r="8" spans="1:19" ht="18.75" customHeight="1" x14ac:dyDescent="0.15">
      <c r="A8" s="161"/>
      <c r="B8" s="64"/>
      <c r="C8" s="43" t="s">
        <v>180</v>
      </c>
      <c r="D8" s="44" t="s">
        <v>32</v>
      </c>
      <c r="E8" s="45">
        <v>10</v>
      </c>
      <c r="F8" s="46" t="s">
        <v>18</v>
      </c>
      <c r="G8" s="68"/>
      <c r="H8" s="72" t="s">
        <v>180</v>
      </c>
      <c r="I8" s="44" t="s">
        <v>32</v>
      </c>
      <c r="J8" s="46">
        <f>ROUNDUP(E8*0.75,2)</f>
        <v>7.5</v>
      </c>
      <c r="K8" s="46" t="s">
        <v>18</v>
      </c>
      <c r="L8" s="46"/>
      <c r="M8" s="76" t="e">
        <f>#REF!</f>
        <v>#REF!</v>
      </c>
      <c r="N8" s="64" t="s">
        <v>179</v>
      </c>
      <c r="O8" s="47" t="s">
        <v>53</v>
      </c>
      <c r="P8" s="44"/>
      <c r="Q8" s="48">
        <v>0.5</v>
      </c>
      <c r="R8" s="90">
        <f>ROUNDUP(Q8*0.75,2)</f>
        <v>0.38</v>
      </c>
    </row>
    <row r="9" spans="1:19" ht="18.75" customHeight="1" x14ac:dyDescent="0.15">
      <c r="A9" s="161"/>
      <c r="B9" s="64"/>
      <c r="C9" s="43" t="s">
        <v>20</v>
      </c>
      <c r="D9" s="44"/>
      <c r="E9" s="45">
        <v>0.5</v>
      </c>
      <c r="F9" s="46" t="s">
        <v>18</v>
      </c>
      <c r="G9" s="68"/>
      <c r="H9" s="72" t="s">
        <v>20</v>
      </c>
      <c r="I9" s="44"/>
      <c r="J9" s="46">
        <f>ROUNDUP(E9*0.75,2)</f>
        <v>0.38</v>
      </c>
      <c r="K9" s="46" t="s">
        <v>18</v>
      </c>
      <c r="L9" s="46"/>
      <c r="M9" s="76" t="e">
        <f>ROUND(#REF!+(#REF!*10/100),2)</f>
        <v>#REF!</v>
      </c>
      <c r="N9" s="64" t="s">
        <v>39</v>
      </c>
      <c r="O9" s="47"/>
      <c r="P9" s="44"/>
      <c r="Q9" s="48"/>
      <c r="R9" s="90"/>
    </row>
    <row r="10" spans="1:19" ht="18.75" customHeight="1" x14ac:dyDescent="0.15">
      <c r="A10" s="161"/>
      <c r="B10" s="65"/>
      <c r="C10" s="49"/>
      <c r="D10" s="50"/>
      <c r="E10" s="51"/>
      <c r="F10" s="52"/>
      <c r="G10" s="69"/>
      <c r="H10" s="73"/>
      <c r="I10" s="50"/>
      <c r="J10" s="52"/>
      <c r="K10" s="52"/>
      <c r="L10" s="52"/>
      <c r="M10" s="77"/>
      <c r="N10" s="65"/>
      <c r="O10" s="53"/>
      <c r="P10" s="50"/>
      <c r="Q10" s="54"/>
      <c r="R10" s="92"/>
    </row>
    <row r="11" spans="1:19" ht="18.75" customHeight="1" x14ac:dyDescent="0.15">
      <c r="A11" s="161"/>
      <c r="B11" s="64" t="s">
        <v>232</v>
      </c>
      <c r="C11" s="43" t="s">
        <v>114</v>
      </c>
      <c r="D11" s="44"/>
      <c r="E11" s="45">
        <v>30</v>
      </c>
      <c r="F11" s="46" t="s">
        <v>18</v>
      </c>
      <c r="G11" s="68"/>
      <c r="H11" s="72" t="s">
        <v>114</v>
      </c>
      <c r="I11" s="44"/>
      <c r="J11" s="46">
        <f>ROUNDUP(E11*0.75,2)</f>
        <v>22.5</v>
      </c>
      <c r="K11" s="46" t="s">
        <v>18</v>
      </c>
      <c r="L11" s="46"/>
      <c r="M11" s="76" t="e">
        <f>ROUND(#REF!+(#REF!*15/100),2)</f>
        <v>#REF!</v>
      </c>
      <c r="N11" s="64" t="s">
        <v>181</v>
      </c>
      <c r="O11" s="47" t="s">
        <v>53</v>
      </c>
      <c r="P11" s="44"/>
      <c r="Q11" s="48">
        <v>0.3</v>
      </c>
      <c r="R11" s="90">
        <f>ROUNDUP(Q11*0.75,2)</f>
        <v>0.23</v>
      </c>
    </row>
    <row r="12" spans="1:19" ht="18.75" customHeight="1" x14ac:dyDescent="0.15">
      <c r="A12" s="161"/>
      <c r="B12" s="64" t="s">
        <v>233</v>
      </c>
      <c r="C12" s="43" t="s">
        <v>139</v>
      </c>
      <c r="D12" s="44"/>
      <c r="E12" s="45">
        <v>10</v>
      </c>
      <c r="F12" s="46" t="s">
        <v>18</v>
      </c>
      <c r="G12" s="68" t="s">
        <v>52</v>
      </c>
      <c r="H12" s="72" t="s">
        <v>139</v>
      </c>
      <c r="I12" s="44"/>
      <c r="J12" s="46">
        <f>ROUNDUP(E12*0.75,2)</f>
        <v>7.5</v>
      </c>
      <c r="K12" s="46" t="s">
        <v>18</v>
      </c>
      <c r="L12" s="46" t="s">
        <v>52</v>
      </c>
      <c r="M12" s="76" t="e">
        <f>#REF!</f>
        <v>#REF!</v>
      </c>
      <c r="N12" s="64" t="s">
        <v>112</v>
      </c>
      <c r="O12" s="47" t="s">
        <v>23</v>
      </c>
      <c r="P12" s="44"/>
      <c r="Q12" s="48">
        <v>0.1</v>
      </c>
      <c r="R12" s="90">
        <f>ROUNDUP(Q12*0.75,2)</f>
        <v>0.08</v>
      </c>
    </row>
    <row r="13" spans="1:19" ht="18.75" customHeight="1" x14ac:dyDescent="0.15">
      <c r="A13" s="161"/>
      <c r="B13" s="64"/>
      <c r="C13" s="43" t="s">
        <v>29</v>
      </c>
      <c r="D13" s="44"/>
      <c r="E13" s="45">
        <v>10</v>
      </c>
      <c r="F13" s="46" t="s">
        <v>18</v>
      </c>
      <c r="G13" s="68"/>
      <c r="H13" s="72" t="s">
        <v>29</v>
      </c>
      <c r="I13" s="44"/>
      <c r="J13" s="46">
        <f>ROUNDUP(E13*0.75,2)</f>
        <v>7.5</v>
      </c>
      <c r="K13" s="46" t="s">
        <v>18</v>
      </c>
      <c r="L13" s="46"/>
      <c r="M13" s="76" t="e">
        <f>#REF!</f>
        <v>#REF!</v>
      </c>
      <c r="N13" s="64" t="s">
        <v>39</v>
      </c>
      <c r="O13" s="47" t="s">
        <v>89</v>
      </c>
      <c r="P13" s="44" t="s">
        <v>90</v>
      </c>
      <c r="Q13" s="48">
        <v>4</v>
      </c>
      <c r="R13" s="90">
        <f>ROUNDUP(Q13*0.75,2)</f>
        <v>3</v>
      </c>
    </row>
    <row r="14" spans="1:19" ht="18.75" customHeight="1" x14ac:dyDescent="0.15">
      <c r="A14" s="161"/>
      <c r="B14" s="65"/>
      <c r="C14" s="49"/>
      <c r="D14" s="50"/>
      <c r="E14" s="51"/>
      <c r="F14" s="52"/>
      <c r="G14" s="69"/>
      <c r="H14" s="73"/>
      <c r="I14" s="50"/>
      <c r="J14" s="52"/>
      <c r="K14" s="52"/>
      <c r="L14" s="52"/>
      <c r="M14" s="77"/>
      <c r="N14" s="65"/>
      <c r="O14" s="53"/>
      <c r="P14" s="50"/>
      <c r="Q14" s="54"/>
      <c r="R14" s="92"/>
    </row>
    <row r="15" spans="1:19" ht="18.75" customHeight="1" x14ac:dyDescent="0.15">
      <c r="A15" s="161"/>
      <c r="B15" s="64" t="s">
        <v>44</v>
      </c>
      <c r="C15" s="43" t="s">
        <v>46</v>
      </c>
      <c r="D15" s="44"/>
      <c r="E15" s="55">
        <v>0.125</v>
      </c>
      <c r="F15" s="46" t="s">
        <v>47</v>
      </c>
      <c r="G15" s="68"/>
      <c r="H15" s="72" t="s">
        <v>46</v>
      </c>
      <c r="I15" s="44"/>
      <c r="J15" s="46">
        <f>ROUNDUP(E15*0.75,2)</f>
        <v>9.9999999999999992E-2</v>
      </c>
      <c r="K15" s="46" t="s">
        <v>47</v>
      </c>
      <c r="L15" s="46"/>
      <c r="M15" s="76" t="e">
        <f>#REF!</f>
        <v>#REF!</v>
      </c>
      <c r="N15" s="64" t="s">
        <v>45</v>
      </c>
      <c r="O15" s="47"/>
      <c r="P15" s="44"/>
      <c r="Q15" s="48"/>
      <c r="R15" s="90"/>
    </row>
    <row r="16" spans="1:19" ht="18.75" customHeight="1" thickBot="1" x14ac:dyDescent="0.2">
      <c r="A16" s="162"/>
      <c r="B16" s="66"/>
      <c r="C16" s="56"/>
      <c r="D16" s="57"/>
      <c r="E16" s="58"/>
      <c r="F16" s="59"/>
      <c r="G16" s="70"/>
      <c r="H16" s="74"/>
      <c r="I16" s="57"/>
      <c r="J16" s="59"/>
      <c r="K16" s="59"/>
      <c r="L16" s="59"/>
      <c r="M16" s="78"/>
      <c r="N16" s="66"/>
      <c r="O16" s="60"/>
      <c r="P16" s="57"/>
      <c r="Q16" s="61"/>
      <c r="R16" s="93"/>
    </row>
  </sheetData>
  <mergeCells count="4">
    <mergeCell ref="H1:N1"/>
    <mergeCell ref="A2:R2"/>
    <mergeCell ref="A3:F3"/>
    <mergeCell ref="A5:A16"/>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216</v>
      </c>
      <c r="B3" s="178"/>
      <c r="C3" s="178"/>
      <c r="D3" s="142"/>
      <c r="E3" s="179" t="s">
        <v>289</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325</v>
      </c>
      <c r="C9" s="111" t="s">
        <v>17</v>
      </c>
      <c r="D9" s="110"/>
      <c r="E9" s="44"/>
      <c r="F9" s="44"/>
      <c r="G9" s="106"/>
      <c r="H9" s="119">
        <v>20</v>
      </c>
      <c r="I9" s="107" t="s">
        <v>325</v>
      </c>
      <c r="J9" s="122" t="s">
        <v>113</v>
      </c>
      <c r="K9" s="105">
        <v>15</v>
      </c>
      <c r="L9" s="107" t="s">
        <v>331</v>
      </c>
      <c r="M9" s="106" t="s">
        <v>19</v>
      </c>
      <c r="N9" s="105">
        <v>10</v>
      </c>
      <c r="O9" s="104"/>
    </row>
    <row r="10" spans="1:21" ht="18.95" customHeight="1" x14ac:dyDescent="0.15">
      <c r="A10" s="173"/>
      <c r="B10" s="106"/>
      <c r="C10" s="111" t="s">
        <v>19</v>
      </c>
      <c r="D10" s="110"/>
      <c r="E10" s="44"/>
      <c r="F10" s="44"/>
      <c r="G10" s="106"/>
      <c r="H10" s="119">
        <v>30</v>
      </c>
      <c r="I10" s="107"/>
      <c r="J10" s="106" t="s">
        <v>19</v>
      </c>
      <c r="K10" s="105">
        <v>20</v>
      </c>
      <c r="L10" s="107"/>
      <c r="M10" s="106" t="s">
        <v>114</v>
      </c>
      <c r="N10" s="105">
        <v>10</v>
      </c>
      <c r="O10" s="104"/>
    </row>
    <row r="11" spans="1:21" ht="18.95" customHeight="1" x14ac:dyDescent="0.15">
      <c r="A11" s="173"/>
      <c r="B11" s="106"/>
      <c r="C11" s="111" t="s">
        <v>110</v>
      </c>
      <c r="D11" s="110"/>
      <c r="E11" s="44"/>
      <c r="F11" s="44"/>
      <c r="G11" s="106"/>
      <c r="H11" s="119">
        <v>20</v>
      </c>
      <c r="I11" s="107"/>
      <c r="J11" s="106" t="s">
        <v>110</v>
      </c>
      <c r="K11" s="105">
        <v>15</v>
      </c>
      <c r="L11" s="107"/>
      <c r="M11" s="106" t="s">
        <v>139</v>
      </c>
      <c r="N11" s="105">
        <v>5</v>
      </c>
      <c r="O11" s="104" t="s">
        <v>52</v>
      </c>
    </row>
    <row r="12" spans="1:21" ht="18.95" customHeight="1" x14ac:dyDescent="0.15">
      <c r="A12" s="173"/>
      <c r="B12" s="106"/>
      <c r="C12" s="111"/>
      <c r="D12" s="110"/>
      <c r="E12" s="44"/>
      <c r="F12" s="44"/>
      <c r="G12" s="106" t="s">
        <v>33</v>
      </c>
      <c r="H12" s="119" t="s">
        <v>266</v>
      </c>
      <c r="I12" s="107"/>
      <c r="J12" s="106"/>
      <c r="K12" s="105"/>
      <c r="L12" s="107"/>
      <c r="M12" s="106" t="s">
        <v>110</v>
      </c>
      <c r="N12" s="105">
        <v>10</v>
      </c>
      <c r="O12" s="104"/>
    </row>
    <row r="13" spans="1:21" ht="18.95" customHeight="1" x14ac:dyDescent="0.15">
      <c r="A13" s="173"/>
      <c r="B13" s="106"/>
      <c r="C13" s="111"/>
      <c r="D13" s="110"/>
      <c r="E13" s="44"/>
      <c r="F13" s="44"/>
      <c r="G13" s="106" t="s">
        <v>23</v>
      </c>
      <c r="H13" s="119" t="s">
        <v>268</v>
      </c>
      <c r="I13" s="107"/>
      <c r="J13" s="106"/>
      <c r="K13" s="105"/>
      <c r="L13" s="114"/>
      <c r="M13" s="113"/>
      <c r="N13" s="112"/>
      <c r="O13" s="121"/>
    </row>
    <row r="14" spans="1:21" ht="18.95" customHeight="1" x14ac:dyDescent="0.15">
      <c r="A14" s="173"/>
      <c r="B14" s="113"/>
      <c r="C14" s="118"/>
      <c r="D14" s="117"/>
      <c r="E14" s="50"/>
      <c r="F14" s="50"/>
      <c r="G14" s="113"/>
      <c r="H14" s="115"/>
      <c r="I14" s="114"/>
      <c r="J14" s="113"/>
      <c r="K14" s="112"/>
      <c r="L14" s="107" t="s">
        <v>267</v>
      </c>
      <c r="M14" s="106" t="s">
        <v>46</v>
      </c>
      <c r="N14" s="120">
        <v>0.08</v>
      </c>
      <c r="O14" s="104"/>
    </row>
    <row r="15" spans="1:21" ht="18.95" customHeight="1" x14ac:dyDescent="0.15">
      <c r="A15" s="173"/>
      <c r="B15" s="106" t="s">
        <v>330</v>
      </c>
      <c r="C15" s="111" t="s">
        <v>114</v>
      </c>
      <c r="D15" s="110"/>
      <c r="E15" s="44"/>
      <c r="F15" s="44"/>
      <c r="G15" s="106"/>
      <c r="H15" s="119">
        <v>15</v>
      </c>
      <c r="I15" s="107" t="s">
        <v>330</v>
      </c>
      <c r="J15" s="106" t="s">
        <v>114</v>
      </c>
      <c r="K15" s="105">
        <v>10</v>
      </c>
      <c r="L15" s="107"/>
      <c r="M15" s="106"/>
      <c r="N15" s="105"/>
      <c r="O15" s="104"/>
    </row>
    <row r="16" spans="1:21" ht="18.95" customHeight="1" x14ac:dyDescent="0.15">
      <c r="A16" s="173"/>
      <c r="B16" s="106"/>
      <c r="C16" s="111" t="s">
        <v>139</v>
      </c>
      <c r="D16" s="110" t="s">
        <v>52</v>
      </c>
      <c r="E16" s="44"/>
      <c r="F16" s="44"/>
      <c r="G16" s="106"/>
      <c r="H16" s="119">
        <v>5</v>
      </c>
      <c r="I16" s="107"/>
      <c r="J16" s="106" t="s">
        <v>139</v>
      </c>
      <c r="K16" s="105">
        <v>5</v>
      </c>
      <c r="L16" s="107"/>
      <c r="M16" s="106"/>
      <c r="N16" s="105"/>
      <c r="O16" s="104"/>
    </row>
    <row r="17" spans="1:15" ht="18.95" customHeight="1" x14ac:dyDescent="0.15">
      <c r="A17" s="173"/>
      <c r="B17" s="113"/>
      <c r="C17" s="118"/>
      <c r="D17" s="117"/>
      <c r="E17" s="50"/>
      <c r="F17" s="50"/>
      <c r="G17" s="113"/>
      <c r="H17" s="115"/>
      <c r="I17" s="114"/>
      <c r="J17" s="113"/>
      <c r="K17" s="112"/>
      <c r="L17" s="107"/>
      <c r="M17" s="106"/>
      <c r="N17" s="105"/>
      <c r="O17" s="104"/>
    </row>
    <row r="18" spans="1:15" ht="18.95" customHeight="1" x14ac:dyDescent="0.15">
      <c r="A18" s="173"/>
      <c r="B18" s="106" t="s">
        <v>44</v>
      </c>
      <c r="C18" s="111" t="s">
        <v>46</v>
      </c>
      <c r="D18" s="110"/>
      <c r="E18" s="44"/>
      <c r="F18" s="44"/>
      <c r="G18" s="106"/>
      <c r="H18" s="109">
        <v>0.1</v>
      </c>
      <c r="I18" s="107" t="s">
        <v>44</v>
      </c>
      <c r="J18" s="106" t="s">
        <v>46</v>
      </c>
      <c r="K18" s="108">
        <v>0.1</v>
      </c>
      <c r="L18" s="107"/>
      <c r="M18" s="106"/>
      <c r="N18" s="105"/>
      <c r="O18" s="104"/>
    </row>
    <row r="19" spans="1:15" ht="18.95" customHeight="1" thickBot="1" x14ac:dyDescent="0.2">
      <c r="A19" s="174"/>
      <c r="B19" s="99"/>
      <c r="C19" s="103"/>
      <c r="D19" s="102"/>
      <c r="E19" s="57"/>
      <c r="F19" s="146"/>
      <c r="G19" s="99"/>
      <c r="H19" s="101"/>
      <c r="I19" s="100"/>
      <c r="J19" s="99"/>
      <c r="K19" s="98"/>
      <c r="L19" s="100"/>
      <c r="M19" s="99"/>
      <c r="N19" s="98"/>
      <c r="O19" s="97"/>
    </row>
    <row r="20" spans="1:15" ht="18.95" customHeight="1" x14ac:dyDescent="0.15">
      <c r="B20" s="96"/>
      <c r="C20" s="96"/>
      <c r="D20" s="96"/>
      <c r="G20" s="96"/>
      <c r="H20" s="95"/>
      <c r="I20" s="96"/>
      <c r="J20" s="96"/>
      <c r="K20" s="95"/>
      <c r="L20" s="96"/>
      <c r="M20" s="96"/>
      <c r="N20" s="95"/>
    </row>
    <row r="21" spans="1:15" ht="18.95" customHeight="1" x14ac:dyDescent="0.15">
      <c r="B21" s="96"/>
      <c r="C21" s="96"/>
      <c r="D21" s="96"/>
      <c r="G21" s="96"/>
      <c r="H21" s="95"/>
      <c r="I21" s="96"/>
      <c r="J21" s="96"/>
      <c r="K21" s="95"/>
      <c r="L21" s="96"/>
      <c r="M21" s="96"/>
      <c r="N21" s="95"/>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8.95" customHeight="1" x14ac:dyDescent="0.15">
      <c r="B28" s="96"/>
      <c r="C28" s="96"/>
      <c r="D28" s="96"/>
      <c r="G28" s="96"/>
      <c r="H28" s="95"/>
      <c r="I28" s="96"/>
      <c r="J28" s="96"/>
      <c r="K28" s="95"/>
      <c r="L28" s="96"/>
      <c r="M28" s="96"/>
      <c r="N28" s="95"/>
    </row>
    <row r="29" spans="1:15" ht="18.95" customHeight="1"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row r="64" spans="2:14" ht="14.25" x14ac:dyDescent="0.15">
      <c r="B64" s="96"/>
      <c r="C64" s="96"/>
      <c r="D64" s="96"/>
      <c r="G64" s="96"/>
      <c r="H64" s="95"/>
      <c r="I64" s="96"/>
      <c r="J64" s="96"/>
      <c r="K64" s="95"/>
      <c r="L64" s="96"/>
      <c r="M64" s="96"/>
      <c r="N64" s="95"/>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234</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183</v>
      </c>
      <c r="C7" s="43" t="s">
        <v>125</v>
      </c>
      <c r="D7" s="44" t="s">
        <v>99</v>
      </c>
      <c r="E7" s="45">
        <v>1</v>
      </c>
      <c r="F7" s="46" t="s">
        <v>100</v>
      </c>
      <c r="G7" s="68" t="s">
        <v>55</v>
      </c>
      <c r="H7" s="72" t="s">
        <v>125</v>
      </c>
      <c r="I7" s="44" t="s">
        <v>99</v>
      </c>
      <c r="J7" s="46">
        <f>ROUNDUP(E7*0.75,2)</f>
        <v>0.75</v>
      </c>
      <c r="K7" s="46" t="s">
        <v>100</v>
      </c>
      <c r="L7" s="46" t="s">
        <v>55</v>
      </c>
      <c r="M7" s="76" t="e">
        <f>#REF!</f>
        <v>#REF!</v>
      </c>
      <c r="N7" s="64" t="s">
        <v>184</v>
      </c>
      <c r="O7" s="47" t="s">
        <v>66</v>
      </c>
      <c r="P7" s="44"/>
      <c r="Q7" s="48">
        <v>6</v>
      </c>
      <c r="R7" s="90">
        <f t="shared" ref="R7:R12" si="0">ROUNDUP(Q7*0.75,2)</f>
        <v>4.5</v>
      </c>
    </row>
    <row r="8" spans="1:19" ht="18.75" customHeight="1" x14ac:dyDescent="0.15">
      <c r="A8" s="161"/>
      <c r="B8" s="64"/>
      <c r="C8" s="43" t="s">
        <v>135</v>
      </c>
      <c r="D8" s="44"/>
      <c r="E8" s="45">
        <v>20</v>
      </c>
      <c r="F8" s="46" t="s">
        <v>18</v>
      </c>
      <c r="G8" s="68"/>
      <c r="H8" s="72" t="s">
        <v>135</v>
      </c>
      <c r="I8" s="44"/>
      <c r="J8" s="46">
        <f>ROUNDUP(E8*0.75,2)</f>
        <v>15</v>
      </c>
      <c r="K8" s="46" t="s">
        <v>18</v>
      </c>
      <c r="L8" s="46"/>
      <c r="M8" s="76" t="e">
        <f>#REF!</f>
        <v>#REF!</v>
      </c>
      <c r="N8" s="64" t="s">
        <v>185</v>
      </c>
      <c r="O8" s="47" t="s">
        <v>94</v>
      </c>
      <c r="P8" s="44"/>
      <c r="Q8" s="48">
        <v>3</v>
      </c>
      <c r="R8" s="90">
        <f t="shared" si="0"/>
        <v>2.25</v>
      </c>
    </row>
    <row r="9" spans="1:19" ht="18.75" customHeight="1" x14ac:dyDescent="0.15">
      <c r="A9" s="161"/>
      <c r="B9" s="64"/>
      <c r="C9" s="43"/>
      <c r="D9" s="44"/>
      <c r="E9" s="45"/>
      <c r="F9" s="46"/>
      <c r="G9" s="68"/>
      <c r="H9" s="72"/>
      <c r="I9" s="44"/>
      <c r="J9" s="46"/>
      <c r="K9" s="46"/>
      <c r="L9" s="46"/>
      <c r="M9" s="76"/>
      <c r="N9" s="64" t="s">
        <v>256</v>
      </c>
      <c r="O9" s="47" t="s">
        <v>59</v>
      </c>
      <c r="P9" s="44"/>
      <c r="Q9" s="48">
        <v>2</v>
      </c>
      <c r="R9" s="90">
        <f t="shared" si="0"/>
        <v>1.5</v>
      </c>
    </row>
    <row r="10" spans="1:19" ht="18.75" customHeight="1" x14ac:dyDescent="0.15">
      <c r="A10" s="161"/>
      <c r="B10" s="64"/>
      <c r="C10" s="43"/>
      <c r="D10" s="44"/>
      <c r="E10" s="45"/>
      <c r="F10" s="46"/>
      <c r="G10" s="68"/>
      <c r="H10" s="72"/>
      <c r="I10" s="44"/>
      <c r="J10" s="46"/>
      <c r="K10" s="46"/>
      <c r="L10" s="46"/>
      <c r="M10" s="76"/>
      <c r="N10" s="64" t="s">
        <v>39</v>
      </c>
      <c r="O10" s="47" t="s">
        <v>35</v>
      </c>
      <c r="P10" s="44"/>
      <c r="Q10" s="48">
        <v>2</v>
      </c>
      <c r="R10" s="90">
        <f t="shared" si="0"/>
        <v>1.5</v>
      </c>
    </row>
    <row r="11" spans="1:19" ht="18.75" customHeight="1" x14ac:dyDescent="0.15">
      <c r="A11" s="161"/>
      <c r="B11" s="64"/>
      <c r="C11" s="43"/>
      <c r="D11" s="44"/>
      <c r="E11" s="45"/>
      <c r="F11" s="46"/>
      <c r="G11" s="68"/>
      <c r="H11" s="72"/>
      <c r="I11" s="44"/>
      <c r="J11" s="46"/>
      <c r="K11" s="46"/>
      <c r="L11" s="46"/>
      <c r="M11" s="76"/>
      <c r="N11" s="64"/>
      <c r="O11" s="47" t="s">
        <v>61</v>
      </c>
      <c r="P11" s="44" t="s">
        <v>32</v>
      </c>
      <c r="Q11" s="48">
        <v>0.5</v>
      </c>
      <c r="R11" s="90">
        <f t="shared" si="0"/>
        <v>0.38</v>
      </c>
    </row>
    <row r="12" spans="1:19" ht="18.75" customHeight="1" x14ac:dyDescent="0.15">
      <c r="A12" s="161"/>
      <c r="B12" s="64"/>
      <c r="C12" s="43"/>
      <c r="D12" s="44"/>
      <c r="E12" s="45"/>
      <c r="F12" s="46"/>
      <c r="G12" s="68"/>
      <c r="H12" s="72"/>
      <c r="I12" s="44"/>
      <c r="J12" s="46"/>
      <c r="K12" s="46"/>
      <c r="L12" s="46"/>
      <c r="M12" s="76"/>
      <c r="N12" s="64"/>
      <c r="O12" s="47" t="s">
        <v>65</v>
      </c>
      <c r="P12" s="44"/>
      <c r="Q12" s="48">
        <v>1</v>
      </c>
      <c r="R12" s="90">
        <f t="shared" si="0"/>
        <v>0.75</v>
      </c>
    </row>
    <row r="13" spans="1:19" ht="18.75" customHeight="1" x14ac:dyDescent="0.15">
      <c r="A13" s="161"/>
      <c r="B13" s="65"/>
      <c r="C13" s="49"/>
      <c r="D13" s="50"/>
      <c r="E13" s="51"/>
      <c r="F13" s="52"/>
      <c r="G13" s="69"/>
      <c r="H13" s="73"/>
      <c r="I13" s="50"/>
      <c r="J13" s="52"/>
      <c r="K13" s="52"/>
      <c r="L13" s="52"/>
      <c r="M13" s="77"/>
      <c r="N13" s="65"/>
      <c r="O13" s="53"/>
      <c r="P13" s="50"/>
      <c r="Q13" s="54"/>
      <c r="R13" s="92"/>
    </row>
    <row r="14" spans="1:19" ht="18.75" customHeight="1" x14ac:dyDescent="0.15">
      <c r="A14" s="161"/>
      <c r="B14" s="64" t="s">
        <v>186</v>
      </c>
      <c r="C14" s="43" t="s">
        <v>95</v>
      </c>
      <c r="D14" s="44"/>
      <c r="E14" s="81">
        <v>0.25</v>
      </c>
      <c r="F14" s="46" t="s">
        <v>96</v>
      </c>
      <c r="G14" s="68"/>
      <c r="H14" s="72" t="s">
        <v>95</v>
      </c>
      <c r="I14" s="44"/>
      <c r="J14" s="46">
        <f>ROUNDUP(E14*0.75,2)</f>
        <v>0.19</v>
      </c>
      <c r="K14" s="46" t="s">
        <v>96</v>
      </c>
      <c r="L14" s="46"/>
      <c r="M14" s="76" t="e">
        <f>#REF!</f>
        <v>#REF!</v>
      </c>
      <c r="N14" s="64" t="s">
        <v>187</v>
      </c>
      <c r="O14" s="47" t="s">
        <v>65</v>
      </c>
      <c r="P14" s="44"/>
      <c r="Q14" s="48">
        <v>20</v>
      </c>
      <c r="R14" s="90">
        <f>ROUNDUP(Q14*0.75,2)</f>
        <v>15</v>
      </c>
    </row>
    <row r="15" spans="1:19" ht="18.75" customHeight="1" x14ac:dyDescent="0.15">
      <c r="A15" s="161"/>
      <c r="B15" s="64"/>
      <c r="C15" s="43" t="s">
        <v>82</v>
      </c>
      <c r="D15" s="44"/>
      <c r="E15" s="45">
        <v>10</v>
      </c>
      <c r="F15" s="46" t="s">
        <v>18</v>
      </c>
      <c r="G15" s="68"/>
      <c r="H15" s="72" t="s">
        <v>82</v>
      </c>
      <c r="I15" s="44"/>
      <c r="J15" s="46">
        <f>ROUNDUP(E15*0.75,2)</f>
        <v>7.5</v>
      </c>
      <c r="K15" s="46" t="s">
        <v>18</v>
      </c>
      <c r="L15" s="46"/>
      <c r="M15" s="76" t="e">
        <f>#REF!</f>
        <v>#REF!</v>
      </c>
      <c r="N15" s="64" t="s">
        <v>251</v>
      </c>
      <c r="O15" s="47" t="s">
        <v>23</v>
      </c>
      <c r="P15" s="44"/>
      <c r="Q15" s="48">
        <v>0.2</v>
      </c>
      <c r="R15" s="90">
        <f>ROUNDUP(Q15*0.75,2)</f>
        <v>0.15</v>
      </c>
    </row>
    <row r="16" spans="1:19" ht="18.75" customHeight="1" x14ac:dyDescent="0.15">
      <c r="A16" s="161"/>
      <c r="B16" s="64"/>
      <c r="C16" s="43" t="s">
        <v>19</v>
      </c>
      <c r="D16" s="44"/>
      <c r="E16" s="45">
        <v>20</v>
      </c>
      <c r="F16" s="46" t="s">
        <v>18</v>
      </c>
      <c r="G16" s="68"/>
      <c r="H16" s="72" t="s">
        <v>19</v>
      </c>
      <c r="I16" s="44"/>
      <c r="J16" s="46">
        <f>ROUNDUP(E16*0.75,2)</f>
        <v>15</v>
      </c>
      <c r="K16" s="46" t="s">
        <v>18</v>
      </c>
      <c r="L16" s="46"/>
      <c r="M16" s="76" t="e">
        <f>ROUND(#REF!+(#REF!*6/100),2)</f>
        <v>#REF!</v>
      </c>
      <c r="N16" s="64" t="s">
        <v>188</v>
      </c>
      <c r="O16" s="47" t="s">
        <v>66</v>
      </c>
      <c r="P16" s="44"/>
      <c r="Q16" s="48">
        <v>2</v>
      </c>
      <c r="R16" s="90">
        <f>ROUNDUP(Q16*0.75,2)</f>
        <v>1.5</v>
      </c>
    </row>
    <row r="17" spans="1:18" ht="18.75" customHeight="1" x14ac:dyDescent="0.15">
      <c r="A17" s="161"/>
      <c r="B17" s="64"/>
      <c r="C17" s="43" t="s">
        <v>40</v>
      </c>
      <c r="D17" s="44"/>
      <c r="E17" s="45">
        <v>10</v>
      </c>
      <c r="F17" s="46" t="s">
        <v>18</v>
      </c>
      <c r="G17" s="68"/>
      <c r="H17" s="72" t="s">
        <v>40</v>
      </c>
      <c r="I17" s="44"/>
      <c r="J17" s="46">
        <f>ROUNDUP(E17*0.75,2)</f>
        <v>7.5</v>
      </c>
      <c r="K17" s="46" t="s">
        <v>18</v>
      </c>
      <c r="L17" s="46"/>
      <c r="M17" s="76" t="e">
        <f>ROUND(#REF!+(#REF!*10/100),2)</f>
        <v>#REF!</v>
      </c>
      <c r="N17" s="64" t="s">
        <v>252</v>
      </c>
      <c r="O17" s="47" t="s">
        <v>61</v>
      </c>
      <c r="P17" s="44" t="s">
        <v>32</v>
      </c>
      <c r="Q17" s="48">
        <v>0.5</v>
      </c>
      <c r="R17" s="90">
        <f>ROUNDUP(Q17*0.75,2)</f>
        <v>0.38</v>
      </c>
    </row>
    <row r="18" spans="1:18" ht="18.75" customHeight="1" x14ac:dyDescent="0.15">
      <c r="A18" s="161"/>
      <c r="B18" s="64"/>
      <c r="C18" s="43" t="s">
        <v>63</v>
      </c>
      <c r="D18" s="44"/>
      <c r="E18" s="45">
        <v>3</v>
      </c>
      <c r="F18" s="46" t="s">
        <v>18</v>
      </c>
      <c r="G18" s="68"/>
      <c r="H18" s="72" t="s">
        <v>63</v>
      </c>
      <c r="I18" s="44"/>
      <c r="J18" s="46">
        <f>ROUNDUP(E18*0.75,2)</f>
        <v>2.25</v>
      </c>
      <c r="K18" s="46" t="s">
        <v>18</v>
      </c>
      <c r="L18" s="46"/>
      <c r="M18" s="76" t="e">
        <f>#REF!</f>
        <v>#REF!</v>
      </c>
      <c r="N18" s="64" t="s">
        <v>148</v>
      </c>
      <c r="O18" s="47" t="s">
        <v>62</v>
      </c>
      <c r="P18" s="44"/>
      <c r="Q18" s="48">
        <v>1</v>
      </c>
      <c r="R18" s="90">
        <f>ROUNDUP(Q18*0.75,2)</f>
        <v>0.75</v>
      </c>
    </row>
    <row r="19" spans="1:18" ht="18.75" customHeight="1" x14ac:dyDescent="0.15">
      <c r="A19" s="161"/>
      <c r="B19" s="64"/>
      <c r="C19" s="43"/>
      <c r="D19" s="44"/>
      <c r="E19" s="45"/>
      <c r="F19" s="46"/>
      <c r="G19" s="68"/>
      <c r="H19" s="72"/>
      <c r="I19" s="44"/>
      <c r="J19" s="46"/>
      <c r="K19" s="46"/>
      <c r="L19" s="46"/>
      <c r="M19" s="76"/>
      <c r="N19" s="64" t="s">
        <v>39</v>
      </c>
      <c r="O19" s="47"/>
      <c r="P19" s="44"/>
      <c r="Q19" s="48"/>
      <c r="R19" s="90"/>
    </row>
    <row r="20" spans="1:18" ht="18.75" customHeight="1" x14ac:dyDescent="0.15">
      <c r="A20" s="161"/>
      <c r="B20" s="65"/>
      <c r="C20" s="49"/>
      <c r="D20" s="50"/>
      <c r="E20" s="51"/>
      <c r="F20" s="52"/>
      <c r="G20" s="69"/>
      <c r="H20" s="73"/>
      <c r="I20" s="50"/>
      <c r="J20" s="52"/>
      <c r="K20" s="52"/>
      <c r="L20" s="52"/>
      <c r="M20" s="77"/>
      <c r="N20" s="65"/>
      <c r="O20" s="53"/>
      <c r="P20" s="50"/>
      <c r="Q20" s="54"/>
      <c r="R20" s="92"/>
    </row>
    <row r="21" spans="1:18" ht="18.75" customHeight="1" x14ac:dyDescent="0.15">
      <c r="A21" s="161"/>
      <c r="B21" s="64" t="s">
        <v>67</v>
      </c>
      <c r="C21" s="43" t="s">
        <v>56</v>
      </c>
      <c r="D21" s="44" t="s">
        <v>57</v>
      </c>
      <c r="E21" s="81">
        <v>0.25</v>
      </c>
      <c r="F21" s="46" t="s">
        <v>47</v>
      </c>
      <c r="G21" s="68"/>
      <c r="H21" s="72" t="s">
        <v>56</v>
      </c>
      <c r="I21" s="44" t="s">
        <v>57</v>
      </c>
      <c r="J21" s="46">
        <f>ROUNDUP(E21*0.75,2)</f>
        <v>0.19</v>
      </c>
      <c r="K21" s="46" t="s">
        <v>47</v>
      </c>
      <c r="L21" s="46"/>
      <c r="M21" s="76" t="e">
        <f>#REF!</f>
        <v>#REF!</v>
      </c>
      <c r="N21" s="64" t="s">
        <v>39</v>
      </c>
      <c r="O21" s="47" t="s">
        <v>65</v>
      </c>
      <c r="P21" s="44"/>
      <c r="Q21" s="48">
        <v>100</v>
      </c>
      <c r="R21" s="90">
        <f>ROUNDUP(Q21*0.75,2)</f>
        <v>75</v>
      </c>
    </row>
    <row r="22" spans="1:18" ht="18.75" customHeight="1" x14ac:dyDescent="0.15">
      <c r="A22" s="161"/>
      <c r="B22" s="64"/>
      <c r="C22" s="43" t="s">
        <v>41</v>
      </c>
      <c r="D22" s="44"/>
      <c r="E22" s="45">
        <v>0.5</v>
      </c>
      <c r="F22" s="46" t="s">
        <v>18</v>
      </c>
      <c r="G22" s="68"/>
      <c r="H22" s="72" t="s">
        <v>41</v>
      </c>
      <c r="I22" s="44"/>
      <c r="J22" s="46">
        <f>ROUNDUP(E22*0.75,2)</f>
        <v>0.38</v>
      </c>
      <c r="K22" s="46" t="s">
        <v>18</v>
      </c>
      <c r="L22" s="46"/>
      <c r="M22" s="76" t="e">
        <f>#REF!</f>
        <v>#REF!</v>
      </c>
      <c r="N22" s="64"/>
      <c r="O22" s="47" t="s">
        <v>23</v>
      </c>
      <c r="P22" s="44"/>
      <c r="Q22" s="48">
        <v>0.1</v>
      </c>
      <c r="R22" s="90">
        <f>ROUNDUP(Q22*0.75,2)</f>
        <v>0.08</v>
      </c>
    </row>
    <row r="23" spans="1:18" ht="18.75" customHeight="1" x14ac:dyDescent="0.15">
      <c r="A23" s="161"/>
      <c r="B23" s="64"/>
      <c r="C23" s="43"/>
      <c r="D23" s="44"/>
      <c r="E23" s="45"/>
      <c r="F23" s="46"/>
      <c r="G23" s="68"/>
      <c r="H23" s="72"/>
      <c r="I23" s="44"/>
      <c r="J23" s="46"/>
      <c r="K23" s="46"/>
      <c r="L23" s="46"/>
      <c r="M23" s="76"/>
      <c r="N23" s="64"/>
      <c r="O23" s="47" t="s">
        <v>61</v>
      </c>
      <c r="P23" s="44" t="s">
        <v>32</v>
      </c>
      <c r="Q23" s="48">
        <v>0.5</v>
      </c>
      <c r="R23" s="90">
        <f>ROUNDUP(Q23*0.75,2)</f>
        <v>0.38</v>
      </c>
    </row>
    <row r="24" spans="1:18" ht="18.75" customHeight="1" x14ac:dyDescent="0.15">
      <c r="A24" s="161"/>
      <c r="B24" s="65"/>
      <c r="C24" s="49"/>
      <c r="D24" s="50"/>
      <c r="E24" s="51"/>
      <c r="F24" s="52"/>
      <c r="G24" s="69"/>
      <c r="H24" s="73"/>
      <c r="I24" s="50"/>
      <c r="J24" s="52"/>
      <c r="K24" s="52"/>
      <c r="L24" s="52"/>
      <c r="M24" s="77"/>
      <c r="N24" s="65"/>
      <c r="O24" s="53"/>
      <c r="P24" s="50"/>
      <c r="Q24" s="54"/>
      <c r="R24" s="92"/>
    </row>
    <row r="25" spans="1:18" ht="18.75" customHeight="1" x14ac:dyDescent="0.15">
      <c r="A25" s="161"/>
      <c r="B25" s="64" t="s">
        <v>215</v>
      </c>
      <c r="C25" s="43" t="s">
        <v>51</v>
      </c>
      <c r="D25" s="44"/>
      <c r="E25" s="45">
        <v>30</v>
      </c>
      <c r="F25" s="46" t="s">
        <v>18</v>
      </c>
      <c r="G25" s="68" t="s">
        <v>52</v>
      </c>
      <c r="H25" s="72" t="s">
        <v>51</v>
      </c>
      <c r="I25" s="44"/>
      <c r="J25" s="46">
        <f>ROUNDUP(E25*0.75,2)</f>
        <v>22.5</v>
      </c>
      <c r="K25" s="46" t="s">
        <v>18</v>
      </c>
      <c r="L25" s="46" t="s">
        <v>52</v>
      </c>
      <c r="M25" s="76" t="e">
        <f>#REF!</f>
        <v>#REF!</v>
      </c>
      <c r="N25" s="64"/>
      <c r="O25" s="47"/>
      <c r="P25" s="44"/>
      <c r="Q25" s="48"/>
      <c r="R25" s="90"/>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14</v>
      </c>
      <c r="B3" s="178"/>
      <c r="C3" s="178"/>
      <c r="D3" s="142"/>
      <c r="E3" s="179" t="s">
        <v>289</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271</v>
      </c>
      <c r="C9" s="111" t="s">
        <v>17</v>
      </c>
      <c r="D9" s="110"/>
      <c r="E9" s="44"/>
      <c r="F9" s="44"/>
      <c r="G9" s="106"/>
      <c r="H9" s="119">
        <v>10</v>
      </c>
      <c r="I9" s="107" t="s">
        <v>271</v>
      </c>
      <c r="J9" s="122" t="s">
        <v>113</v>
      </c>
      <c r="K9" s="105">
        <v>5</v>
      </c>
      <c r="L9" s="107" t="s">
        <v>270</v>
      </c>
      <c r="M9" s="106" t="s">
        <v>19</v>
      </c>
      <c r="N9" s="105">
        <v>5</v>
      </c>
      <c r="O9" s="104"/>
    </row>
    <row r="10" spans="1:21" ht="18.95" customHeight="1" x14ac:dyDescent="0.15">
      <c r="A10" s="173"/>
      <c r="B10" s="106"/>
      <c r="C10" s="111" t="s">
        <v>28</v>
      </c>
      <c r="D10" s="110"/>
      <c r="E10" s="44"/>
      <c r="F10" s="44"/>
      <c r="G10" s="106"/>
      <c r="H10" s="119">
        <v>20</v>
      </c>
      <c r="I10" s="107"/>
      <c r="J10" s="106" t="s">
        <v>28</v>
      </c>
      <c r="K10" s="105">
        <v>20</v>
      </c>
      <c r="L10" s="107"/>
      <c r="M10" s="106" t="s">
        <v>28</v>
      </c>
      <c r="N10" s="105">
        <v>10</v>
      </c>
      <c r="O10" s="104"/>
    </row>
    <row r="11" spans="1:21" ht="18.95" customHeight="1" x14ac:dyDescent="0.15">
      <c r="A11" s="173"/>
      <c r="B11" s="106"/>
      <c r="C11" s="111" t="s">
        <v>19</v>
      </c>
      <c r="D11" s="110"/>
      <c r="E11" s="44"/>
      <c r="F11" s="44"/>
      <c r="G11" s="106"/>
      <c r="H11" s="119">
        <v>10</v>
      </c>
      <c r="I11" s="107"/>
      <c r="J11" s="106" t="s">
        <v>19</v>
      </c>
      <c r="K11" s="105">
        <v>5</v>
      </c>
      <c r="L11" s="107"/>
      <c r="M11" s="106" t="s">
        <v>36</v>
      </c>
      <c r="N11" s="105">
        <v>10</v>
      </c>
      <c r="O11" s="104"/>
    </row>
    <row r="12" spans="1:21" ht="18.95" customHeight="1" x14ac:dyDescent="0.15">
      <c r="A12" s="173"/>
      <c r="B12" s="106"/>
      <c r="C12" s="111" t="s">
        <v>36</v>
      </c>
      <c r="D12" s="110"/>
      <c r="E12" s="44"/>
      <c r="F12" s="44"/>
      <c r="G12" s="106"/>
      <c r="H12" s="119">
        <v>10</v>
      </c>
      <c r="I12" s="107"/>
      <c r="J12" s="106" t="s">
        <v>36</v>
      </c>
      <c r="K12" s="105">
        <v>10</v>
      </c>
      <c r="L12" s="114"/>
      <c r="M12" s="113"/>
      <c r="N12" s="112"/>
      <c r="O12" s="121"/>
    </row>
    <row r="13" spans="1:21" ht="18.95" customHeight="1" x14ac:dyDescent="0.15">
      <c r="A13" s="173"/>
      <c r="B13" s="106"/>
      <c r="C13" s="111"/>
      <c r="D13" s="110"/>
      <c r="E13" s="44"/>
      <c r="F13" s="44"/>
      <c r="G13" s="106" t="s">
        <v>33</v>
      </c>
      <c r="H13" s="119" t="s">
        <v>266</v>
      </c>
      <c r="I13" s="107"/>
      <c r="J13" s="106"/>
      <c r="K13" s="105"/>
      <c r="L13" s="107" t="s">
        <v>269</v>
      </c>
      <c r="M13" s="106" t="s">
        <v>40</v>
      </c>
      <c r="N13" s="105">
        <v>5</v>
      </c>
      <c r="O13" s="104"/>
    </row>
    <row r="14" spans="1:21" ht="18.95" customHeight="1" x14ac:dyDescent="0.15">
      <c r="A14" s="173"/>
      <c r="B14" s="106"/>
      <c r="C14" s="111"/>
      <c r="D14" s="110"/>
      <c r="E14" s="44"/>
      <c r="F14" s="44"/>
      <c r="G14" s="106" t="s">
        <v>23</v>
      </c>
      <c r="H14" s="119" t="s">
        <v>268</v>
      </c>
      <c r="I14" s="107"/>
      <c r="J14" s="106"/>
      <c r="K14" s="105"/>
      <c r="L14" s="114"/>
      <c r="M14" s="113"/>
      <c r="N14" s="112"/>
      <c r="O14" s="121"/>
    </row>
    <row r="15" spans="1:21" ht="18.95" customHeight="1" x14ac:dyDescent="0.15">
      <c r="A15" s="173"/>
      <c r="B15" s="113"/>
      <c r="C15" s="118"/>
      <c r="D15" s="117"/>
      <c r="E15" s="50"/>
      <c r="F15" s="50"/>
      <c r="G15" s="113"/>
      <c r="H15" s="115"/>
      <c r="I15" s="114"/>
      <c r="J15" s="113"/>
      <c r="K15" s="112"/>
      <c r="L15" s="107" t="s">
        <v>267</v>
      </c>
      <c r="M15" s="106" t="s">
        <v>46</v>
      </c>
      <c r="N15" s="120">
        <v>0.08</v>
      </c>
      <c r="O15" s="104"/>
    </row>
    <row r="16" spans="1:21" ht="18.95" customHeight="1" x14ac:dyDescent="0.15">
      <c r="A16" s="173"/>
      <c r="B16" s="106" t="s">
        <v>38</v>
      </c>
      <c r="C16" s="111" t="s">
        <v>41</v>
      </c>
      <c r="D16" s="110"/>
      <c r="E16" s="44"/>
      <c r="F16" s="44"/>
      <c r="G16" s="106"/>
      <c r="H16" s="119">
        <v>0.5</v>
      </c>
      <c r="I16" s="107" t="s">
        <v>38</v>
      </c>
      <c r="J16" s="106" t="s">
        <v>41</v>
      </c>
      <c r="K16" s="105">
        <v>0.5</v>
      </c>
      <c r="L16" s="107"/>
      <c r="M16" s="106"/>
      <c r="N16" s="105"/>
      <c r="O16" s="104"/>
    </row>
    <row r="17" spans="1:15" ht="18.95" customHeight="1" x14ac:dyDescent="0.15">
      <c r="A17" s="173"/>
      <c r="B17" s="106"/>
      <c r="C17" s="111" t="s">
        <v>40</v>
      </c>
      <c r="D17" s="110"/>
      <c r="E17" s="44"/>
      <c r="F17" s="44"/>
      <c r="G17" s="106"/>
      <c r="H17" s="119">
        <v>5</v>
      </c>
      <c r="I17" s="107"/>
      <c r="J17" s="106" t="s">
        <v>40</v>
      </c>
      <c r="K17" s="105">
        <v>5</v>
      </c>
      <c r="L17" s="107"/>
      <c r="M17" s="106"/>
      <c r="N17" s="105"/>
      <c r="O17" s="104"/>
    </row>
    <row r="18" spans="1:15" ht="18.95" customHeight="1" x14ac:dyDescent="0.15">
      <c r="A18" s="173"/>
      <c r="B18" s="106"/>
      <c r="C18" s="111"/>
      <c r="D18" s="110"/>
      <c r="E18" s="44"/>
      <c r="F18" s="44"/>
      <c r="G18" s="106" t="s">
        <v>33</v>
      </c>
      <c r="H18" s="119" t="s">
        <v>266</v>
      </c>
      <c r="I18" s="107"/>
      <c r="J18" s="106"/>
      <c r="K18" s="105"/>
      <c r="L18" s="107"/>
      <c r="M18" s="106"/>
      <c r="N18" s="105"/>
      <c r="O18" s="104"/>
    </row>
    <row r="19" spans="1:15" ht="18.95" customHeight="1" x14ac:dyDescent="0.15">
      <c r="A19" s="173"/>
      <c r="B19" s="113"/>
      <c r="C19" s="118"/>
      <c r="D19" s="117"/>
      <c r="E19" s="50"/>
      <c r="F19" s="116"/>
      <c r="G19" s="113"/>
      <c r="H19" s="115"/>
      <c r="I19" s="114"/>
      <c r="J19" s="113"/>
      <c r="K19" s="112"/>
      <c r="L19" s="107"/>
      <c r="M19" s="106"/>
      <c r="N19" s="105"/>
      <c r="O19" s="104"/>
    </row>
    <row r="20" spans="1:15" ht="18.95" customHeight="1" x14ac:dyDescent="0.15">
      <c r="A20" s="173"/>
      <c r="B20" s="106" t="s">
        <v>44</v>
      </c>
      <c r="C20" s="111" t="s">
        <v>46</v>
      </c>
      <c r="D20" s="110"/>
      <c r="E20" s="44"/>
      <c r="F20" s="44"/>
      <c r="G20" s="106"/>
      <c r="H20" s="109">
        <v>0.1</v>
      </c>
      <c r="I20" s="107" t="s">
        <v>44</v>
      </c>
      <c r="J20" s="106" t="s">
        <v>46</v>
      </c>
      <c r="K20" s="108">
        <v>0.1</v>
      </c>
      <c r="L20" s="107"/>
      <c r="M20" s="106"/>
      <c r="N20" s="105"/>
      <c r="O20" s="104"/>
    </row>
    <row r="21" spans="1:15" ht="18.95" customHeight="1" thickBot="1" x14ac:dyDescent="0.2">
      <c r="A21" s="174"/>
      <c r="B21" s="99"/>
      <c r="C21" s="103"/>
      <c r="D21" s="102"/>
      <c r="E21" s="57"/>
      <c r="F21" s="57"/>
      <c r="G21" s="99"/>
      <c r="H21" s="101"/>
      <c r="I21" s="100"/>
      <c r="J21" s="99"/>
      <c r="K21" s="98"/>
      <c r="L21" s="100"/>
      <c r="M21" s="99"/>
      <c r="N21" s="98"/>
      <c r="O21" s="97"/>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19685039370078741" footer="0.19685039370078741"/>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234</v>
      </c>
      <c r="B3" s="178"/>
      <c r="C3" s="178"/>
      <c r="D3" s="142"/>
      <c r="E3" s="179" t="s">
        <v>322</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346</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338</v>
      </c>
      <c r="C9" s="111" t="s">
        <v>125</v>
      </c>
      <c r="D9" s="110" t="s">
        <v>55</v>
      </c>
      <c r="E9" s="44" t="s">
        <v>99</v>
      </c>
      <c r="F9" s="44"/>
      <c r="G9" s="106"/>
      <c r="H9" s="149">
        <v>0.7</v>
      </c>
      <c r="I9" s="107" t="s">
        <v>338</v>
      </c>
      <c r="J9" s="106" t="s">
        <v>125</v>
      </c>
      <c r="K9" s="148">
        <v>0.3</v>
      </c>
      <c r="L9" s="107" t="s">
        <v>337</v>
      </c>
      <c r="M9" s="106" t="s">
        <v>125</v>
      </c>
      <c r="N9" s="147">
        <v>0.2</v>
      </c>
      <c r="O9" s="104" t="s">
        <v>55</v>
      </c>
    </row>
    <row r="10" spans="1:21" ht="18.95" customHeight="1" x14ac:dyDescent="0.15">
      <c r="A10" s="173"/>
      <c r="B10" s="106"/>
      <c r="C10" s="111" t="s">
        <v>135</v>
      </c>
      <c r="D10" s="110"/>
      <c r="E10" s="44"/>
      <c r="F10" s="44"/>
      <c r="G10" s="106"/>
      <c r="H10" s="119">
        <v>20</v>
      </c>
      <c r="I10" s="107"/>
      <c r="J10" s="106" t="s">
        <v>135</v>
      </c>
      <c r="K10" s="105">
        <v>15</v>
      </c>
      <c r="L10" s="107"/>
      <c r="M10" s="106" t="s">
        <v>135</v>
      </c>
      <c r="N10" s="105">
        <v>10</v>
      </c>
      <c r="O10" s="104"/>
    </row>
    <row r="11" spans="1:21" ht="18.95" customHeight="1" x14ac:dyDescent="0.15">
      <c r="A11" s="173"/>
      <c r="B11" s="106"/>
      <c r="C11" s="111"/>
      <c r="D11" s="110"/>
      <c r="E11" s="44"/>
      <c r="F11" s="44"/>
      <c r="G11" s="106" t="s">
        <v>65</v>
      </c>
      <c r="H11" s="119" t="s">
        <v>266</v>
      </c>
      <c r="I11" s="107"/>
      <c r="J11" s="106"/>
      <c r="K11" s="105"/>
      <c r="L11" s="114"/>
      <c r="M11" s="113"/>
      <c r="N11" s="112"/>
      <c r="O11" s="121"/>
    </row>
    <row r="12" spans="1:21" ht="18.95" customHeight="1" x14ac:dyDescent="0.15">
      <c r="A12" s="173"/>
      <c r="B12" s="106"/>
      <c r="C12" s="111"/>
      <c r="D12" s="110"/>
      <c r="E12" s="44"/>
      <c r="F12" s="44"/>
      <c r="G12" s="106" t="s">
        <v>94</v>
      </c>
      <c r="H12" s="119" t="s">
        <v>268</v>
      </c>
      <c r="I12" s="107"/>
      <c r="J12" s="106"/>
      <c r="K12" s="105"/>
      <c r="L12" s="107" t="s">
        <v>336</v>
      </c>
      <c r="M12" s="106" t="s">
        <v>95</v>
      </c>
      <c r="N12" s="108">
        <v>0.1</v>
      </c>
      <c r="O12" s="104"/>
    </row>
    <row r="13" spans="1:21" ht="18.95" customHeight="1" x14ac:dyDescent="0.15">
      <c r="A13" s="173"/>
      <c r="B13" s="113"/>
      <c r="C13" s="118"/>
      <c r="D13" s="117"/>
      <c r="E13" s="50"/>
      <c r="F13" s="50"/>
      <c r="G13" s="113"/>
      <c r="H13" s="115"/>
      <c r="I13" s="114"/>
      <c r="J13" s="113"/>
      <c r="K13" s="112"/>
      <c r="L13" s="107"/>
      <c r="M13" s="106" t="s">
        <v>19</v>
      </c>
      <c r="N13" s="105">
        <v>10</v>
      </c>
      <c r="O13" s="104"/>
    </row>
    <row r="14" spans="1:21" ht="18.95" customHeight="1" x14ac:dyDescent="0.15">
      <c r="A14" s="173"/>
      <c r="B14" s="106" t="s">
        <v>335</v>
      </c>
      <c r="C14" s="111" t="s">
        <v>95</v>
      </c>
      <c r="D14" s="110"/>
      <c r="E14" s="44"/>
      <c r="F14" s="44"/>
      <c r="G14" s="106"/>
      <c r="H14" s="109">
        <v>0.1</v>
      </c>
      <c r="I14" s="107" t="s">
        <v>335</v>
      </c>
      <c r="J14" s="106" t="s">
        <v>95</v>
      </c>
      <c r="K14" s="108">
        <v>0.1</v>
      </c>
      <c r="L14" s="107"/>
      <c r="M14" s="106" t="s">
        <v>40</v>
      </c>
      <c r="N14" s="105">
        <v>5</v>
      </c>
      <c r="O14" s="104"/>
    </row>
    <row r="15" spans="1:21" ht="18.95" customHeight="1" x14ac:dyDescent="0.15">
      <c r="A15" s="173"/>
      <c r="B15" s="106"/>
      <c r="C15" s="111" t="s">
        <v>82</v>
      </c>
      <c r="D15" s="110"/>
      <c r="E15" s="44"/>
      <c r="F15" s="44"/>
      <c r="G15" s="106"/>
      <c r="H15" s="119">
        <v>5</v>
      </c>
      <c r="I15" s="107"/>
      <c r="J15" s="122" t="s">
        <v>295</v>
      </c>
      <c r="K15" s="105">
        <v>5</v>
      </c>
      <c r="L15" s="107"/>
      <c r="M15" s="106"/>
      <c r="N15" s="105"/>
      <c r="O15" s="104"/>
    </row>
    <row r="16" spans="1:21" ht="18.95" customHeight="1" x14ac:dyDescent="0.15">
      <c r="A16" s="173"/>
      <c r="B16" s="106"/>
      <c r="C16" s="111" t="s">
        <v>19</v>
      </c>
      <c r="D16" s="110"/>
      <c r="E16" s="44"/>
      <c r="F16" s="44"/>
      <c r="G16" s="106"/>
      <c r="H16" s="119">
        <v>20</v>
      </c>
      <c r="I16" s="107"/>
      <c r="J16" s="106" t="s">
        <v>19</v>
      </c>
      <c r="K16" s="105">
        <v>15</v>
      </c>
      <c r="L16" s="107"/>
      <c r="M16" s="106"/>
      <c r="N16" s="105"/>
      <c r="O16" s="104"/>
    </row>
    <row r="17" spans="1:15" ht="18.95" customHeight="1" x14ac:dyDescent="0.15">
      <c r="A17" s="173"/>
      <c r="B17" s="106"/>
      <c r="C17" s="111" t="s">
        <v>40</v>
      </c>
      <c r="D17" s="110"/>
      <c r="E17" s="44"/>
      <c r="F17" s="44"/>
      <c r="G17" s="106"/>
      <c r="H17" s="119">
        <v>5</v>
      </c>
      <c r="I17" s="107"/>
      <c r="J17" s="106" t="s">
        <v>40</v>
      </c>
      <c r="K17" s="105">
        <v>5</v>
      </c>
      <c r="L17" s="107"/>
      <c r="M17" s="106"/>
      <c r="N17" s="105"/>
      <c r="O17" s="104"/>
    </row>
    <row r="18" spans="1:15" ht="18.95" customHeight="1" x14ac:dyDescent="0.15">
      <c r="A18" s="173"/>
      <c r="B18" s="106"/>
      <c r="C18" s="111"/>
      <c r="D18" s="110"/>
      <c r="E18" s="44"/>
      <c r="F18" s="44"/>
      <c r="G18" s="106" t="s">
        <v>65</v>
      </c>
      <c r="H18" s="119" t="s">
        <v>266</v>
      </c>
      <c r="I18" s="107"/>
      <c r="J18" s="106"/>
      <c r="K18" s="105"/>
      <c r="L18" s="107"/>
      <c r="M18" s="106"/>
      <c r="N18" s="105"/>
      <c r="O18" s="104"/>
    </row>
    <row r="19" spans="1:15" ht="18.95" customHeight="1" x14ac:dyDescent="0.15">
      <c r="A19" s="173"/>
      <c r="B19" s="106"/>
      <c r="C19" s="111"/>
      <c r="D19" s="110"/>
      <c r="E19" s="44"/>
      <c r="F19" s="145" t="s">
        <v>32</v>
      </c>
      <c r="G19" s="106" t="s">
        <v>61</v>
      </c>
      <c r="H19" s="119" t="s">
        <v>268</v>
      </c>
      <c r="I19" s="107"/>
      <c r="J19" s="106"/>
      <c r="K19" s="105"/>
      <c r="L19" s="107"/>
      <c r="M19" s="106"/>
      <c r="N19" s="105"/>
      <c r="O19" s="104"/>
    </row>
    <row r="20" spans="1:15" ht="18.95" customHeight="1" x14ac:dyDescent="0.15">
      <c r="A20" s="173"/>
      <c r="B20" s="106"/>
      <c r="C20" s="111"/>
      <c r="D20" s="110"/>
      <c r="E20" s="44"/>
      <c r="F20" s="44"/>
      <c r="G20" s="106" t="s">
        <v>53</v>
      </c>
      <c r="H20" s="119" t="s">
        <v>268</v>
      </c>
      <c r="I20" s="107"/>
      <c r="J20" s="106"/>
      <c r="K20" s="105"/>
      <c r="L20" s="107"/>
      <c r="M20" s="106"/>
      <c r="N20" s="105"/>
      <c r="O20" s="104"/>
    </row>
    <row r="21" spans="1:15" ht="18.95" customHeight="1" x14ac:dyDescent="0.15">
      <c r="A21" s="173"/>
      <c r="B21" s="106"/>
      <c r="C21" s="111"/>
      <c r="D21" s="110"/>
      <c r="E21" s="44"/>
      <c r="F21" s="44"/>
      <c r="G21" s="106" t="s">
        <v>62</v>
      </c>
      <c r="H21" s="119" t="s">
        <v>268</v>
      </c>
      <c r="I21" s="107"/>
      <c r="J21" s="106"/>
      <c r="K21" s="105"/>
      <c r="L21" s="107"/>
      <c r="M21" s="106"/>
      <c r="N21" s="105"/>
      <c r="O21" s="104"/>
    </row>
    <row r="22" spans="1:15" ht="18.95" customHeight="1" x14ac:dyDescent="0.15">
      <c r="A22" s="173"/>
      <c r="B22" s="113"/>
      <c r="C22" s="118"/>
      <c r="D22" s="117"/>
      <c r="E22" s="50"/>
      <c r="F22" s="50"/>
      <c r="G22" s="113"/>
      <c r="H22" s="115"/>
      <c r="I22" s="114"/>
      <c r="J22" s="113"/>
      <c r="K22" s="112"/>
      <c r="L22" s="107"/>
      <c r="M22" s="106"/>
      <c r="N22" s="105"/>
      <c r="O22" s="104"/>
    </row>
    <row r="23" spans="1:15" ht="18.95" customHeight="1" x14ac:dyDescent="0.15">
      <c r="A23" s="173"/>
      <c r="B23" s="106" t="s">
        <v>67</v>
      </c>
      <c r="C23" s="111" t="s">
        <v>56</v>
      </c>
      <c r="D23" s="110"/>
      <c r="E23" s="44" t="s">
        <v>57</v>
      </c>
      <c r="F23" s="44"/>
      <c r="G23" s="106"/>
      <c r="H23" s="144">
        <v>0.13</v>
      </c>
      <c r="I23" s="107" t="s">
        <v>67</v>
      </c>
      <c r="J23" s="106" t="s">
        <v>291</v>
      </c>
      <c r="K23" s="143">
        <v>0.13</v>
      </c>
      <c r="L23" s="107"/>
      <c r="M23" s="106"/>
      <c r="N23" s="105"/>
      <c r="O23" s="104"/>
    </row>
    <row r="24" spans="1:15" ht="18.95" customHeight="1" x14ac:dyDescent="0.15">
      <c r="A24" s="173"/>
      <c r="B24" s="106"/>
      <c r="C24" s="111" t="s">
        <v>41</v>
      </c>
      <c r="D24" s="110"/>
      <c r="E24" s="44"/>
      <c r="F24" s="44"/>
      <c r="G24" s="106"/>
      <c r="H24" s="119">
        <v>0.5</v>
      </c>
      <c r="I24" s="107"/>
      <c r="J24" s="106" t="s">
        <v>41</v>
      </c>
      <c r="K24" s="105">
        <v>0.5</v>
      </c>
      <c r="L24" s="107"/>
      <c r="M24" s="106"/>
      <c r="N24" s="105"/>
      <c r="O24" s="104"/>
    </row>
    <row r="25" spans="1:15" ht="18.95" customHeight="1" x14ac:dyDescent="0.15">
      <c r="A25" s="173"/>
      <c r="B25" s="106"/>
      <c r="C25" s="111"/>
      <c r="D25" s="110"/>
      <c r="E25" s="44"/>
      <c r="F25" s="44"/>
      <c r="G25" s="106" t="s">
        <v>65</v>
      </c>
      <c r="H25" s="119" t="s">
        <v>266</v>
      </c>
      <c r="I25" s="107"/>
      <c r="J25" s="106"/>
      <c r="K25" s="105"/>
      <c r="L25" s="107"/>
      <c r="M25" s="106"/>
      <c r="N25" s="105"/>
      <c r="O25" s="104"/>
    </row>
    <row r="26" spans="1:15" ht="18.95" customHeight="1" x14ac:dyDescent="0.15">
      <c r="A26" s="173"/>
      <c r="B26" s="106"/>
      <c r="C26" s="111"/>
      <c r="D26" s="110"/>
      <c r="E26" s="44"/>
      <c r="F26" s="44" t="s">
        <v>32</v>
      </c>
      <c r="G26" s="106" t="s">
        <v>61</v>
      </c>
      <c r="H26" s="119" t="s">
        <v>268</v>
      </c>
      <c r="I26" s="107"/>
      <c r="J26" s="106"/>
      <c r="K26" s="105"/>
      <c r="L26" s="107"/>
      <c r="M26" s="106"/>
      <c r="N26" s="105"/>
      <c r="O26" s="104"/>
    </row>
    <row r="27" spans="1:15" ht="18.95" customHeight="1" thickBot="1" x14ac:dyDescent="0.2">
      <c r="A27" s="174"/>
      <c r="B27" s="99"/>
      <c r="C27" s="103"/>
      <c r="D27" s="102"/>
      <c r="E27" s="57"/>
      <c r="F27" s="57"/>
      <c r="G27" s="99"/>
      <c r="H27" s="101"/>
      <c r="I27" s="100"/>
      <c r="J27" s="99"/>
      <c r="K27" s="98"/>
      <c r="L27" s="100"/>
      <c r="M27" s="99"/>
      <c r="N27" s="98"/>
      <c r="O27" s="97"/>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217</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16</v>
      </c>
      <c r="C5" s="37"/>
      <c r="D5" s="38"/>
      <c r="E5" s="39"/>
      <c r="F5" s="40"/>
      <c r="G5" s="67"/>
      <c r="H5" s="71"/>
      <c r="I5" s="38"/>
      <c r="J5" s="40"/>
      <c r="K5" s="40"/>
      <c r="L5" s="40"/>
      <c r="M5" s="75"/>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190</v>
      </c>
      <c r="C7" s="43" t="s">
        <v>19</v>
      </c>
      <c r="D7" s="44"/>
      <c r="E7" s="45">
        <v>10</v>
      </c>
      <c r="F7" s="46" t="s">
        <v>18</v>
      </c>
      <c r="G7" s="68"/>
      <c r="H7" s="72" t="s">
        <v>19</v>
      </c>
      <c r="I7" s="44"/>
      <c r="J7" s="46">
        <f>ROUNDUP(E7*0.75,2)</f>
        <v>7.5</v>
      </c>
      <c r="K7" s="46" t="s">
        <v>18</v>
      </c>
      <c r="L7" s="46"/>
      <c r="M7" s="76" t="e">
        <f>ROUND(#REF!+(#REF!*6/100),2)</f>
        <v>#REF!</v>
      </c>
      <c r="N7" s="64" t="s">
        <v>191</v>
      </c>
      <c r="O7" s="47" t="s">
        <v>35</v>
      </c>
      <c r="P7" s="44"/>
      <c r="Q7" s="48">
        <v>2</v>
      </c>
      <c r="R7" s="90">
        <f t="shared" ref="R7:R13" si="0">ROUNDUP(Q7*0.75,2)</f>
        <v>1.5</v>
      </c>
    </row>
    <row r="8" spans="1:19" ht="18.75" customHeight="1" x14ac:dyDescent="0.15">
      <c r="A8" s="161"/>
      <c r="B8" s="64"/>
      <c r="C8" s="43" t="s">
        <v>137</v>
      </c>
      <c r="D8" s="44"/>
      <c r="E8" s="83">
        <v>0.05</v>
      </c>
      <c r="F8" s="46" t="s">
        <v>68</v>
      </c>
      <c r="G8" s="68" t="s">
        <v>55</v>
      </c>
      <c r="H8" s="72" t="s">
        <v>137</v>
      </c>
      <c r="I8" s="44"/>
      <c r="J8" s="46">
        <f>ROUNDUP(E8*0.75,2)</f>
        <v>0.04</v>
      </c>
      <c r="K8" s="46" t="s">
        <v>68</v>
      </c>
      <c r="L8" s="46" t="s">
        <v>55</v>
      </c>
      <c r="M8" s="76" t="e">
        <f>#REF!</f>
        <v>#REF!</v>
      </c>
      <c r="N8" s="64" t="s">
        <v>192</v>
      </c>
      <c r="O8" s="47" t="s">
        <v>53</v>
      </c>
      <c r="P8" s="44"/>
      <c r="Q8" s="48">
        <v>1</v>
      </c>
      <c r="R8" s="90">
        <f t="shared" si="0"/>
        <v>0.75</v>
      </c>
    </row>
    <row r="9" spans="1:19" ht="18.75" customHeight="1" x14ac:dyDescent="0.15">
      <c r="A9" s="161"/>
      <c r="B9" s="64"/>
      <c r="C9" s="43" t="s">
        <v>56</v>
      </c>
      <c r="D9" s="44" t="s">
        <v>57</v>
      </c>
      <c r="E9" s="45">
        <v>1</v>
      </c>
      <c r="F9" s="46" t="s">
        <v>47</v>
      </c>
      <c r="G9" s="68"/>
      <c r="H9" s="72" t="s">
        <v>56</v>
      </c>
      <c r="I9" s="44" t="s">
        <v>57</v>
      </c>
      <c r="J9" s="46">
        <f>ROUNDUP(E9*0.75,2)</f>
        <v>0.75</v>
      </c>
      <c r="K9" s="46" t="s">
        <v>47</v>
      </c>
      <c r="L9" s="46"/>
      <c r="M9" s="76" t="e">
        <f>#REF!</f>
        <v>#REF!</v>
      </c>
      <c r="N9" s="64" t="s">
        <v>193</v>
      </c>
      <c r="O9" s="47" t="s">
        <v>23</v>
      </c>
      <c r="P9" s="44"/>
      <c r="Q9" s="48">
        <v>0.1</v>
      </c>
      <c r="R9" s="90">
        <f t="shared" si="0"/>
        <v>0.08</v>
      </c>
    </row>
    <row r="10" spans="1:19" ht="18.75" customHeight="1" x14ac:dyDescent="0.15">
      <c r="A10" s="161"/>
      <c r="B10" s="64"/>
      <c r="C10" s="43"/>
      <c r="D10" s="44"/>
      <c r="E10" s="45"/>
      <c r="F10" s="46"/>
      <c r="G10" s="68"/>
      <c r="H10" s="72"/>
      <c r="I10" s="44"/>
      <c r="J10" s="46"/>
      <c r="K10" s="46"/>
      <c r="L10" s="46"/>
      <c r="M10" s="76"/>
      <c r="N10" s="64" t="s">
        <v>194</v>
      </c>
      <c r="O10" s="47" t="s">
        <v>59</v>
      </c>
      <c r="P10" s="44"/>
      <c r="Q10" s="48">
        <v>0.3</v>
      </c>
      <c r="R10" s="90">
        <f t="shared" si="0"/>
        <v>0.23</v>
      </c>
    </row>
    <row r="11" spans="1:19" ht="18.75" customHeight="1" x14ac:dyDescent="0.15">
      <c r="A11" s="161"/>
      <c r="B11" s="64"/>
      <c r="C11" s="43"/>
      <c r="D11" s="44"/>
      <c r="E11" s="45"/>
      <c r="F11" s="46"/>
      <c r="G11" s="68"/>
      <c r="H11" s="72"/>
      <c r="I11" s="44"/>
      <c r="J11" s="46"/>
      <c r="K11" s="46"/>
      <c r="L11" s="46"/>
      <c r="M11" s="76"/>
      <c r="N11" s="64" t="s">
        <v>39</v>
      </c>
      <c r="O11" s="47" t="s">
        <v>61</v>
      </c>
      <c r="P11" s="44" t="s">
        <v>32</v>
      </c>
      <c r="Q11" s="48">
        <v>0.5</v>
      </c>
      <c r="R11" s="90">
        <f t="shared" si="0"/>
        <v>0.38</v>
      </c>
    </row>
    <row r="12" spans="1:19" ht="18.75" customHeight="1" x14ac:dyDescent="0.15">
      <c r="A12" s="161"/>
      <c r="B12" s="64"/>
      <c r="C12" s="43"/>
      <c r="D12" s="44"/>
      <c r="E12" s="45"/>
      <c r="F12" s="46"/>
      <c r="G12" s="68"/>
      <c r="H12" s="72"/>
      <c r="I12" s="44"/>
      <c r="J12" s="46"/>
      <c r="K12" s="46"/>
      <c r="L12" s="46"/>
      <c r="M12" s="76"/>
      <c r="N12" s="64"/>
      <c r="O12" s="47" t="s">
        <v>65</v>
      </c>
      <c r="P12" s="44"/>
      <c r="Q12" s="48">
        <v>5</v>
      </c>
      <c r="R12" s="90">
        <f t="shared" si="0"/>
        <v>3.75</v>
      </c>
    </row>
    <row r="13" spans="1:19" ht="18.75" customHeight="1" x14ac:dyDescent="0.15">
      <c r="A13" s="161"/>
      <c r="B13" s="64"/>
      <c r="C13" s="43"/>
      <c r="D13" s="44"/>
      <c r="E13" s="45"/>
      <c r="F13" s="46"/>
      <c r="G13" s="68"/>
      <c r="H13" s="72"/>
      <c r="I13" s="44"/>
      <c r="J13" s="46"/>
      <c r="K13" s="46"/>
      <c r="L13" s="46"/>
      <c r="M13" s="76"/>
      <c r="N13" s="64"/>
      <c r="O13" s="47" t="s">
        <v>35</v>
      </c>
      <c r="P13" s="44"/>
      <c r="Q13" s="48">
        <v>1</v>
      </c>
      <c r="R13" s="90">
        <f t="shared" si="0"/>
        <v>0.75</v>
      </c>
    </row>
    <row r="14" spans="1:19" ht="18.75" customHeight="1" x14ac:dyDescent="0.15">
      <c r="A14" s="161"/>
      <c r="B14" s="65"/>
      <c r="C14" s="49"/>
      <c r="D14" s="50"/>
      <c r="E14" s="51"/>
      <c r="F14" s="52"/>
      <c r="G14" s="69"/>
      <c r="H14" s="73"/>
      <c r="I14" s="50"/>
      <c r="J14" s="52"/>
      <c r="K14" s="52"/>
      <c r="L14" s="52"/>
      <c r="M14" s="77"/>
      <c r="N14" s="65"/>
      <c r="O14" s="53"/>
      <c r="P14" s="50"/>
      <c r="Q14" s="54"/>
      <c r="R14" s="92"/>
    </row>
    <row r="15" spans="1:19" ht="18.75" customHeight="1" x14ac:dyDescent="0.15">
      <c r="A15" s="161"/>
      <c r="B15" s="64" t="s">
        <v>218</v>
      </c>
      <c r="C15" s="43" t="s">
        <v>58</v>
      </c>
      <c r="D15" s="44"/>
      <c r="E15" s="45">
        <v>20</v>
      </c>
      <c r="F15" s="46" t="s">
        <v>18</v>
      </c>
      <c r="G15" s="68"/>
      <c r="H15" s="72" t="s">
        <v>58</v>
      </c>
      <c r="I15" s="44"/>
      <c r="J15" s="46">
        <f>ROUNDUP(E15*0.75,2)</f>
        <v>15</v>
      </c>
      <c r="K15" s="46" t="s">
        <v>18</v>
      </c>
      <c r="L15" s="46"/>
      <c r="M15" s="76" t="e">
        <f>#REF!</f>
        <v>#REF!</v>
      </c>
      <c r="N15" s="64" t="s">
        <v>219</v>
      </c>
      <c r="O15" s="47" t="s">
        <v>59</v>
      </c>
      <c r="P15" s="44"/>
      <c r="Q15" s="48">
        <v>0.5</v>
      </c>
      <c r="R15" s="90">
        <f t="shared" ref="R15:R20" si="1">ROUNDUP(Q15*0.75,2)</f>
        <v>0.38</v>
      </c>
    </row>
    <row r="16" spans="1:19" ht="18.75" customHeight="1" x14ac:dyDescent="0.15">
      <c r="A16" s="161"/>
      <c r="B16" s="64"/>
      <c r="C16" s="43" t="s">
        <v>114</v>
      </c>
      <c r="D16" s="44"/>
      <c r="E16" s="45">
        <v>30</v>
      </c>
      <c r="F16" s="46" t="s">
        <v>18</v>
      </c>
      <c r="G16" s="68"/>
      <c r="H16" s="72" t="s">
        <v>114</v>
      </c>
      <c r="I16" s="44"/>
      <c r="J16" s="46">
        <f>ROUNDUP(E16*0.75,2)</f>
        <v>22.5</v>
      </c>
      <c r="K16" s="46" t="s">
        <v>18</v>
      </c>
      <c r="L16" s="46"/>
      <c r="M16" s="76" t="e">
        <f>ROUND(#REF!+(#REF!*15/100),2)</f>
        <v>#REF!</v>
      </c>
      <c r="N16" s="64" t="s">
        <v>197</v>
      </c>
      <c r="O16" s="47" t="s">
        <v>35</v>
      </c>
      <c r="P16" s="44"/>
      <c r="Q16" s="48">
        <v>1.5</v>
      </c>
      <c r="R16" s="90">
        <f t="shared" si="1"/>
        <v>1.1300000000000001</v>
      </c>
    </row>
    <row r="17" spans="1:18" ht="18.75" customHeight="1" x14ac:dyDescent="0.15">
      <c r="A17" s="161"/>
      <c r="B17" s="64"/>
      <c r="C17" s="43" t="s">
        <v>40</v>
      </c>
      <c r="D17" s="44"/>
      <c r="E17" s="45">
        <v>10</v>
      </c>
      <c r="F17" s="46" t="s">
        <v>18</v>
      </c>
      <c r="G17" s="68"/>
      <c r="H17" s="72" t="s">
        <v>40</v>
      </c>
      <c r="I17" s="44"/>
      <c r="J17" s="46">
        <f>ROUNDUP(E17*0.75,2)</f>
        <v>7.5</v>
      </c>
      <c r="K17" s="46" t="s">
        <v>18</v>
      </c>
      <c r="L17" s="46"/>
      <c r="M17" s="76" t="e">
        <f>ROUND(#REF!+(#REF!*10/100),2)</f>
        <v>#REF!</v>
      </c>
      <c r="N17" s="64" t="s">
        <v>39</v>
      </c>
      <c r="O17" s="47" t="s">
        <v>65</v>
      </c>
      <c r="P17" s="44"/>
      <c r="Q17" s="48">
        <v>30</v>
      </c>
      <c r="R17" s="90">
        <f t="shared" si="1"/>
        <v>22.5</v>
      </c>
    </row>
    <row r="18" spans="1:18" ht="18.75" customHeight="1" x14ac:dyDescent="0.15">
      <c r="A18" s="161"/>
      <c r="B18" s="64"/>
      <c r="C18" s="43" t="s">
        <v>105</v>
      </c>
      <c r="D18" s="44"/>
      <c r="E18" s="45">
        <v>5</v>
      </c>
      <c r="F18" s="46" t="s">
        <v>18</v>
      </c>
      <c r="G18" s="68"/>
      <c r="H18" s="72" t="s">
        <v>105</v>
      </c>
      <c r="I18" s="44"/>
      <c r="J18" s="46">
        <f>ROUNDUP(E18*0.75,2)</f>
        <v>3.75</v>
      </c>
      <c r="K18" s="46" t="s">
        <v>18</v>
      </c>
      <c r="L18" s="46"/>
      <c r="M18" s="76" t="e">
        <f>ROUND(#REF!+(#REF!*23/100),2)</f>
        <v>#REF!</v>
      </c>
      <c r="N18" s="64"/>
      <c r="O18" s="47" t="s">
        <v>53</v>
      </c>
      <c r="P18" s="44"/>
      <c r="Q18" s="48">
        <v>2</v>
      </c>
      <c r="R18" s="90">
        <f t="shared" si="1"/>
        <v>1.5</v>
      </c>
    </row>
    <row r="19" spans="1:18" ht="18.75" customHeight="1" x14ac:dyDescent="0.15">
      <c r="A19" s="161"/>
      <c r="B19" s="64"/>
      <c r="C19" s="43"/>
      <c r="D19" s="44"/>
      <c r="E19" s="45"/>
      <c r="F19" s="46"/>
      <c r="G19" s="68"/>
      <c r="H19" s="72"/>
      <c r="I19" s="44"/>
      <c r="J19" s="46"/>
      <c r="K19" s="46"/>
      <c r="L19" s="46"/>
      <c r="M19" s="76"/>
      <c r="N19" s="64"/>
      <c r="O19" s="47" t="s">
        <v>66</v>
      </c>
      <c r="P19" s="44"/>
      <c r="Q19" s="48">
        <v>1.5</v>
      </c>
      <c r="R19" s="90">
        <f t="shared" si="1"/>
        <v>1.1300000000000001</v>
      </c>
    </row>
    <row r="20" spans="1:18" ht="18.75" customHeight="1" x14ac:dyDescent="0.15">
      <c r="A20" s="161"/>
      <c r="B20" s="64"/>
      <c r="C20" s="43"/>
      <c r="D20" s="44"/>
      <c r="E20" s="45"/>
      <c r="F20" s="46"/>
      <c r="G20" s="68"/>
      <c r="H20" s="72"/>
      <c r="I20" s="44"/>
      <c r="J20" s="46"/>
      <c r="K20" s="46"/>
      <c r="L20" s="46"/>
      <c r="M20" s="76"/>
      <c r="N20" s="64"/>
      <c r="O20" s="47" t="s">
        <v>61</v>
      </c>
      <c r="P20" s="44" t="s">
        <v>32</v>
      </c>
      <c r="Q20" s="48">
        <v>1.5</v>
      </c>
      <c r="R20" s="90">
        <f t="shared" si="1"/>
        <v>1.1300000000000001</v>
      </c>
    </row>
    <row r="21" spans="1:18" ht="18.75" customHeight="1" x14ac:dyDescent="0.15">
      <c r="A21" s="161"/>
      <c r="B21" s="65"/>
      <c r="C21" s="49"/>
      <c r="D21" s="50"/>
      <c r="E21" s="51"/>
      <c r="F21" s="52"/>
      <c r="G21" s="69"/>
      <c r="H21" s="73"/>
      <c r="I21" s="50"/>
      <c r="J21" s="52"/>
      <c r="K21" s="52"/>
      <c r="L21" s="52"/>
      <c r="M21" s="77"/>
      <c r="N21" s="65"/>
      <c r="O21" s="53"/>
      <c r="P21" s="50"/>
      <c r="Q21" s="54"/>
      <c r="R21" s="92"/>
    </row>
    <row r="22" spans="1:18" ht="18.75" customHeight="1" x14ac:dyDescent="0.15">
      <c r="A22" s="161"/>
      <c r="B22" s="64" t="s">
        <v>91</v>
      </c>
      <c r="C22" s="43" t="s">
        <v>103</v>
      </c>
      <c r="D22" s="44"/>
      <c r="E22" s="45">
        <v>20</v>
      </c>
      <c r="F22" s="46" t="s">
        <v>18</v>
      </c>
      <c r="G22" s="68"/>
      <c r="H22" s="72" t="s">
        <v>103</v>
      </c>
      <c r="I22" s="44"/>
      <c r="J22" s="46">
        <f>ROUNDUP(E22*0.75,2)</f>
        <v>15</v>
      </c>
      <c r="K22" s="46" t="s">
        <v>18</v>
      </c>
      <c r="L22" s="46"/>
      <c r="M22" s="76" t="e">
        <f>ROUND(#REF!+(#REF!*6/100),2)</f>
        <v>#REF!</v>
      </c>
      <c r="N22" s="64" t="s">
        <v>39</v>
      </c>
      <c r="O22" s="47" t="s">
        <v>65</v>
      </c>
      <c r="P22" s="44"/>
      <c r="Q22" s="48">
        <v>100</v>
      </c>
      <c r="R22" s="90">
        <f>ROUNDUP(Q22*0.75,2)</f>
        <v>75</v>
      </c>
    </row>
    <row r="23" spans="1:18" ht="18.75" customHeight="1" x14ac:dyDescent="0.15">
      <c r="A23" s="161"/>
      <c r="B23" s="64"/>
      <c r="C23" s="43" t="s">
        <v>116</v>
      </c>
      <c r="D23" s="44"/>
      <c r="E23" s="45">
        <v>5</v>
      </c>
      <c r="F23" s="46" t="s">
        <v>18</v>
      </c>
      <c r="G23" s="68"/>
      <c r="H23" s="72" t="s">
        <v>116</v>
      </c>
      <c r="I23" s="44"/>
      <c r="J23" s="46">
        <f>ROUNDUP(E23*0.75,2)</f>
        <v>3.75</v>
      </c>
      <c r="K23" s="46" t="s">
        <v>18</v>
      </c>
      <c r="L23" s="46"/>
      <c r="M23" s="76" t="e">
        <f>ROUND(#REF!+(#REF!*10/100),2)</f>
        <v>#REF!</v>
      </c>
      <c r="N23" s="64"/>
      <c r="O23" s="47" t="s">
        <v>94</v>
      </c>
      <c r="P23" s="44"/>
      <c r="Q23" s="48">
        <v>3</v>
      </c>
      <c r="R23" s="90">
        <f>ROUNDUP(Q23*0.75,2)</f>
        <v>2.25</v>
      </c>
    </row>
    <row r="24" spans="1:18" ht="18.75" customHeight="1" x14ac:dyDescent="0.15">
      <c r="A24" s="161"/>
      <c r="B24" s="65"/>
      <c r="C24" s="49"/>
      <c r="D24" s="50"/>
      <c r="E24" s="51"/>
      <c r="F24" s="52"/>
      <c r="G24" s="69"/>
      <c r="H24" s="73"/>
      <c r="I24" s="50"/>
      <c r="J24" s="52"/>
      <c r="K24" s="52"/>
      <c r="L24" s="52"/>
      <c r="M24" s="77"/>
      <c r="N24" s="65"/>
      <c r="O24" s="53"/>
      <c r="P24" s="50"/>
      <c r="Q24" s="54"/>
      <c r="R24" s="92"/>
    </row>
    <row r="25" spans="1:18" ht="18.75" customHeight="1" x14ac:dyDescent="0.15">
      <c r="A25" s="161"/>
      <c r="B25" s="64" t="s">
        <v>122</v>
      </c>
      <c r="C25" s="43" t="s">
        <v>123</v>
      </c>
      <c r="D25" s="44"/>
      <c r="E25" s="82">
        <v>0.16666666666666666</v>
      </c>
      <c r="F25" s="46" t="s">
        <v>47</v>
      </c>
      <c r="G25" s="68"/>
      <c r="H25" s="72" t="s">
        <v>123</v>
      </c>
      <c r="I25" s="44"/>
      <c r="J25" s="46">
        <f>ROUNDUP(E25*0.75,2)</f>
        <v>0.13</v>
      </c>
      <c r="K25" s="46" t="s">
        <v>47</v>
      </c>
      <c r="L25" s="46"/>
      <c r="M25" s="76" t="e">
        <f>#REF!</f>
        <v>#REF!</v>
      </c>
      <c r="N25" s="64" t="s">
        <v>45</v>
      </c>
      <c r="O25" s="47"/>
      <c r="P25" s="44"/>
      <c r="Q25" s="48"/>
      <c r="R25" s="90"/>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8"/>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353</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343</v>
      </c>
      <c r="C9" s="111" t="s">
        <v>58</v>
      </c>
      <c r="D9" s="110"/>
      <c r="E9" s="44"/>
      <c r="F9" s="44"/>
      <c r="G9" s="106"/>
      <c r="H9" s="119">
        <v>15</v>
      </c>
      <c r="I9" s="107" t="s">
        <v>342</v>
      </c>
      <c r="J9" s="122" t="s">
        <v>113</v>
      </c>
      <c r="K9" s="105">
        <v>10</v>
      </c>
      <c r="L9" s="107" t="s">
        <v>352</v>
      </c>
      <c r="M9" s="106" t="s">
        <v>19</v>
      </c>
      <c r="N9" s="105">
        <v>5</v>
      </c>
      <c r="O9" s="104"/>
    </row>
    <row r="10" spans="1:21" ht="18.95" customHeight="1" x14ac:dyDescent="0.15">
      <c r="A10" s="173"/>
      <c r="B10" s="106"/>
      <c r="C10" s="111" t="s">
        <v>19</v>
      </c>
      <c r="D10" s="110"/>
      <c r="E10" s="44"/>
      <c r="F10" s="44"/>
      <c r="G10" s="106"/>
      <c r="H10" s="119">
        <v>10</v>
      </c>
      <c r="I10" s="107"/>
      <c r="J10" s="106" t="s">
        <v>19</v>
      </c>
      <c r="K10" s="105">
        <v>5</v>
      </c>
      <c r="L10" s="107"/>
      <c r="M10" s="106" t="s">
        <v>114</v>
      </c>
      <c r="N10" s="105">
        <v>10</v>
      </c>
      <c r="O10" s="104"/>
    </row>
    <row r="11" spans="1:21" ht="18.95" customHeight="1" x14ac:dyDescent="0.15">
      <c r="A11" s="173"/>
      <c r="B11" s="106"/>
      <c r="C11" s="111" t="s">
        <v>114</v>
      </c>
      <c r="D11" s="110"/>
      <c r="E11" s="44"/>
      <c r="F11" s="44"/>
      <c r="G11" s="106"/>
      <c r="H11" s="119">
        <v>10</v>
      </c>
      <c r="I11" s="107"/>
      <c r="J11" s="106" t="s">
        <v>114</v>
      </c>
      <c r="K11" s="105">
        <v>10</v>
      </c>
      <c r="L11" s="107"/>
      <c r="M11" s="106" t="s">
        <v>105</v>
      </c>
      <c r="N11" s="105">
        <v>5</v>
      </c>
      <c r="O11" s="104"/>
    </row>
    <row r="12" spans="1:21" ht="18.95" customHeight="1" x14ac:dyDescent="0.15">
      <c r="A12" s="173"/>
      <c r="B12" s="106"/>
      <c r="C12" s="111" t="s">
        <v>105</v>
      </c>
      <c r="D12" s="110"/>
      <c r="E12" s="44"/>
      <c r="F12" s="44"/>
      <c r="G12" s="106"/>
      <c r="H12" s="119">
        <v>5</v>
      </c>
      <c r="I12" s="107"/>
      <c r="J12" s="106" t="s">
        <v>105</v>
      </c>
      <c r="K12" s="105">
        <v>5</v>
      </c>
      <c r="L12" s="114"/>
      <c r="M12" s="113"/>
      <c r="N12" s="112"/>
      <c r="O12" s="121"/>
    </row>
    <row r="13" spans="1:21" ht="18.95" customHeight="1" x14ac:dyDescent="0.15">
      <c r="A13" s="173"/>
      <c r="B13" s="106"/>
      <c r="C13" s="111" t="s">
        <v>40</v>
      </c>
      <c r="D13" s="110"/>
      <c r="E13" s="44"/>
      <c r="F13" s="44"/>
      <c r="G13" s="106"/>
      <c r="H13" s="119">
        <v>10</v>
      </c>
      <c r="I13" s="107"/>
      <c r="J13" s="106" t="s">
        <v>40</v>
      </c>
      <c r="K13" s="105">
        <v>5</v>
      </c>
      <c r="L13" s="107" t="s">
        <v>340</v>
      </c>
      <c r="M13" s="106" t="s">
        <v>103</v>
      </c>
      <c r="N13" s="105">
        <v>10</v>
      </c>
      <c r="O13" s="104"/>
    </row>
    <row r="14" spans="1:21" ht="18.95" customHeight="1" x14ac:dyDescent="0.15">
      <c r="A14" s="173"/>
      <c r="B14" s="106"/>
      <c r="C14" s="111" t="s">
        <v>56</v>
      </c>
      <c r="D14" s="110"/>
      <c r="E14" s="44" t="s">
        <v>57</v>
      </c>
      <c r="F14" s="44"/>
      <c r="G14" s="106"/>
      <c r="H14" s="144">
        <v>0.13</v>
      </c>
      <c r="I14" s="107"/>
      <c r="J14" s="106" t="s">
        <v>291</v>
      </c>
      <c r="K14" s="143">
        <v>0.13</v>
      </c>
      <c r="L14" s="107"/>
      <c r="M14" s="106" t="s">
        <v>40</v>
      </c>
      <c r="N14" s="105">
        <v>5</v>
      </c>
      <c r="O14" s="104"/>
    </row>
    <row r="15" spans="1:21" ht="18.95" customHeight="1" x14ac:dyDescent="0.15">
      <c r="A15" s="173"/>
      <c r="B15" s="106"/>
      <c r="C15" s="111"/>
      <c r="D15" s="110"/>
      <c r="E15" s="44"/>
      <c r="F15" s="44"/>
      <c r="G15" s="106" t="s">
        <v>65</v>
      </c>
      <c r="H15" s="119" t="s">
        <v>266</v>
      </c>
      <c r="I15" s="107"/>
      <c r="J15" s="106"/>
      <c r="K15" s="105"/>
      <c r="L15" s="114"/>
      <c r="M15" s="113"/>
      <c r="N15" s="112"/>
      <c r="O15" s="121"/>
    </row>
    <row r="16" spans="1:21" ht="18.95" customHeight="1" x14ac:dyDescent="0.15">
      <c r="A16" s="173"/>
      <c r="B16" s="106"/>
      <c r="C16" s="111"/>
      <c r="D16" s="110"/>
      <c r="E16" s="44"/>
      <c r="F16" s="44"/>
      <c r="G16" s="106" t="s">
        <v>53</v>
      </c>
      <c r="H16" s="119" t="s">
        <v>268</v>
      </c>
      <c r="I16" s="107"/>
      <c r="J16" s="106"/>
      <c r="K16" s="105"/>
      <c r="L16" s="107" t="s">
        <v>122</v>
      </c>
      <c r="M16" s="106" t="s">
        <v>123</v>
      </c>
      <c r="N16" s="108">
        <v>0.1</v>
      </c>
      <c r="O16" s="104"/>
    </row>
    <row r="17" spans="1:15" ht="18.95" customHeight="1" x14ac:dyDescent="0.15">
      <c r="A17" s="173"/>
      <c r="B17" s="106"/>
      <c r="C17" s="111"/>
      <c r="D17" s="110"/>
      <c r="E17" s="44"/>
      <c r="F17" s="44" t="s">
        <v>32</v>
      </c>
      <c r="G17" s="106" t="s">
        <v>61</v>
      </c>
      <c r="H17" s="119" t="s">
        <v>268</v>
      </c>
      <c r="I17" s="107"/>
      <c r="J17" s="106"/>
      <c r="K17" s="105"/>
      <c r="L17" s="107"/>
      <c r="M17" s="106"/>
      <c r="N17" s="105"/>
      <c r="O17" s="104"/>
    </row>
    <row r="18" spans="1:15" ht="18.95" customHeight="1" x14ac:dyDescent="0.15">
      <c r="A18" s="173"/>
      <c r="B18" s="113"/>
      <c r="C18" s="118"/>
      <c r="D18" s="117"/>
      <c r="E18" s="50"/>
      <c r="F18" s="50"/>
      <c r="G18" s="113"/>
      <c r="H18" s="115"/>
      <c r="I18" s="114"/>
      <c r="J18" s="113"/>
      <c r="K18" s="112"/>
      <c r="L18" s="107"/>
      <c r="M18" s="106"/>
      <c r="N18" s="105"/>
      <c r="O18" s="104"/>
    </row>
    <row r="19" spans="1:15" ht="18.95" customHeight="1" x14ac:dyDescent="0.15">
      <c r="A19" s="173"/>
      <c r="B19" s="106" t="s">
        <v>91</v>
      </c>
      <c r="C19" s="111" t="s">
        <v>103</v>
      </c>
      <c r="D19" s="110"/>
      <c r="E19" s="44"/>
      <c r="F19" s="145"/>
      <c r="G19" s="106"/>
      <c r="H19" s="119">
        <v>10</v>
      </c>
      <c r="I19" s="107" t="s">
        <v>91</v>
      </c>
      <c r="J19" s="106" t="s">
        <v>103</v>
      </c>
      <c r="K19" s="105">
        <v>10</v>
      </c>
      <c r="L19" s="107"/>
      <c r="M19" s="106"/>
      <c r="N19" s="105"/>
      <c r="O19" s="104"/>
    </row>
    <row r="20" spans="1:15" ht="18.95" customHeight="1" x14ac:dyDescent="0.15">
      <c r="A20" s="173"/>
      <c r="B20" s="106"/>
      <c r="C20" s="111" t="s">
        <v>116</v>
      </c>
      <c r="D20" s="110"/>
      <c r="E20" s="44"/>
      <c r="F20" s="44"/>
      <c r="G20" s="106"/>
      <c r="H20" s="119">
        <v>5</v>
      </c>
      <c r="I20" s="107"/>
      <c r="J20" s="106"/>
      <c r="K20" s="105"/>
      <c r="L20" s="107"/>
      <c r="M20" s="106"/>
      <c r="N20" s="105"/>
      <c r="O20" s="104"/>
    </row>
    <row r="21" spans="1:15" ht="18.95" customHeight="1" x14ac:dyDescent="0.15">
      <c r="A21" s="173"/>
      <c r="B21" s="106"/>
      <c r="C21" s="111"/>
      <c r="D21" s="110"/>
      <c r="E21" s="44"/>
      <c r="F21" s="44"/>
      <c r="G21" s="106" t="s">
        <v>65</v>
      </c>
      <c r="H21" s="119" t="s">
        <v>266</v>
      </c>
      <c r="I21" s="107"/>
      <c r="J21" s="106"/>
      <c r="K21" s="105"/>
      <c r="L21" s="107"/>
      <c r="M21" s="106"/>
      <c r="N21" s="105"/>
      <c r="O21" s="104"/>
    </row>
    <row r="22" spans="1:15" ht="18.95" customHeight="1" x14ac:dyDescent="0.15">
      <c r="A22" s="173"/>
      <c r="B22" s="106"/>
      <c r="C22" s="111"/>
      <c r="D22" s="110"/>
      <c r="E22" s="44"/>
      <c r="F22" s="44"/>
      <c r="G22" s="106" t="s">
        <v>94</v>
      </c>
      <c r="H22" s="119" t="s">
        <v>268</v>
      </c>
      <c r="I22" s="114"/>
      <c r="J22" s="113"/>
      <c r="K22" s="112"/>
      <c r="L22" s="107"/>
      <c r="M22" s="106"/>
      <c r="N22" s="105"/>
      <c r="O22" s="104"/>
    </row>
    <row r="23" spans="1:15" ht="18.95" customHeight="1" x14ac:dyDescent="0.15">
      <c r="A23" s="173"/>
      <c r="B23" s="113"/>
      <c r="C23" s="118"/>
      <c r="D23" s="117"/>
      <c r="E23" s="50"/>
      <c r="F23" s="50"/>
      <c r="G23" s="113"/>
      <c r="H23" s="115"/>
      <c r="I23" s="107" t="s">
        <v>122</v>
      </c>
      <c r="J23" s="106" t="s">
        <v>123</v>
      </c>
      <c r="K23" s="143">
        <v>0.13</v>
      </c>
      <c r="L23" s="107"/>
      <c r="M23" s="106"/>
      <c r="N23" s="105"/>
      <c r="O23" s="104"/>
    </row>
    <row r="24" spans="1:15" ht="18.95" customHeight="1" x14ac:dyDescent="0.15">
      <c r="A24" s="173"/>
      <c r="B24" s="106" t="s">
        <v>122</v>
      </c>
      <c r="C24" s="111" t="s">
        <v>123</v>
      </c>
      <c r="D24" s="110"/>
      <c r="E24" s="44"/>
      <c r="F24" s="44"/>
      <c r="G24" s="106"/>
      <c r="H24" s="144">
        <v>0.13</v>
      </c>
      <c r="I24" s="107"/>
      <c r="J24" s="106"/>
      <c r="K24" s="105"/>
      <c r="L24" s="107"/>
      <c r="M24" s="106"/>
      <c r="N24" s="105"/>
      <c r="O24" s="104"/>
    </row>
    <row r="25" spans="1:15" ht="18.95" customHeight="1" thickBot="1" x14ac:dyDescent="0.2">
      <c r="A25" s="174"/>
      <c r="B25" s="99"/>
      <c r="C25" s="103"/>
      <c r="D25" s="102"/>
      <c r="E25" s="57"/>
      <c r="F25" s="57"/>
      <c r="G25" s="99"/>
      <c r="H25" s="101"/>
      <c r="I25" s="100"/>
      <c r="J25" s="99"/>
      <c r="K25" s="98"/>
      <c r="L25" s="100"/>
      <c r="M25" s="99"/>
      <c r="N25" s="98"/>
      <c r="O25" s="97"/>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election activeCell="E13" sqref="E13"/>
    </sheetView>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220</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70</v>
      </c>
      <c r="C5" s="37" t="s">
        <v>73</v>
      </c>
      <c r="D5" s="38"/>
      <c r="E5" s="79">
        <v>0.5</v>
      </c>
      <c r="F5" s="40" t="s">
        <v>68</v>
      </c>
      <c r="G5" s="67"/>
      <c r="H5" s="71" t="s">
        <v>73</v>
      </c>
      <c r="I5" s="38"/>
      <c r="J5" s="40">
        <f>ROUNDUP(E5*0.75,2)</f>
        <v>0.38</v>
      </c>
      <c r="K5" s="40" t="s">
        <v>68</v>
      </c>
      <c r="L5" s="40"/>
      <c r="M5" s="75" t="e">
        <f>#REF!</f>
        <v>#REF!</v>
      </c>
      <c r="N5" s="63" t="s">
        <v>71</v>
      </c>
      <c r="O5" s="41" t="s">
        <v>16</v>
      </c>
      <c r="P5" s="38"/>
      <c r="Q5" s="42">
        <v>110</v>
      </c>
      <c r="R5" s="89">
        <f>ROUNDUP(Q5*0.75,2)</f>
        <v>82.5</v>
      </c>
    </row>
    <row r="6" spans="1:19" ht="18.75" customHeight="1" x14ac:dyDescent="0.15">
      <c r="A6" s="161"/>
      <c r="B6" s="64"/>
      <c r="C6" s="43" t="s">
        <v>74</v>
      </c>
      <c r="D6" s="44"/>
      <c r="E6" s="45">
        <v>0.1</v>
      </c>
      <c r="F6" s="46" t="s">
        <v>18</v>
      </c>
      <c r="G6" s="68" t="s">
        <v>75</v>
      </c>
      <c r="H6" s="72" t="s">
        <v>74</v>
      </c>
      <c r="I6" s="44"/>
      <c r="J6" s="46">
        <f>ROUNDUP(E6*0.75,2)</f>
        <v>0.08</v>
      </c>
      <c r="K6" s="46" t="s">
        <v>18</v>
      </c>
      <c r="L6" s="46" t="s">
        <v>75</v>
      </c>
      <c r="M6" s="76" t="e">
        <f>#REF!</f>
        <v>#REF!</v>
      </c>
      <c r="N6" s="64" t="s">
        <v>72</v>
      </c>
      <c r="O6" s="47" t="s">
        <v>65</v>
      </c>
      <c r="P6" s="44"/>
      <c r="Q6" s="48">
        <v>1.5</v>
      </c>
      <c r="R6" s="90">
        <f>ROUNDUP(Q6*0.75,2)</f>
        <v>1.1300000000000001</v>
      </c>
    </row>
    <row r="7" spans="1:19" ht="18.75" customHeight="1" x14ac:dyDescent="0.15">
      <c r="A7" s="161"/>
      <c r="B7" s="64"/>
      <c r="C7" s="43"/>
      <c r="D7" s="44"/>
      <c r="E7" s="45"/>
      <c r="F7" s="46"/>
      <c r="G7" s="68"/>
      <c r="H7" s="72"/>
      <c r="I7" s="44"/>
      <c r="J7" s="46"/>
      <c r="K7" s="46"/>
      <c r="L7" s="46"/>
      <c r="M7" s="76"/>
      <c r="N7" s="64" t="s">
        <v>39</v>
      </c>
      <c r="O7" s="47" t="s">
        <v>61</v>
      </c>
      <c r="P7" s="44" t="s">
        <v>32</v>
      </c>
      <c r="Q7" s="48">
        <v>1</v>
      </c>
      <c r="R7" s="90">
        <f>ROUNDUP(Q7*0.75,2)</f>
        <v>0.75</v>
      </c>
    </row>
    <row r="8" spans="1:19" ht="18.75" customHeight="1" x14ac:dyDescent="0.15">
      <c r="A8" s="161"/>
      <c r="B8" s="65"/>
      <c r="C8" s="49"/>
      <c r="D8" s="50"/>
      <c r="E8" s="51"/>
      <c r="F8" s="52"/>
      <c r="G8" s="69"/>
      <c r="H8" s="73"/>
      <c r="I8" s="50"/>
      <c r="J8" s="52"/>
      <c r="K8" s="52"/>
      <c r="L8" s="52"/>
      <c r="M8" s="77"/>
      <c r="N8" s="65"/>
      <c r="O8" s="53"/>
      <c r="P8" s="50"/>
      <c r="Q8" s="54"/>
      <c r="R8" s="92"/>
    </row>
    <row r="9" spans="1:19" ht="18.75" customHeight="1" x14ac:dyDescent="0.15">
      <c r="A9" s="161"/>
      <c r="B9" s="64" t="s">
        <v>76</v>
      </c>
      <c r="C9" s="43" t="s">
        <v>82</v>
      </c>
      <c r="D9" s="44"/>
      <c r="E9" s="45">
        <v>40</v>
      </c>
      <c r="F9" s="46" t="s">
        <v>18</v>
      </c>
      <c r="G9" s="68"/>
      <c r="H9" s="72" t="s">
        <v>82</v>
      </c>
      <c r="I9" s="44"/>
      <c r="J9" s="46">
        <f>ROUNDUP(E9*0.75,2)</f>
        <v>30</v>
      </c>
      <c r="K9" s="46" t="s">
        <v>18</v>
      </c>
      <c r="L9" s="46"/>
      <c r="M9" s="76" t="e">
        <f>#REF!</f>
        <v>#REF!</v>
      </c>
      <c r="N9" s="64" t="s">
        <v>77</v>
      </c>
      <c r="O9" s="47" t="s">
        <v>35</v>
      </c>
      <c r="P9" s="44"/>
      <c r="Q9" s="48">
        <v>1</v>
      </c>
      <c r="R9" s="90">
        <f t="shared" ref="R9:R17" si="0">ROUNDUP(Q9*0.75,2)</f>
        <v>0.75</v>
      </c>
    </row>
    <row r="10" spans="1:19" ht="18.75" customHeight="1" x14ac:dyDescent="0.15">
      <c r="A10" s="161"/>
      <c r="B10" s="64"/>
      <c r="C10" s="43" t="s">
        <v>19</v>
      </c>
      <c r="D10" s="44"/>
      <c r="E10" s="45">
        <v>20</v>
      </c>
      <c r="F10" s="46" t="s">
        <v>18</v>
      </c>
      <c r="G10" s="68"/>
      <c r="H10" s="72" t="s">
        <v>19</v>
      </c>
      <c r="I10" s="44"/>
      <c r="J10" s="46">
        <f>ROUNDUP(E10*0.75,2)</f>
        <v>15</v>
      </c>
      <c r="K10" s="46" t="s">
        <v>18</v>
      </c>
      <c r="L10" s="46"/>
      <c r="M10" s="76" t="e">
        <f>ROUND(#REF!+(#REF!*6/100),2)</f>
        <v>#REF!</v>
      </c>
      <c r="N10" s="64" t="s">
        <v>78</v>
      </c>
      <c r="O10" s="47" t="s">
        <v>23</v>
      </c>
      <c r="P10" s="44"/>
      <c r="Q10" s="48">
        <v>0.05</v>
      </c>
      <c r="R10" s="90">
        <f t="shared" si="0"/>
        <v>0.04</v>
      </c>
    </row>
    <row r="11" spans="1:19" ht="18.75" customHeight="1" x14ac:dyDescent="0.15">
      <c r="A11" s="161"/>
      <c r="B11" s="64"/>
      <c r="C11" s="43" t="s">
        <v>49</v>
      </c>
      <c r="D11" s="44" t="s">
        <v>22</v>
      </c>
      <c r="E11" s="45">
        <v>5</v>
      </c>
      <c r="F11" s="46" t="s">
        <v>50</v>
      </c>
      <c r="G11" s="68"/>
      <c r="H11" s="72" t="s">
        <v>49</v>
      </c>
      <c r="I11" s="44" t="s">
        <v>22</v>
      </c>
      <c r="J11" s="46">
        <f>ROUNDUP(E11*0.75,2)</f>
        <v>3.75</v>
      </c>
      <c r="K11" s="46" t="s">
        <v>50</v>
      </c>
      <c r="L11" s="46"/>
      <c r="M11" s="76" t="e">
        <f>#REF!</f>
        <v>#REF!</v>
      </c>
      <c r="N11" s="64" t="s">
        <v>79</v>
      </c>
      <c r="O11" s="47" t="s">
        <v>30</v>
      </c>
      <c r="P11" s="44"/>
      <c r="Q11" s="48">
        <v>0.01</v>
      </c>
      <c r="R11" s="90">
        <f t="shared" si="0"/>
        <v>0.01</v>
      </c>
    </row>
    <row r="12" spans="1:19" ht="18.75" customHeight="1" x14ac:dyDescent="0.15">
      <c r="A12" s="161"/>
      <c r="B12" s="64"/>
      <c r="C12" s="43" t="s">
        <v>135</v>
      </c>
      <c r="D12" s="44"/>
      <c r="E12" s="45">
        <v>20</v>
      </c>
      <c r="F12" s="46" t="s">
        <v>18</v>
      </c>
      <c r="G12" s="68"/>
      <c r="H12" s="72" t="s">
        <v>135</v>
      </c>
      <c r="I12" s="44"/>
      <c r="J12" s="46">
        <f>ROUNDUP(E12*0.75,2)</f>
        <v>15</v>
      </c>
      <c r="K12" s="46" t="s">
        <v>18</v>
      </c>
      <c r="L12" s="46"/>
      <c r="M12" s="76" t="e">
        <f>#REF!</f>
        <v>#REF!</v>
      </c>
      <c r="N12" s="64" t="s">
        <v>80</v>
      </c>
      <c r="O12" s="47" t="s">
        <v>34</v>
      </c>
      <c r="P12" s="44" t="s">
        <v>32</v>
      </c>
      <c r="Q12" s="48">
        <v>5</v>
      </c>
      <c r="R12" s="90">
        <f t="shared" si="0"/>
        <v>3.75</v>
      </c>
    </row>
    <row r="13" spans="1:19" ht="18.75" customHeight="1" x14ac:dyDescent="0.15">
      <c r="A13" s="161"/>
      <c r="B13" s="64"/>
      <c r="C13" s="43"/>
      <c r="D13" s="44"/>
      <c r="E13" s="45"/>
      <c r="F13" s="46"/>
      <c r="G13" s="68"/>
      <c r="H13" s="72"/>
      <c r="I13" s="44"/>
      <c r="J13" s="46"/>
      <c r="K13" s="46"/>
      <c r="L13" s="46"/>
      <c r="M13" s="76"/>
      <c r="N13" s="64" t="s">
        <v>221</v>
      </c>
      <c r="O13" s="47" t="s">
        <v>35</v>
      </c>
      <c r="P13" s="44"/>
      <c r="Q13" s="48">
        <v>1</v>
      </c>
      <c r="R13" s="90">
        <f t="shared" si="0"/>
        <v>0.75</v>
      </c>
    </row>
    <row r="14" spans="1:19" ht="18.75" customHeight="1" x14ac:dyDescent="0.15">
      <c r="A14" s="161"/>
      <c r="B14" s="64"/>
      <c r="C14" s="43"/>
      <c r="D14" s="44"/>
      <c r="E14" s="45"/>
      <c r="F14" s="46"/>
      <c r="G14" s="68"/>
      <c r="H14" s="72"/>
      <c r="I14" s="44"/>
      <c r="J14" s="46"/>
      <c r="K14" s="46"/>
      <c r="L14" s="46"/>
      <c r="M14" s="76"/>
      <c r="N14" s="64" t="s">
        <v>39</v>
      </c>
      <c r="O14" s="47" t="s">
        <v>24</v>
      </c>
      <c r="P14" s="44"/>
      <c r="Q14" s="48">
        <v>2.5</v>
      </c>
      <c r="R14" s="90">
        <f t="shared" si="0"/>
        <v>1.8800000000000001</v>
      </c>
    </row>
    <row r="15" spans="1:19" ht="18.75" customHeight="1" x14ac:dyDescent="0.15">
      <c r="A15" s="161"/>
      <c r="B15" s="64"/>
      <c r="C15" s="43"/>
      <c r="D15" s="44"/>
      <c r="E15" s="45"/>
      <c r="F15" s="46"/>
      <c r="G15" s="68"/>
      <c r="H15" s="72"/>
      <c r="I15" s="44"/>
      <c r="J15" s="46"/>
      <c r="K15" s="46"/>
      <c r="L15" s="46"/>
      <c r="M15" s="76"/>
      <c r="N15" s="64"/>
      <c r="O15" s="47" t="s">
        <v>37</v>
      </c>
      <c r="P15" s="44"/>
      <c r="Q15" s="48">
        <v>1.5</v>
      </c>
      <c r="R15" s="90">
        <f t="shared" si="0"/>
        <v>1.1300000000000001</v>
      </c>
    </row>
    <row r="16" spans="1:19" ht="18.75" customHeight="1" x14ac:dyDescent="0.15">
      <c r="A16" s="161"/>
      <c r="B16" s="64"/>
      <c r="C16" s="43"/>
      <c r="D16" s="44"/>
      <c r="E16" s="45"/>
      <c r="F16" s="46"/>
      <c r="G16" s="68"/>
      <c r="H16" s="72"/>
      <c r="I16" s="44"/>
      <c r="J16" s="46"/>
      <c r="K16" s="46"/>
      <c r="L16" s="46"/>
      <c r="M16" s="76"/>
      <c r="N16" s="64"/>
      <c r="O16" s="47" t="s">
        <v>35</v>
      </c>
      <c r="P16" s="44"/>
      <c r="Q16" s="48">
        <v>1</v>
      </c>
      <c r="R16" s="90">
        <f t="shared" si="0"/>
        <v>0.75</v>
      </c>
    </row>
    <row r="17" spans="1:18" ht="18.75" customHeight="1" x14ac:dyDescent="0.15">
      <c r="A17" s="161"/>
      <c r="B17" s="64"/>
      <c r="C17" s="43"/>
      <c r="D17" s="44"/>
      <c r="E17" s="45"/>
      <c r="F17" s="46"/>
      <c r="G17" s="68"/>
      <c r="H17" s="72"/>
      <c r="I17" s="44"/>
      <c r="J17" s="46"/>
      <c r="K17" s="46"/>
      <c r="L17" s="46"/>
      <c r="M17" s="76"/>
      <c r="N17" s="64"/>
      <c r="O17" s="47" t="s">
        <v>23</v>
      </c>
      <c r="P17" s="44"/>
      <c r="Q17" s="48">
        <v>0.05</v>
      </c>
      <c r="R17" s="90">
        <f t="shared" si="0"/>
        <v>0.04</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84</v>
      </c>
      <c r="C19" s="43" t="s">
        <v>87</v>
      </c>
      <c r="D19" s="44"/>
      <c r="E19" s="45">
        <v>30</v>
      </c>
      <c r="F19" s="46" t="s">
        <v>18</v>
      </c>
      <c r="G19" s="68"/>
      <c r="H19" s="72" t="s">
        <v>87</v>
      </c>
      <c r="I19" s="44"/>
      <c r="J19" s="46">
        <f>ROUNDUP(E19*0.75,2)</f>
        <v>22.5</v>
      </c>
      <c r="K19" s="46" t="s">
        <v>18</v>
      </c>
      <c r="L19" s="46"/>
      <c r="M19" s="76" t="e">
        <f>ROUND(#REF!+(#REF!*15/100),2)</f>
        <v>#REF!</v>
      </c>
      <c r="N19" s="64" t="s">
        <v>85</v>
      </c>
      <c r="O19" s="47" t="s">
        <v>53</v>
      </c>
      <c r="P19" s="44"/>
      <c r="Q19" s="48">
        <v>0.3</v>
      </c>
      <c r="R19" s="90">
        <f>ROUNDUP(Q19*0.75,2)</f>
        <v>0.23</v>
      </c>
    </row>
    <row r="20" spans="1:18" ht="18.75" customHeight="1" x14ac:dyDescent="0.15">
      <c r="A20" s="161"/>
      <c r="B20" s="64"/>
      <c r="C20" s="43" t="s">
        <v>88</v>
      </c>
      <c r="D20" s="44"/>
      <c r="E20" s="45">
        <v>10</v>
      </c>
      <c r="F20" s="46" t="s">
        <v>18</v>
      </c>
      <c r="G20" s="68"/>
      <c r="H20" s="72" t="s">
        <v>88</v>
      </c>
      <c r="I20" s="44"/>
      <c r="J20" s="46">
        <f>ROUNDUP(E20*0.75,2)</f>
        <v>7.5</v>
      </c>
      <c r="K20" s="46" t="s">
        <v>18</v>
      </c>
      <c r="L20" s="46"/>
      <c r="M20" s="76" t="e">
        <f>ROUND(#REF!+(#REF!*2/100),2)</f>
        <v>#REF!</v>
      </c>
      <c r="N20" s="64" t="s">
        <v>86</v>
      </c>
      <c r="O20" s="47" t="s">
        <v>61</v>
      </c>
      <c r="P20" s="44" t="s">
        <v>32</v>
      </c>
      <c r="Q20" s="48">
        <v>0.3</v>
      </c>
      <c r="R20" s="90">
        <f>ROUNDUP(Q20*0.75,2)</f>
        <v>0.23</v>
      </c>
    </row>
    <row r="21" spans="1:18" ht="18.75" customHeight="1" x14ac:dyDescent="0.15">
      <c r="A21" s="161"/>
      <c r="B21" s="64"/>
      <c r="C21" s="43" t="s">
        <v>56</v>
      </c>
      <c r="D21" s="44" t="s">
        <v>57</v>
      </c>
      <c r="E21" s="80">
        <v>0.5</v>
      </c>
      <c r="F21" s="46" t="s">
        <v>47</v>
      </c>
      <c r="G21" s="68"/>
      <c r="H21" s="72" t="s">
        <v>56</v>
      </c>
      <c r="I21" s="44" t="s">
        <v>57</v>
      </c>
      <c r="J21" s="46">
        <f>ROUNDUP(E21*0.75,2)</f>
        <v>0.38</v>
      </c>
      <c r="K21" s="46" t="s">
        <v>47</v>
      </c>
      <c r="L21" s="46"/>
      <c r="M21" s="76" t="e">
        <f>#REF!</f>
        <v>#REF!</v>
      </c>
      <c r="N21" s="64" t="s">
        <v>15</v>
      </c>
      <c r="O21" s="47" t="s">
        <v>89</v>
      </c>
      <c r="P21" s="44" t="s">
        <v>90</v>
      </c>
      <c r="Q21" s="48">
        <v>4</v>
      </c>
      <c r="R21" s="90">
        <f>ROUNDUP(Q21*0.75,2)</f>
        <v>3</v>
      </c>
    </row>
    <row r="22" spans="1:18" ht="18.75" customHeight="1" x14ac:dyDescent="0.15">
      <c r="A22" s="161"/>
      <c r="B22" s="64"/>
      <c r="C22" s="43" t="s">
        <v>40</v>
      </c>
      <c r="D22" s="44"/>
      <c r="E22" s="45">
        <v>5</v>
      </c>
      <c r="F22" s="46" t="s">
        <v>18</v>
      </c>
      <c r="G22" s="68"/>
      <c r="H22" s="72" t="s">
        <v>40</v>
      </c>
      <c r="I22" s="44"/>
      <c r="J22" s="46">
        <f>ROUNDUP(E22*0.75,2)</f>
        <v>3.75</v>
      </c>
      <c r="K22" s="46" t="s">
        <v>18</v>
      </c>
      <c r="L22" s="46"/>
      <c r="M22" s="76" t="e">
        <f>ROUND(#REF!+(#REF!*10/100),2)</f>
        <v>#REF!</v>
      </c>
      <c r="N22" s="64"/>
      <c r="O22" s="47"/>
      <c r="P22" s="44"/>
      <c r="Q22" s="48"/>
      <c r="R22" s="90"/>
    </row>
    <row r="23" spans="1:18" ht="18.75" customHeight="1" x14ac:dyDescent="0.15">
      <c r="A23" s="161"/>
      <c r="B23" s="65"/>
      <c r="C23" s="49"/>
      <c r="D23" s="50"/>
      <c r="E23" s="51"/>
      <c r="F23" s="52"/>
      <c r="G23" s="69"/>
      <c r="H23" s="73"/>
      <c r="I23" s="50"/>
      <c r="J23" s="52"/>
      <c r="K23" s="52"/>
      <c r="L23" s="52"/>
      <c r="M23" s="77"/>
      <c r="N23" s="65"/>
      <c r="O23" s="53"/>
      <c r="P23" s="50"/>
      <c r="Q23" s="54"/>
      <c r="R23" s="92"/>
    </row>
    <row r="24" spans="1:18" ht="18.75" customHeight="1" x14ac:dyDescent="0.15">
      <c r="A24" s="161"/>
      <c r="B24" s="64" t="s">
        <v>91</v>
      </c>
      <c r="C24" s="43" t="s">
        <v>114</v>
      </c>
      <c r="D24" s="44"/>
      <c r="E24" s="45">
        <v>20</v>
      </c>
      <c r="F24" s="46" t="s">
        <v>18</v>
      </c>
      <c r="G24" s="68"/>
      <c r="H24" s="72" t="s">
        <v>114</v>
      </c>
      <c r="I24" s="44"/>
      <c r="J24" s="46">
        <f>ROUNDUP(E24*0.75,2)</f>
        <v>15</v>
      </c>
      <c r="K24" s="46" t="s">
        <v>18</v>
      </c>
      <c r="L24" s="46"/>
      <c r="M24" s="76" t="e">
        <f>ROUND(#REF!+(#REF!*15/100),2)</f>
        <v>#REF!</v>
      </c>
      <c r="N24" s="64" t="s">
        <v>39</v>
      </c>
      <c r="O24" s="47" t="s">
        <v>65</v>
      </c>
      <c r="P24" s="44"/>
      <c r="Q24" s="48">
        <v>100</v>
      </c>
      <c r="R24" s="90">
        <f>ROUNDUP(Q24*0.75,2)</f>
        <v>75</v>
      </c>
    </row>
    <row r="25" spans="1:18" ht="18.75" customHeight="1" x14ac:dyDescent="0.15">
      <c r="A25" s="161"/>
      <c r="B25" s="64"/>
      <c r="C25" s="43" t="s">
        <v>93</v>
      </c>
      <c r="D25" s="44"/>
      <c r="E25" s="45">
        <v>5</v>
      </c>
      <c r="F25" s="46" t="s">
        <v>18</v>
      </c>
      <c r="G25" s="68"/>
      <c r="H25" s="72" t="s">
        <v>93</v>
      </c>
      <c r="I25" s="44"/>
      <c r="J25" s="46">
        <f>ROUNDUP(E25*0.75,2)</f>
        <v>3.75</v>
      </c>
      <c r="K25" s="46" t="s">
        <v>18</v>
      </c>
      <c r="L25" s="46"/>
      <c r="M25" s="76" t="e">
        <f>#REF!</f>
        <v>#REF!</v>
      </c>
      <c r="N25" s="64"/>
      <c r="O25" s="47" t="s">
        <v>94</v>
      </c>
      <c r="P25" s="44"/>
      <c r="Q25" s="48">
        <v>3</v>
      </c>
      <c r="R25" s="90">
        <f>ROUNDUP(Q25*0.75,2)</f>
        <v>2.25</v>
      </c>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election activeCell="N26" sqref="N26"/>
    </sheetView>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220</v>
      </c>
      <c r="B3" s="178"/>
      <c r="C3" s="178"/>
      <c r="D3" s="142"/>
      <c r="E3" s="179" t="s">
        <v>356</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280</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297</v>
      </c>
      <c r="C9" s="111" t="s">
        <v>82</v>
      </c>
      <c r="D9" s="110"/>
      <c r="E9" s="44"/>
      <c r="F9" s="44"/>
      <c r="G9" s="106"/>
      <c r="H9" s="119">
        <v>20</v>
      </c>
      <c r="I9" s="107" t="s">
        <v>296</v>
      </c>
      <c r="J9" s="122" t="s">
        <v>295</v>
      </c>
      <c r="K9" s="105">
        <v>15</v>
      </c>
      <c r="L9" s="107" t="s">
        <v>355</v>
      </c>
      <c r="M9" s="106" t="s">
        <v>19</v>
      </c>
      <c r="N9" s="105">
        <v>5</v>
      </c>
      <c r="O9" s="104"/>
    </row>
    <row r="10" spans="1:21" ht="18.95" customHeight="1" x14ac:dyDescent="0.15">
      <c r="A10" s="173"/>
      <c r="B10" s="106"/>
      <c r="C10" s="111" t="s">
        <v>135</v>
      </c>
      <c r="D10" s="110"/>
      <c r="E10" s="44"/>
      <c r="F10" s="44"/>
      <c r="G10" s="106"/>
      <c r="H10" s="119">
        <v>10</v>
      </c>
      <c r="I10" s="107"/>
      <c r="J10" s="106" t="s">
        <v>135</v>
      </c>
      <c r="K10" s="105">
        <v>10</v>
      </c>
      <c r="L10" s="107"/>
      <c r="M10" s="106" t="s">
        <v>135</v>
      </c>
      <c r="N10" s="105">
        <v>10</v>
      </c>
      <c r="O10" s="104"/>
    </row>
    <row r="11" spans="1:21" ht="18.95" customHeight="1" x14ac:dyDescent="0.15">
      <c r="A11" s="173"/>
      <c r="B11" s="106"/>
      <c r="C11" s="111" t="s">
        <v>19</v>
      </c>
      <c r="D11" s="110"/>
      <c r="E11" s="44"/>
      <c r="F11" s="44"/>
      <c r="G11" s="106"/>
      <c r="H11" s="119">
        <v>10</v>
      </c>
      <c r="I11" s="107"/>
      <c r="J11" s="106" t="s">
        <v>19</v>
      </c>
      <c r="K11" s="105">
        <v>5</v>
      </c>
      <c r="L11" s="114"/>
      <c r="M11" s="113"/>
      <c r="N11" s="112"/>
      <c r="O11" s="121"/>
    </row>
    <row r="12" spans="1:21" ht="18.95" customHeight="1" x14ac:dyDescent="0.15">
      <c r="A12" s="173"/>
      <c r="B12" s="106"/>
      <c r="C12" s="111"/>
      <c r="D12" s="110"/>
      <c r="E12" s="44"/>
      <c r="F12" s="44"/>
      <c r="G12" s="106" t="s">
        <v>65</v>
      </c>
      <c r="H12" s="119" t="s">
        <v>266</v>
      </c>
      <c r="I12" s="107"/>
      <c r="J12" s="106"/>
      <c r="K12" s="105"/>
      <c r="L12" s="107" t="s">
        <v>293</v>
      </c>
      <c r="M12" s="106" t="s">
        <v>87</v>
      </c>
      <c r="N12" s="105">
        <v>5</v>
      </c>
      <c r="O12" s="104"/>
    </row>
    <row r="13" spans="1:21" ht="18.95" customHeight="1" x14ac:dyDescent="0.15">
      <c r="A13" s="173"/>
      <c r="B13" s="106"/>
      <c r="C13" s="111"/>
      <c r="D13" s="110"/>
      <c r="E13" s="44"/>
      <c r="F13" s="44"/>
      <c r="G13" s="106" t="s">
        <v>53</v>
      </c>
      <c r="H13" s="119" t="s">
        <v>268</v>
      </c>
      <c r="I13" s="107"/>
      <c r="J13" s="106"/>
      <c r="K13" s="105"/>
      <c r="L13" s="107"/>
      <c r="M13" s="106" t="s">
        <v>40</v>
      </c>
      <c r="N13" s="105">
        <v>5</v>
      </c>
      <c r="O13" s="104"/>
    </row>
    <row r="14" spans="1:21" ht="18.95" customHeight="1" x14ac:dyDescent="0.15">
      <c r="A14" s="173"/>
      <c r="B14" s="106"/>
      <c r="C14" s="111"/>
      <c r="D14" s="110"/>
      <c r="E14" s="44"/>
      <c r="F14" s="44" t="s">
        <v>32</v>
      </c>
      <c r="G14" s="106" t="s">
        <v>61</v>
      </c>
      <c r="H14" s="119" t="s">
        <v>268</v>
      </c>
      <c r="I14" s="107"/>
      <c r="J14" s="106"/>
      <c r="K14" s="105"/>
      <c r="L14" s="114"/>
      <c r="M14" s="113"/>
      <c r="N14" s="112"/>
      <c r="O14" s="121"/>
    </row>
    <row r="15" spans="1:21" ht="18.95" customHeight="1" x14ac:dyDescent="0.15">
      <c r="A15" s="173"/>
      <c r="B15" s="113"/>
      <c r="C15" s="118"/>
      <c r="D15" s="117"/>
      <c r="E15" s="50"/>
      <c r="F15" s="50"/>
      <c r="G15" s="113"/>
      <c r="H15" s="115"/>
      <c r="I15" s="114"/>
      <c r="J15" s="113"/>
      <c r="K15" s="112"/>
      <c r="L15" s="107" t="s">
        <v>354</v>
      </c>
      <c r="M15" s="106" t="s">
        <v>114</v>
      </c>
      <c r="N15" s="105">
        <v>10</v>
      </c>
      <c r="O15" s="104"/>
    </row>
    <row r="16" spans="1:21" ht="18.95" customHeight="1" x14ac:dyDescent="0.15">
      <c r="A16" s="173"/>
      <c r="B16" s="106" t="s">
        <v>292</v>
      </c>
      <c r="C16" s="111" t="s">
        <v>87</v>
      </c>
      <c r="D16" s="110"/>
      <c r="E16" s="44"/>
      <c r="F16" s="44"/>
      <c r="G16" s="106"/>
      <c r="H16" s="119">
        <v>10</v>
      </c>
      <c r="I16" s="107" t="s">
        <v>292</v>
      </c>
      <c r="J16" s="106" t="s">
        <v>87</v>
      </c>
      <c r="K16" s="105">
        <v>5</v>
      </c>
      <c r="L16" s="107"/>
      <c r="M16" s="106"/>
      <c r="N16" s="105"/>
      <c r="O16" s="104"/>
    </row>
    <row r="17" spans="1:15" ht="18.95" customHeight="1" x14ac:dyDescent="0.15">
      <c r="A17" s="173"/>
      <c r="B17" s="106"/>
      <c r="C17" s="111" t="s">
        <v>88</v>
      </c>
      <c r="D17" s="110"/>
      <c r="E17" s="44"/>
      <c r="F17" s="44"/>
      <c r="G17" s="106"/>
      <c r="H17" s="119">
        <v>10</v>
      </c>
      <c r="I17" s="107"/>
      <c r="J17" s="106" t="s">
        <v>88</v>
      </c>
      <c r="K17" s="105">
        <v>5</v>
      </c>
      <c r="L17" s="107"/>
      <c r="M17" s="106"/>
      <c r="N17" s="105"/>
      <c r="O17" s="104"/>
    </row>
    <row r="18" spans="1:15" ht="18.95" customHeight="1" x14ac:dyDescent="0.15">
      <c r="A18" s="173"/>
      <c r="B18" s="106"/>
      <c r="C18" s="111" t="s">
        <v>40</v>
      </c>
      <c r="D18" s="110"/>
      <c r="E18" s="44"/>
      <c r="F18" s="44"/>
      <c r="G18" s="106"/>
      <c r="H18" s="119">
        <v>5</v>
      </c>
      <c r="I18" s="107"/>
      <c r="J18" s="106" t="s">
        <v>40</v>
      </c>
      <c r="K18" s="105">
        <v>5</v>
      </c>
      <c r="L18" s="107"/>
      <c r="M18" s="106"/>
      <c r="N18" s="105"/>
      <c r="O18" s="104"/>
    </row>
    <row r="19" spans="1:15" ht="18.95" customHeight="1" x14ac:dyDescent="0.15">
      <c r="A19" s="173"/>
      <c r="B19" s="106"/>
      <c r="C19" s="111" t="s">
        <v>56</v>
      </c>
      <c r="D19" s="110"/>
      <c r="E19" s="44" t="s">
        <v>57</v>
      </c>
      <c r="F19" s="145"/>
      <c r="G19" s="106"/>
      <c r="H19" s="144">
        <v>0.13</v>
      </c>
      <c r="I19" s="107"/>
      <c r="J19" s="106" t="s">
        <v>291</v>
      </c>
      <c r="K19" s="143">
        <v>0.13</v>
      </c>
      <c r="L19" s="107"/>
      <c r="M19" s="106"/>
      <c r="N19" s="105"/>
      <c r="O19" s="104"/>
    </row>
    <row r="20" spans="1:15" ht="18.95" customHeight="1" x14ac:dyDescent="0.15">
      <c r="A20" s="173"/>
      <c r="B20" s="113"/>
      <c r="C20" s="118"/>
      <c r="D20" s="117"/>
      <c r="E20" s="50"/>
      <c r="F20" s="50"/>
      <c r="G20" s="113"/>
      <c r="H20" s="115"/>
      <c r="I20" s="114"/>
      <c r="J20" s="113"/>
      <c r="K20" s="112"/>
      <c r="L20" s="107"/>
      <c r="M20" s="106"/>
      <c r="N20" s="105"/>
      <c r="O20" s="104"/>
    </row>
    <row r="21" spans="1:15" ht="18.95" customHeight="1" x14ac:dyDescent="0.15">
      <c r="A21" s="173"/>
      <c r="B21" s="106" t="s">
        <v>91</v>
      </c>
      <c r="C21" s="111" t="s">
        <v>114</v>
      </c>
      <c r="D21" s="110"/>
      <c r="E21" s="44"/>
      <c r="F21" s="44"/>
      <c r="G21" s="106"/>
      <c r="H21" s="119">
        <v>10</v>
      </c>
      <c r="I21" s="107" t="s">
        <v>91</v>
      </c>
      <c r="J21" s="106" t="s">
        <v>114</v>
      </c>
      <c r="K21" s="105">
        <v>10</v>
      </c>
      <c r="L21" s="107"/>
      <c r="M21" s="106"/>
      <c r="N21" s="105"/>
      <c r="O21" s="104"/>
    </row>
    <row r="22" spans="1:15" ht="18.95" customHeight="1" x14ac:dyDescent="0.15">
      <c r="A22" s="173"/>
      <c r="B22" s="106"/>
      <c r="C22" s="111"/>
      <c r="D22" s="110"/>
      <c r="E22" s="44"/>
      <c r="F22" s="44"/>
      <c r="G22" s="106" t="s">
        <v>65</v>
      </c>
      <c r="H22" s="119" t="s">
        <v>266</v>
      </c>
      <c r="I22" s="107"/>
      <c r="J22" s="106"/>
      <c r="K22" s="105"/>
      <c r="L22" s="107"/>
      <c r="M22" s="106"/>
      <c r="N22" s="105"/>
      <c r="O22" s="104"/>
    </row>
    <row r="23" spans="1:15" ht="18.95" customHeight="1" x14ac:dyDescent="0.15">
      <c r="A23" s="173"/>
      <c r="B23" s="106"/>
      <c r="C23" s="111"/>
      <c r="D23" s="110"/>
      <c r="E23" s="44"/>
      <c r="F23" s="44"/>
      <c r="G23" s="106" t="s">
        <v>94</v>
      </c>
      <c r="H23" s="119" t="s">
        <v>268</v>
      </c>
      <c r="I23" s="107"/>
      <c r="J23" s="106"/>
      <c r="K23" s="105"/>
      <c r="L23" s="107"/>
      <c r="M23" s="106"/>
      <c r="N23" s="105"/>
      <c r="O23" s="104"/>
    </row>
    <row r="24" spans="1:15" ht="18.95" customHeight="1" thickBot="1" x14ac:dyDescent="0.2">
      <c r="A24" s="174"/>
      <c r="B24" s="99"/>
      <c r="C24" s="103"/>
      <c r="D24" s="102"/>
      <c r="E24" s="57"/>
      <c r="F24" s="57"/>
      <c r="G24" s="99"/>
      <c r="H24" s="101"/>
      <c r="I24" s="100"/>
      <c r="J24" s="99"/>
      <c r="K24" s="98"/>
      <c r="L24" s="100"/>
      <c r="M24" s="99"/>
      <c r="N24" s="98"/>
      <c r="O24" s="97"/>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69</v>
      </c>
      <c r="B3" s="159"/>
      <c r="C3" s="159"/>
      <c r="D3" s="159"/>
      <c r="E3" s="159"/>
      <c r="F3" s="159"/>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70</v>
      </c>
      <c r="C5" s="37" t="s">
        <v>73</v>
      </c>
      <c r="D5" s="38"/>
      <c r="E5" s="79">
        <v>0.5</v>
      </c>
      <c r="F5" s="40" t="s">
        <v>68</v>
      </c>
      <c r="G5" s="67"/>
      <c r="H5" s="71" t="s">
        <v>73</v>
      </c>
      <c r="I5" s="38"/>
      <c r="J5" s="40">
        <f>ROUNDUP(E5*0.75,2)</f>
        <v>0.38</v>
      </c>
      <c r="K5" s="40" t="s">
        <v>68</v>
      </c>
      <c r="L5" s="40"/>
      <c r="M5" s="75" t="e">
        <f>#REF!</f>
        <v>#REF!</v>
      </c>
      <c r="N5" s="63" t="s">
        <v>71</v>
      </c>
      <c r="O5" s="41" t="s">
        <v>16</v>
      </c>
      <c r="P5" s="38"/>
      <c r="Q5" s="42">
        <v>110</v>
      </c>
      <c r="R5" s="89">
        <f>ROUNDUP(Q5*0.75,2)</f>
        <v>82.5</v>
      </c>
    </row>
    <row r="6" spans="1:19" ht="18.75" customHeight="1" x14ac:dyDescent="0.15">
      <c r="A6" s="161"/>
      <c r="B6" s="64"/>
      <c r="C6" s="43" t="s">
        <v>74</v>
      </c>
      <c r="D6" s="44"/>
      <c r="E6" s="45">
        <v>0.1</v>
      </c>
      <c r="F6" s="46" t="s">
        <v>18</v>
      </c>
      <c r="G6" s="68" t="s">
        <v>75</v>
      </c>
      <c r="H6" s="72" t="s">
        <v>74</v>
      </c>
      <c r="I6" s="44"/>
      <c r="J6" s="46">
        <f>ROUNDUP(E6*0.75,2)</f>
        <v>0.08</v>
      </c>
      <c r="K6" s="46" t="s">
        <v>18</v>
      </c>
      <c r="L6" s="46" t="s">
        <v>75</v>
      </c>
      <c r="M6" s="76" t="e">
        <f>#REF!</f>
        <v>#REF!</v>
      </c>
      <c r="N6" s="64" t="s">
        <v>72</v>
      </c>
      <c r="O6" s="47" t="s">
        <v>65</v>
      </c>
      <c r="P6" s="44"/>
      <c r="Q6" s="48">
        <v>1.5</v>
      </c>
      <c r="R6" s="90">
        <f>ROUNDUP(Q6*0.75,2)</f>
        <v>1.1300000000000001</v>
      </c>
    </row>
    <row r="7" spans="1:19" ht="18.75" customHeight="1" x14ac:dyDescent="0.15">
      <c r="A7" s="161"/>
      <c r="B7" s="64"/>
      <c r="C7" s="43"/>
      <c r="D7" s="44"/>
      <c r="E7" s="45"/>
      <c r="F7" s="46"/>
      <c r="G7" s="68"/>
      <c r="H7" s="72"/>
      <c r="I7" s="44"/>
      <c r="J7" s="46"/>
      <c r="K7" s="46"/>
      <c r="L7" s="46"/>
      <c r="M7" s="76"/>
      <c r="N7" s="64" t="s">
        <v>39</v>
      </c>
      <c r="O7" s="47" t="s">
        <v>61</v>
      </c>
      <c r="P7" s="44" t="s">
        <v>32</v>
      </c>
      <c r="Q7" s="48">
        <v>1</v>
      </c>
      <c r="R7" s="90">
        <f>ROUNDUP(Q7*0.75,2)</f>
        <v>0.75</v>
      </c>
    </row>
    <row r="8" spans="1:19" ht="18.75" customHeight="1" x14ac:dyDescent="0.15">
      <c r="A8" s="161"/>
      <c r="B8" s="65"/>
      <c r="C8" s="49"/>
      <c r="D8" s="50"/>
      <c r="E8" s="51"/>
      <c r="F8" s="52"/>
      <c r="G8" s="69"/>
      <c r="H8" s="73"/>
      <c r="I8" s="50"/>
      <c r="J8" s="52"/>
      <c r="K8" s="52"/>
      <c r="L8" s="52"/>
      <c r="M8" s="77"/>
      <c r="N8" s="65"/>
      <c r="O8" s="53"/>
      <c r="P8" s="50"/>
      <c r="Q8" s="54"/>
      <c r="R8" s="92"/>
    </row>
    <row r="9" spans="1:19" ht="18.75" customHeight="1" x14ac:dyDescent="0.15">
      <c r="A9" s="161"/>
      <c r="B9" s="64" t="s">
        <v>76</v>
      </c>
      <c r="C9" s="43" t="s">
        <v>82</v>
      </c>
      <c r="D9" s="44"/>
      <c r="E9" s="45">
        <v>40</v>
      </c>
      <c r="F9" s="46" t="s">
        <v>18</v>
      </c>
      <c r="G9" s="68"/>
      <c r="H9" s="72" t="s">
        <v>82</v>
      </c>
      <c r="I9" s="44"/>
      <c r="J9" s="46">
        <f>ROUNDUP(E9*0.75,2)</f>
        <v>30</v>
      </c>
      <c r="K9" s="46" t="s">
        <v>18</v>
      </c>
      <c r="L9" s="46"/>
      <c r="M9" s="76" t="e">
        <f>#REF!</f>
        <v>#REF!</v>
      </c>
      <c r="N9" s="64" t="s">
        <v>77</v>
      </c>
      <c r="O9" s="47" t="s">
        <v>35</v>
      </c>
      <c r="P9" s="44"/>
      <c r="Q9" s="48">
        <v>1</v>
      </c>
      <c r="R9" s="90">
        <f t="shared" ref="R9:R17" si="0">ROUNDUP(Q9*0.75,2)</f>
        <v>0.75</v>
      </c>
    </row>
    <row r="10" spans="1:19" ht="18.75" customHeight="1" x14ac:dyDescent="0.15">
      <c r="A10" s="161"/>
      <c r="B10" s="64"/>
      <c r="C10" s="43" t="s">
        <v>19</v>
      </c>
      <c r="D10" s="44"/>
      <c r="E10" s="45">
        <v>20</v>
      </c>
      <c r="F10" s="46" t="s">
        <v>18</v>
      </c>
      <c r="G10" s="68"/>
      <c r="H10" s="72" t="s">
        <v>19</v>
      </c>
      <c r="I10" s="44"/>
      <c r="J10" s="46">
        <f>ROUNDUP(E10*0.75,2)</f>
        <v>15</v>
      </c>
      <c r="K10" s="46" t="s">
        <v>18</v>
      </c>
      <c r="L10" s="46"/>
      <c r="M10" s="76" t="e">
        <f>ROUND(#REF!+(#REF!*6/100),2)</f>
        <v>#REF!</v>
      </c>
      <c r="N10" s="64" t="s">
        <v>78</v>
      </c>
      <c r="O10" s="47" t="s">
        <v>23</v>
      </c>
      <c r="P10" s="44"/>
      <c r="Q10" s="48">
        <v>0.05</v>
      </c>
      <c r="R10" s="90">
        <f t="shared" si="0"/>
        <v>0.04</v>
      </c>
    </row>
    <row r="11" spans="1:19" ht="18.75" customHeight="1" x14ac:dyDescent="0.15">
      <c r="A11" s="161"/>
      <c r="B11" s="64"/>
      <c r="C11" s="43" t="s">
        <v>49</v>
      </c>
      <c r="D11" s="44" t="s">
        <v>22</v>
      </c>
      <c r="E11" s="45">
        <v>5</v>
      </c>
      <c r="F11" s="46" t="s">
        <v>50</v>
      </c>
      <c r="G11" s="68"/>
      <c r="H11" s="72" t="s">
        <v>49</v>
      </c>
      <c r="I11" s="44" t="s">
        <v>22</v>
      </c>
      <c r="J11" s="46">
        <f>ROUNDUP(E11*0.75,2)</f>
        <v>3.75</v>
      </c>
      <c r="K11" s="46" t="s">
        <v>50</v>
      </c>
      <c r="L11" s="46"/>
      <c r="M11" s="76" t="e">
        <f>#REF!</f>
        <v>#REF!</v>
      </c>
      <c r="N11" s="64" t="s">
        <v>79</v>
      </c>
      <c r="O11" s="47" t="s">
        <v>30</v>
      </c>
      <c r="P11" s="44"/>
      <c r="Q11" s="48">
        <v>0.01</v>
      </c>
      <c r="R11" s="90">
        <f t="shared" si="0"/>
        <v>0.01</v>
      </c>
    </row>
    <row r="12" spans="1:19" ht="18.75" customHeight="1" x14ac:dyDescent="0.15">
      <c r="A12" s="161"/>
      <c r="B12" s="64"/>
      <c r="C12" s="43" t="s">
        <v>83</v>
      </c>
      <c r="D12" s="44"/>
      <c r="E12" s="45">
        <v>20</v>
      </c>
      <c r="F12" s="46" t="s">
        <v>18</v>
      </c>
      <c r="G12" s="68"/>
      <c r="H12" s="72" t="s">
        <v>83</v>
      </c>
      <c r="I12" s="44"/>
      <c r="J12" s="46">
        <f>ROUNDUP(E12*0.75,2)</f>
        <v>15</v>
      </c>
      <c r="K12" s="46" t="s">
        <v>18</v>
      </c>
      <c r="L12" s="46"/>
      <c r="M12" s="76" t="e">
        <f>ROUND(#REF!+(#REF!*15/100),2)</f>
        <v>#REF!</v>
      </c>
      <c r="N12" s="64" t="s">
        <v>80</v>
      </c>
      <c r="O12" s="47" t="s">
        <v>34</v>
      </c>
      <c r="P12" s="44" t="s">
        <v>32</v>
      </c>
      <c r="Q12" s="48">
        <v>5</v>
      </c>
      <c r="R12" s="90">
        <f t="shared" si="0"/>
        <v>3.75</v>
      </c>
    </row>
    <row r="13" spans="1:19" ht="18.75" customHeight="1" x14ac:dyDescent="0.15">
      <c r="A13" s="161"/>
      <c r="B13" s="64"/>
      <c r="C13" s="43"/>
      <c r="D13" s="44"/>
      <c r="E13" s="45"/>
      <c r="F13" s="46"/>
      <c r="G13" s="68"/>
      <c r="H13" s="72"/>
      <c r="I13" s="44"/>
      <c r="J13" s="46"/>
      <c r="K13" s="46"/>
      <c r="L13" s="46"/>
      <c r="M13" s="76"/>
      <c r="N13" s="64" t="s">
        <v>81</v>
      </c>
      <c r="O13" s="47" t="s">
        <v>35</v>
      </c>
      <c r="P13" s="44"/>
      <c r="Q13" s="48">
        <v>1</v>
      </c>
      <c r="R13" s="90">
        <f t="shared" si="0"/>
        <v>0.75</v>
      </c>
    </row>
    <row r="14" spans="1:19" ht="18.75" customHeight="1" x14ac:dyDescent="0.15">
      <c r="A14" s="161"/>
      <c r="B14" s="64"/>
      <c r="C14" s="43"/>
      <c r="D14" s="44"/>
      <c r="E14" s="45"/>
      <c r="F14" s="46"/>
      <c r="G14" s="68"/>
      <c r="H14" s="72"/>
      <c r="I14" s="44"/>
      <c r="J14" s="46"/>
      <c r="K14" s="46"/>
      <c r="L14" s="46"/>
      <c r="M14" s="76"/>
      <c r="N14" s="64" t="s">
        <v>39</v>
      </c>
      <c r="O14" s="47" t="s">
        <v>24</v>
      </c>
      <c r="P14" s="44"/>
      <c r="Q14" s="48">
        <v>2.5</v>
      </c>
      <c r="R14" s="90">
        <f t="shared" si="0"/>
        <v>1.8800000000000001</v>
      </c>
    </row>
    <row r="15" spans="1:19" ht="18.75" customHeight="1" x14ac:dyDescent="0.15">
      <c r="A15" s="161"/>
      <c r="B15" s="64"/>
      <c r="C15" s="43"/>
      <c r="D15" s="44"/>
      <c r="E15" s="45"/>
      <c r="F15" s="46"/>
      <c r="G15" s="68"/>
      <c r="H15" s="72"/>
      <c r="I15" s="44"/>
      <c r="J15" s="46"/>
      <c r="K15" s="46"/>
      <c r="L15" s="46"/>
      <c r="M15" s="76"/>
      <c r="N15" s="64"/>
      <c r="O15" s="47" t="s">
        <v>37</v>
      </c>
      <c r="P15" s="44"/>
      <c r="Q15" s="48">
        <v>1.5</v>
      </c>
      <c r="R15" s="90">
        <f t="shared" si="0"/>
        <v>1.1300000000000001</v>
      </c>
    </row>
    <row r="16" spans="1:19" ht="18.75" customHeight="1" x14ac:dyDescent="0.15">
      <c r="A16" s="161"/>
      <c r="B16" s="64"/>
      <c r="C16" s="43"/>
      <c r="D16" s="44"/>
      <c r="E16" s="45"/>
      <c r="F16" s="46"/>
      <c r="G16" s="68"/>
      <c r="H16" s="72"/>
      <c r="I16" s="44"/>
      <c r="J16" s="46"/>
      <c r="K16" s="46"/>
      <c r="L16" s="46"/>
      <c r="M16" s="76"/>
      <c r="N16" s="64"/>
      <c r="O16" s="47" t="s">
        <v>35</v>
      </c>
      <c r="P16" s="44"/>
      <c r="Q16" s="48">
        <v>1</v>
      </c>
      <c r="R16" s="90">
        <f t="shared" si="0"/>
        <v>0.75</v>
      </c>
    </row>
    <row r="17" spans="1:18" ht="18.75" customHeight="1" x14ac:dyDescent="0.15">
      <c r="A17" s="161"/>
      <c r="B17" s="64"/>
      <c r="C17" s="43"/>
      <c r="D17" s="44"/>
      <c r="E17" s="45"/>
      <c r="F17" s="46"/>
      <c r="G17" s="68"/>
      <c r="H17" s="72"/>
      <c r="I17" s="44"/>
      <c r="J17" s="46"/>
      <c r="K17" s="46"/>
      <c r="L17" s="46"/>
      <c r="M17" s="76"/>
      <c r="N17" s="64"/>
      <c r="O17" s="47" t="s">
        <v>23</v>
      </c>
      <c r="P17" s="44"/>
      <c r="Q17" s="48">
        <v>0.05</v>
      </c>
      <c r="R17" s="90">
        <f t="shared" si="0"/>
        <v>0.04</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84</v>
      </c>
      <c r="C19" s="43" t="s">
        <v>87</v>
      </c>
      <c r="D19" s="44"/>
      <c r="E19" s="45">
        <v>30</v>
      </c>
      <c r="F19" s="46" t="s">
        <v>18</v>
      </c>
      <c r="G19" s="68"/>
      <c r="H19" s="72" t="s">
        <v>87</v>
      </c>
      <c r="I19" s="44"/>
      <c r="J19" s="46">
        <f>ROUNDUP(E19*0.75,2)</f>
        <v>22.5</v>
      </c>
      <c r="K19" s="46" t="s">
        <v>18</v>
      </c>
      <c r="L19" s="46"/>
      <c r="M19" s="76" t="e">
        <f>ROUND(#REF!+(#REF!*15/100),2)</f>
        <v>#REF!</v>
      </c>
      <c r="N19" s="64" t="s">
        <v>85</v>
      </c>
      <c r="O19" s="47" t="s">
        <v>53</v>
      </c>
      <c r="P19" s="44"/>
      <c r="Q19" s="48">
        <v>0.3</v>
      </c>
      <c r="R19" s="90">
        <f>ROUNDUP(Q19*0.75,2)</f>
        <v>0.23</v>
      </c>
    </row>
    <row r="20" spans="1:18" ht="18.75" customHeight="1" x14ac:dyDescent="0.15">
      <c r="A20" s="161"/>
      <c r="B20" s="64"/>
      <c r="C20" s="43" t="s">
        <v>88</v>
      </c>
      <c r="D20" s="44"/>
      <c r="E20" s="45">
        <v>10</v>
      </c>
      <c r="F20" s="46" t="s">
        <v>18</v>
      </c>
      <c r="G20" s="68"/>
      <c r="H20" s="72" t="s">
        <v>88</v>
      </c>
      <c r="I20" s="44"/>
      <c r="J20" s="46">
        <f>ROUNDUP(E20*0.75,2)</f>
        <v>7.5</v>
      </c>
      <c r="K20" s="46" t="s">
        <v>18</v>
      </c>
      <c r="L20" s="46"/>
      <c r="M20" s="76" t="e">
        <f>ROUND(#REF!+(#REF!*2/100),2)</f>
        <v>#REF!</v>
      </c>
      <c r="N20" s="64" t="s">
        <v>86</v>
      </c>
      <c r="O20" s="47" t="s">
        <v>61</v>
      </c>
      <c r="P20" s="44" t="s">
        <v>32</v>
      </c>
      <c r="Q20" s="48">
        <v>0.3</v>
      </c>
      <c r="R20" s="90">
        <f>ROUNDUP(Q20*0.75,2)</f>
        <v>0.23</v>
      </c>
    </row>
    <row r="21" spans="1:18" ht="18.75" customHeight="1" x14ac:dyDescent="0.15">
      <c r="A21" s="161"/>
      <c r="B21" s="64"/>
      <c r="C21" s="43" t="s">
        <v>56</v>
      </c>
      <c r="D21" s="44" t="s">
        <v>57</v>
      </c>
      <c r="E21" s="80">
        <v>0.5</v>
      </c>
      <c r="F21" s="46" t="s">
        <v>47</v>
      </c>
      <c r="G21" s="68"/>
      <c r="H21" s="72" t="s">
        <v>56</v>
      </c>
      <c r="I21" s="44" t="s">
        <v>57</v>
      </c>
      <c r="J21" s="46">
        <f>ROUNDUP(E21*0.75,2)</f>
        <v>0.38</v>
      </c>
      <c r="K21" s="46" t="s">
        <v>47</v>
      </c>
      <c r="L21" s="46"/>
      <c r="M21" s="76" t="e">
        <f>#REF!</f>
        <v>#REF!</v>
      </c>
      <c r="N21" s="64" t="s">
        <v>15</v>
      </c>
      <c r="O21" s="47" t="s">
        <v>89</v>
      </c>
      <c r="P21" s="44" t="s">
        <v>90</v>
      </c>
      <c r="Q21" s="48">
        <v>4</v>
      </c>
      <c r="R21" s="90">
        <f>ROUNDUP(Q21*0.75,2)</f>
        <v>3</v>
      </c>
    </row>
    <row r="22" spans="1:18" ht="18.75" customHeight="1" x14ac:dyDescent="0.15">
      <c r="A22" s="161"/>
      <c r="B22" s="64"/>
      <c r="C22" s="43" t="s">
        <v>40</v>
      </c>
      <c r="D22" s="44"/>
      <c r="E22" s="45">
        <v>5</v>
      </c>
      <c r="F22" s="46" t="s">
        <v>18</v>
      </c>
      <c r="G22" s="68"/>
      <c r="H22" s="72" t="s">
        <v>40</v>
      </c>
      <c r="I22" s="44"/>
      <c r="J22" s="46">
        <f>ROUNDUP(E22*0.75,2)</f>
        <v>3.75</v>
      </c>
      <c r="K22" s="46" t="s">
        <v>18</v>
      </c>
      <c r="L22" s="46"/>
      <c r="M22" s="76" t="e">
        <f>ROUND(#REF!+(#REF!*10/100),2)</f>
        <v>#REF!</v>
      </c>
      <c r="N22" s="64"/>
      <c r="O22" s="47"/>
      <c r="P22" s="44"/>
      <c r="Q22" s="48"/>
      <c r="R22" s="90"/>
    </row>
    <row r="23" spans="1:18" ht="18.75" customHeight="1" x14ac:dyDescent="0.15">
      <c r="A23" s="161"/>
      <c r="B23" s="65"/>
      <c r="C23" s="49"/>
      <c r="D23" s="50"/>
      <c r="E23" s="51"/>
      <c r="F23" s="52"/>
      <c r="G23" s="69"/>
      <c r="H23" s="73"/>
      <c r="I23" s="50"/>
      <c r="J23" s="52"/>
      <c r="K23" s="52"/>
      <c r="L23" s="52"/>
      <c r="M23" s="77"/>
      <c r="N23" s="65"/>
      <c r="O23" s="53"/>
      <c r="P23" s="50"/>
      <c r="Q23" s="54"/>
      <c r="R23" s="92"/>
    </row>
    <row r="24" spans="1:18" ht="18.75" customHeight="1" x14ac:dyDescent="0.15">
      <c r="A24" s="161"/>
      <c r="B24" s="64" t="s">
        <v>91</v>
      </c>
      <c r="C24" s="43" t="s">
        <v>92</v>
      </c>
      <c r="D24" s="44"/>
      <c r="E24" s="45">
        <v>20</v>
      </c>
      <c r="F24" s="46" t="s">
        <v>18</v>
      </c>
      <c r="G24" s="68"/>
      <c r="H24" s="72" t="s">
        <v>92</v>
      </c>
      <c r="I24" s="44"/>
      <c r="J24" s="46">
        <f>ROUNDUP(E24*0.75,2)</f>
        <v>15</v>
      </c>
      <c r="K24" s="46" t="s">
        <v>18</v>
      </c>
      <c r="L24" s="46"/>
      <c r="M24" s="76" t="e">
        <f>ROUND(#REF!+(#REF!*3/100),2)</f>
        <v>#REF!</v>
      </c>
      <c r="N24" s="64" t="s">
        <v>39</v>
      </c>
      <c r="O24" s="47" t="s">
        <v>65</v>
      </c>
      <c r="P24" s="44"/>
      <c r="Q24" s="48">
        <v>100</v>
      </c>
      <c r="R24" s="90">
        <f>ROUNDUP(Q24*0.75,2)</f>
        <v>75</v>
      </c>
    </row>
    <row r="25" spans="1:18" ht="18.75" customHeight="1" x14ac:dyDescent="0.15">
      <c r="A25" s="161"/>
      <c r="B25" s="64"/>
      <c r="C25" s="43" t="s">
        <v>93</v>
      </c>
      <c r="D25" s="44"/>
      <c r="E25" s="45">
        <v>5</v>
      </c>
      <c r="F25" s="46" t="s">
        <v>18</v>
      </c>
      <c r="G25" s="68"/>
      <c r="H25" s="72" t="s">
        <v>93</v>
      </c>
      <c r="I25" s="44"/>
      <c r="J25" s="46">
        <f>ROUNDUP(E25*0.75,2)</f>
        <v>3.75</v>
      </c>
      <c r="K25" s="46" t="s">
        <v>18</v>
      </c>
      <c r="L25" s="46"/>
      <c r="M25" s="76" t="e">
        <f>#REF!</f>
        <v>#REF!</v>
      </c>
      <c r="N25" s="64"/>
      <c r="O25" s="47" t="s">
        <v>94</v>
      </c>
      <c r="P25" s="44"/>
      <c r="Q25" s="48">
        <v>3</v>
      </c>
      <c r="R25" s="90">
        <f>ROUNDUP(Q25*0.75,2)</f>
        <v>2.25</v>
      </c>
    </row>
    <row r="26" spans="1:18" ht="18.75" customHeight="1" thickBot="1" x14ac:dyDescent="0.2">
      <c r="A26" s="162"/>
      <c r="B26" s="66"/>
      <c r="C26" s="56"/>
      <c r="D26" s="57"/>
      <c r="E26" s="58"/>
      <c r="F26" s="59"/>
      <c r="G26" s="70"/>
      <c r="H26" s="74"/>
      <c r="I26" s="57"/>
      <c r="J26" s="59"/>
      <c r="K26" s="59"/>
      <c r="L26" s="59"/>
      <c r="M26" s="78"/>
      <c r="N26" s="66"/>
      <c r="O26" s="60"/>
      <c r="P26" s="57"/>
      <c r="Q26" s="61"/>
      <c r="R26" s="93"/>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300</v>
      </c>
      <c r="B3" s="178"/>
      <c r="C3" s="178"/>
      <c r="D3" s="142"/>
      <c r="E3" s="179" t="s">
        <v>289</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299</v>
      </c>
      <c r="I5" s="166" t="s">
        <v>281</v>
      </c>
      <c r="J5" s="167"/>
      <c r="K5" s="168"/>
      <c r="L5" s="169" t="s">
        <v>298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297</v>
      </c>
      <c r="C9" s="111" t="s">
        <v>82</v>
      </c>
      <c r="D9" s="110"/>
      <c r="E9" s="44"/>
      <c r="F9" s="44"/>
      <c r="G9" s="106"/>
      <c r="H9" s="119">
        <v>20</v>
      </c>
      <c r="I9" s="107" t="s">
        <v>296</v>
      </c>
      <c r="J9" s="122" t="s">
        <v>295</v>
      </c>
      <c r="K9" s="105">
        <v>15</v>
      </c>
      <c r="L9" s="107" t="s">
        <v>294</v>
      </c>
      <c r="M9" s="106" t="s">
        <v>19</v>
      </c>
      <c r="N9" s="105">
        <v>10</v>
      </c>
      <c r="O9" s="104"/>
    </row>
    <row r="10" spans="1:21" ht="18.95" customHeight="1" x14ac:dyDescent="0.15">
      <c r="A10" s="173"/>
      <c r="B10" s="106"/>
      <c r="C10" s="111" t="s">
        <v>83</v>
      </c>
      <c r="D10" s="110"/>
      <c r="E10" s="44"/>
      <c r="F10" s="44"/>
      <c r="G10" s="106"/>
      <c r="H10" s="119">
        <v>10</v>
      </c>
      <c r="I10" s="107"/>
      <c r="J10" s="106" t="s">
        <v>83</v>
      </c>
      <c r="K10" s="105">
        <v>10</v>
      </c>
      <c r="L10" s="107"/>
      <c r="M10" s="106" t="s">
        <v>83</v>
      </c>
      <c r="N10" s="105">
        <v>10</v>
      </c>
      <c r="O10" s="104"/>
    </row>
    <row r="11" spans="1:21" ht="18.95" customHeight="1" x14ac:dyDescent="0.15">
      <c r="A11" s="173"/>
      <c r="B11" s="106"/>
      <c r="C11" s="111" t="s">
        <v>19</v>
      </c>
      <c r="D11" s="110"/>
      <c r="E11" s="44"/>
      <c r="F11" s="44"/>
      <c r="G11" s="106"/>
      <c r="H11" s="119">
        <v>10</v>
      </c>
      <c r="I11" s="107"/>
      <c r="J11" s="106" t="s">
        <v>19</v>
      </c>
      <c r="K11" s="105">
        <v>10</v>
      </c>
      <c r="L11" s="114"/>
      <c r="M11" s="113"/>
      <c r="N11" s="112"/>
      <c r="O11" s="121"/>
    </row>
    <row r="12" spans="1:21" ht="18.95" customHeight="1" x14ac:dyDescent="0.15">
      <c r="A12" s="173"/>
      <c r="B12" s="106"/>
      <c r="C12" s="111"/>
      <c r="D12" s="110"/>
      <c r="E12" s="44"/>
      <c r="F12" s="44"/>
      <c r="G12" s="106" t="s">
        <v>65</v>
      </c>
      <c r="H12" s="119" t="s">
        <v>266</v>
      </c>
      <c r="I12" s="107"/>
      <c r="J12" s="106"/>
      <c r="K12" s="105"/>
      <c r="L12" s="107" t="s">
        <v>293</v>
      </c>
      <c r="M12" s="106" t="s">
        <v>87</v>
      </c>
      <c r="N12" s="105">
        <v>10</v>
      </c>
      <c r="O12" s="104"/>
    </row>
    <row r="13" spans="1:21" ht="18.95" customHeight="1" x14ac:dyDescent="0.15">
      <c r="A13" s="173"/>
      <c r="B13" s="106"/>
      <c r="C13" s="111"/>
      <c r="D13" s="110"/>
      <c r="E13" s="44"/>
      <c r="F13" s="44"/>
      <c r="G13" s="106" t="s">
        <v>53</v>
      </c>
      <c r="H13" s="119" t="s">
        <v>268</v>
      </c>
      <c r="I13" s="107"/>
      <c r="J13" s="106"/>
      <c r="K13" s="105"/>
      <c r="L13" s="107"/>
      <c r="M13" s="106" t="s">
        <v>40</v>
      </c>
      <c r="N13" s="105">
        <v>5</v>
      </c>
      <c r="O13" s="104"/>
    </row>
    <row r="14" spans="1:21" ht="18.95" customHeight="1" x14ac:dyDescent="0.15">
      <c r="A14" s="173"/>
      <c r="B14" s="106"/>
      <c r="C14" s="111"/>
      <c r="D14" s="110"/>
      <c r="E14" s="44"/>
      <c r="F14" s="44" t="s">
        <v>32</v>
      </c>
      <c r="G14" s="106" t="s">
        <v>61</v>
      </c>
      <c r="H14" s="119" t="s">
        <v>268</v>
      </c>
      <c r="I14" s="107"/>
      <c r="J14" s="106"/>
      <c r="K14" s="105"/>
      <c r="L14" s="107"/>
      <c r="M14" s="106"/>
      <c r="N14" s="105"/>
      <c r="O14" s="104"/>
    </row>
    <row r="15" spans="1:21" ht="18.95" customHeight="1" x14ac:dyDescent="0.15">
      <c r="A15" s="173"/>
      <c r="B15" s="113"/>
      <c r="C15" s="118"/>
      <c r="D15" s="117"/>
      <c r="E15" s="50"/>
      <c r="F15" s="50"/>
      <c r="G15" s="113"/>
      <c r="H15" s="115"/>
      <c r="I15" s="114"/>
      <c r="J15" s="113"/>
      <c r="K15" s="112"/>
      <c r="L15" s="107"/>
      <c r="M15" s="106"/>
      <c r="N15" s="105"/>
      <c r="O15" s="104"/>
    </row>
    <row r="16" spans="1:21" ht="18.95" customHeight="1" x14ac:dyDescent="0.15">
      <c r="A16" s="173"/>
      <c r="B16" s="106" t="s">
        <v>292</v>
      </c>
      <c r="C16" s="111" t="s">
        <v>87</v>
      </c>
      <c r="D16" s="110"/>
      <c r="E16" s="44"/>
      <c r="F16" s="44"/>
      <c r="G16" s="106"/>
      <c r="H16" s="119">
        <v>10</v>
      </c>
      <c r="I16" s="107" t="s">
        <v>292</v>
      </c>
      <c r="J16" s="106" t="s">
        <v>87</v>
      </c>
      <c r="K16" s="105">
        <v>10</v>
      </c>
      <c r="L16" s="107"/>
      <c r="M16" s="106"/>
      <c r="N16" s="105"/>
      <c r="O16" s="104"/>
    </row>
    <row r="17" spans="1:15" ht="18.95" customHeight="1" x14ac:dyDescent="0.15">
      <c r="A17" s="173"/>
      <c r="B17" s="106"/>
      <c r="C17" s="111" t="s">
        <v>88</v>
      </c>
      <c r="D17" s="110"/>
      <c r="E17" s="44"/>
      <c r="F17" s="44"/>
      <c r="G17" s="106"/>
      <c r="H17" s="119">
        <v>10</v>
      </c>
      <c r="I17" s="107"/>
      <c r="J17" s="106" t="s">
        <v>88</v>
      </c>
      <c r="K17" s="105">
        <v>5</v>
      </c>
      <c r="L17" s="107"/>
      <c r="M17" s="106"/>
      <c r="N17" s="105"/>
      <c r="O17" s="104"/>
    </row>
    <row r="18" spans="1:15" ht="18.95" customHeight="1" x14ac:dyDescent="0.15">
      <c r="A18" s="173"/>
      <c r="B18" s="106"/>
      <c r="C18" s="111" t="s">
        <v>40</v>
      </c>
      <c r="D18" s="110"/>
      <c r="E18" s="44"/>
      <c r="F18" s="44"/>
      <c r="G18" s="106"/>
      <c r="H18" s="119">
        <v>5</v>
      </c>
      <c r="I18" s="107"/>
      <c r="J18" s="106" t="s">
        <v>40</v>
      </c>
      <c r="K18" s="105">
        <v>5</v>
      </c>
      <c r="L18" s="107"/>
      <c r="M18" s="106"/>
      <c r="N18" s="105"/>
      <c r="O18" s="104"/>
    </row>
    <row r="19" spans="1:15" ht="18.95" customHeight="1" x14ac:dyDescent="0.15">
      <c r="A19" s="173"/>
      <c r="B19" s="106"/>
      <c r="C19" s="111" t="s">
        <v>56</v>
      </c>
      <c r="D19" s="110"/>
      <c r="E19" s="44" t="s">
        <v>57</v>
      </c>
      <c r="F19" s="145"/>
      <c r="G19" s="106"/>
      <c r="H19" s="144">
        <v>0.13</v>
      </c>
      <c r="I19" s="107"/>
      <c r="J19" s="106" t="s">
        <v>291</v>
      </c>
      <c r="K19" s="143">
        <v>0.13</v>
      </c>
      <c r="L19" s="107"/>
      <c r="M19" s="106"/>
      <c r="N19" s="105"/>
      <c r="O19" s="104"/>
    </row>
    <row r="20" spans="1:15" ht="18.95" customHeight="1" x14ac:dyDescent="0.15">
      <c r="A20" s="173"/>
      <c r="B20" s="113"/>
      <c r="C20" s="118"/>
      <c r="D20" s="117"/>
      <c r="E20" s="50"/>
      <c r="F20" s="50"/>
      <c r="G20" s="113"/>
      <c r="H20" s="115"/>
      <c r="I20" s="107"/>
      <c r="J20" s="106"/>
      <c r="K20" s="105"/>
      <c r="L20" s="107"/>
      <c r="M20" s="106"/>
      <c r="N20" s="105"/>
      <c r="O20" s="104"/>
    </row>
    <row r="21" spans="1:15" ht="18.95" customHeight="1" x14ac:dyDescent="0.15">
      <c r="A21" s="173"/>
      <c r="B21" s="106" t="s">
        <v>91</v>
      </c>
      <c r="C21" s="111" t="s">
        <v>92</v>
      </c>
      <c r="D21" s="110"/>
      <c r="E21" s="44"/>
      <c r="F21" s="44"/>
      <c r="G21" s="106"/>
      <c r="H21" s="119">
        <v>10</v>
      </c>
      <c r="I21" s="107"/>
      <c r="J21" s="106"/>
      <c r="K21" s="105"/>
      <c r="L21" s="107"/>
      <c r="M21" s="106"/>
      <c r="N21" s="105"/>
      <c r="O21" s="104"/>
    </row>
    <row r="22" spans="1:15" ht="18.95" customHeight="1" x14ac:dyDescent="0.15">
      <c r="A22" s="173"/>
      <c r="B22" s="106"/>
      <c r="C22" s="111"/>
      <c r="D22" s="110"/>
      <c r="E22" s="44"/>
      <c r="F22" s="44"/>
      <c r="G22" s="106" t="s">
        <v>65</v>
      </c>
      <c r="H22" s="119" t="s">
        <v>266</v>
      </c>
      <c r="I22" s="107"/>
      <c r="J22" s="106"/>
      <c r="K22" s="105"/>
      <c r="L22" s="107"/>
      <c r="M22" s="106"/>
      <c r="N22" s="105"/>
      <c r="O22" s="104"/>
    </row>
    <row r="23" spans="1:15" ht="18.95" customHeight="1" x14ac:dyDescent="0.15">
      <c r="A23" s="173"/>
      <c r="B23" s="106"/>
      <c r="C23" s="111"/>
      <c r="D23" s="110"/>
      <c r="E23" s="44"/>
      <c r="F23" s="44"/>
      <c r="G23" s="106" t="s">
        <v>94</v>
      </c>
      <c r="H23" s="119" t="s">
        <v>268</v>
      </c>
      <c r="I23" s="107"/>
      <c r="J23" s="106"/>
      <c r="K23" s="105"/>
      <c r="L23" s="107"/>
      <c r="M23" s="106"/>
      <c r="N23" s="105"/>
      <c r="O23" s="104"/>
    </row>
    <row r="24" spans="1:15" ht="18.95" customHeight="1" thickBot="1" x14ac:dyDescent="0.2">
      <c r="A24" s="174"/>
      <c r="B24" s="99"/>
      <c r="C24" s="103"/>
      <c r="D24" s="102"/>
      <c r="E24" s="57"/>
      <c r="F24" s="57"/>
      <c r="G24" s="99"/>
      <c r="H24" s="101"/>
      <c r="I24" s="100"/>
      <c r="J24" s="99"/>
      <c r="K24" s="98"/>
      <c r="L24" s="100"/>
      <c r="M24" s="99"/>
      <c r="N24" s="98"/>
      <c r="O24" s="97"/>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126</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97</v>
      </c>
      <c r="C5" s="37" t="s">
        <v>127</v>
      </c>
      <c r="D5" s="38" t="s">
        <v>239</v>
      </c>
      <c r="E5" s="79">
        <v>0.5</v>
      </c>
      <c r="F5" s="40" t="s">
        <v>68</v>
      </c>
      <c r="G5" s="67"/>
      <c r="H5" s="71" t="s">
        <v>127</v>
      </c>
      <c r="I5" s="38" t="s">
        <v>239</v>
      </c>
      <c r="J5" s="40">
        <f>ROUNDUP(E5*0.75,2)</f>
        <v>0.38</v>
      </c>
      <c r="K5" s="40" t="s">
        <v>68</v>
      </c>
      <c r="L5" s="40"/>
      <c r="M5" s="75" t="e">
        <f>#REF!</f>
        <v>#REF!</v>
      </c>
      <c r="N5" s="63"/>
      <c r="O5" s="41" t="s">
        <v>16</v>
      </c>
      <c r="P5" s="38"/>
      <c r="Q5" s="42">
        <v>110</v>
      </c>
      <c r="R5" s="89">
        <f>ROUNDUP(Q5*0.75,2)</f>
        <v>82.5</v>
      </c>
    </row>
    <row r="6" spans="1:19" ht="18.75" customHeight="1" x14ac:dyDescent="0.15">
      <c r="A6" s="161"/>
      <c r="B6" s="65"/>
      <c r="C6" s="49"/>
      <c r="D6" s="50"/>
      <c r="E6" s="51"/>
      <c r="F6" s="52"/>
      <c r="G6" s="69"/>
      <c r="H6" s="73"/>
      <c r="I6" s="50"/>
      <c r="J6" s="52"/>
      <c r="K6" s="52"/>
      <c r="L6" s="52"/>
      <c r="M6" s="77"/>
      <c r="N6" s="65"/>
      <c r="O6" s="53"/>
      <c r="P6" s="50"/>
      <c r="Q6" s="54"/>
      <c r="R6" s="92"/>
    </row>
    <row r="7" spans="1:19" ht="18.75" customHeight="1" x14ac:dyDescent="0.15">
      <c r="A7" s="161"/>
      <c r="B7" s="64" t="s">
        <v>128</v>
      </c>
      <c r="C7" s="43" t="s">
        <v>98</v>
      </c>
      <c r="D7" s="44" t="s">
        <v>99</v>
      </c>
      <c r="E7" s="45">
        <v>1</v>
      </c>
      <c r="F7" s="46" t="s">
        <v>100</v>
      </c>
      <c r="G7" s="68" t="s">
        <v>55</v>
      </c>
      <c r="H7" s="72" t="s">
        <v>98</v>
      </c>
      <c r="I7" s="44" t="s">
        <v>99</v>
      </c>
      <c r="J7" s="46">
        <f>ROUNDUP(E7*0.75,2)</f>
        <v>0.75</v>
      </c>
      <c r="K7" s="46" t="s">
        <v>100</v>
      </c>
      <c r="L7" s="46" t="s">
        <v>55</v>
      </c>
      <c r="M7" s="76" t="e">
        <f>#REF!</f>
        <v>#REF!</v>
      </c>
      <c r="N7" s="84" t="s">
        <v>240</v>
      </c>
      <c r="O7" s="47" t="s">
        <v>62</v>
      </c>
      <c r="P7" s="44"/>
      <c r="Q7" s="48">
        <v>3</v>
      </c>
      <c r="R7" s="90">
        <f t="shared" ref="R7:R12" si="0">ROUNDUP(Q7*0.75,2)</f>
        <v>2.25</v>
      </c>
    </row>
    <row r="8" spans="1:19" ht="18.75" customHeight="1" x14ac:dyDescent="0.15">
      <c r="A8" s="161"/>
      <c r="B8" s="64"/>
      <c r="C8" s="43" t="s">
        <v>104</v>
      </c>
      <c r="D8" s="44"/>
      <c r="E8" s="45">
        <v>20</v>
      </c>
      <c r="F8" s="46" t="s">
        <v>18</v>
      </c>
      <c r="G8" s="68"/>
      <c r="H8" s="72" t="s">
        <v>104</v>
      </c>
      <c r="I8" s="44"/>
      <c r="J8" s="46">
        <f>ROUNDUP(E8*0.75,2)</f>
        <v>15</v>
      </c>
      <c r="K8" s="46" t="s">
        <v>18</v>
      </c>
      <c r="L8" s="46"/>
      <c r="M8" s="76" t="e">
        <f>ROUND(#REF!+(#REF!*10/100),2)</f>
        <v>#REF!</v>
      </c>
      <c r="N8" s="91" t="s">
        <v>223</v>
      </c>
      <c r="O8" s="47" t="s">
        <v>35</v>
      </c>
      <c r="P8" s="44"/>
      <c r="Q8" s="48">
        <v>5</v>
      </c>
      <c r="R8" s="90">
        <f t="shared" si="0"/>
        <v>3.75</v>
      </c>
    </row>
    <row r="9" spans="1:19" ht="18.75" customHeight="1" x14ac:dyDescent="0.15">
      <c r="A9" s="161"/>
      <c r="B9" s="64"/>
      <c r="C9" s="43"/>
      <c r="D9" s="44"/>
      <c r="E9" s="45"/>
      <c r="F9" s="46"/>
      <c r="G9" s="68"/>
      <c r="H9" s="72"/>
      <c r="I9" s="44"/>
      <c r="J9" s="46"/>
      <c r="K9" s="46"/>
      <c r="L9" s="46"/>
      <c r="M9" s="76"/>
      <c r="N9" s="64" t="s">
        <v>129</v>
      </c>
      <c r="O9" s="47" t="s">
        <v>33</v>
      </c>
      <c r="P9" s="44"/>
      <c r="Q9" s="48">
        <v>3</v>
      </c>
      <c r="R9" s="90">
        <f t="shared" si="0"/>
        <v>2.25</v>
      </c>
    </row>
    <row r="10" spans="1:19" ht="18.75" customHeight="1" x14ac:dyDescent="0.15">
      <c r="A10" s="161"/>
      <c r="B10" s="64"/>
      <c r="C10" s="43"/>
      <c r="D10" s="44"/>
      <c r="E10" s="45"/>
      <c r="F10" s="46"/>
      <c r="G10" s="68"/>
      <c r="H10" s="72"/>
      <c r="I10" s="44"/>
      <c r="J10" s="46"/>
      <c r="K10" s="46"/>
      <c r="L10" s="46"/>
      <c r="M10" s="76"/>
      <c r="N10" s="64" t="s">
        <v>130</v>
      </c>
      <c r="O10" s="47" t="s">
        <v>61</v>
      </c>
      <c r="P10" s="44" t="s">
        <v>32</v>
      </c>
      <c r="Q10" s="48">
        <v>1.5</v>
      </c>
      <c r="R10" s="90">
        <f t="shared" si="0"/>
        <v>1.1300000000000001</v>
      </c>
    </row>
    <row r="11" spans="1:19" ht="18.75" customHeight="1" x14ac:dyDescent="0.15">
      <c r="A11" s="161"/>
      <c r="B11" s="64"/>
      <c r="C11" s="43"/>
      <c r="D11" s="44"/>
      <c r="E11" s="45"/>
      <c r="F11" s="46"/>
      <c r="G11" s="68"/>
      <c r="H11" s="72"/>
      <c r="I11" s="44"/>
      <c r="J11" s="46"/>
      <c r="K11" s="46"/>
      <c r="L11" s="46"/>
      <c r="M11" s="76"/>
      <c r="N11" s="64" t="s">
        <v>131</v>
      </c>
      <c r="O11" s="47" t="s">
        <v>53</v>
      </c>
      <c r="P11" s="44"/>
      <c r="Q11" s="48">
        <v>2</v>
      </c>
      <c r="R11" s="90">
        <f t="shared" si="0"/>
        <v>1.5</v>
      </c>
    </row>
    <row r="12" spans="1:19" ht="18.75" customHeight="1" x14ac:dyDescent="0.15">
      <c r="A12" s="161"/>
      <c r="B12" s="64"/>
      <c r="C12" s="43"/>
      <c r="D12" s="44"/>
      <c r="E12" s="45"/>
      <c r="F12" s="46"/>
      <c r="G12" s="68"/>
      <c r="H12" s="72"/>
      <c r="I12" s="44"/>
      <c r="J12" s="46"/>
      <c r="K12" s="46"/>
      <c r="L12" s="46"/>
      <c r="M12" s="76"/>
      <c r="N12" s="64" t="s">
        <v>39</v>
      </c>
      <c r="O12" s="47" t="s">
        <v>66</v>
      </c>
      <c r="P12" s="44"/>
      <c r="Q12" s="48">
        <v>1</v>
      </c>
      <c r="R12" s="90">
        <f t="shared" si="0"/>
        <v>0.75</v>
      </c>
    </row>
    <row r="13" spans="1:19" ht="18.75" customHeight="1" x14ac:dyDescent="0.15">
      <c r="A13" s="161"/>
      <c r="B13" s="65"/>
      <c r="C13" s="49"/>
      <c r="D13" s="50"/>
      <c r="E13" s="51"/>
      <c r="F13" s="52"/>
      <c r="G13" s="69"/>
      <c r="H13" s="73"/>
      <c r="I13" s="50"/>
      <c r="J13" s="52"/>
      <c r="K13" s="52"/>
      <c r="L13" s="52"/>
      <c r="M13" s="77"/>
      <c r="N13" s="65"/>
      <c r="O13" s="53"/>
      <c r="P13" s="50"/>
      <c r="Q13" s="54"/>
      <c r="R13" s="92"/>
    </row>
    <row r="14" spans="1:19" ht="18.75" customHeight="1" x14ac:dyDescent="0.15">
      <c r="A14" s="161"/>
      <c r="B14" s="64" t="s">
        <v>132</v>
      </c>
      <c r="C14" s="43" t="s">
        <v>56</v>
      </c>
      <c r="D14" s="44" t="s">
        <v>57</v>
      </c>
      <c r="E14" s="80">
        <v>0.5</v>
      </c>
      <c r="F14" s="46" t="s">
        <v>47</v>
      </c>
      <c r="G14" s="68"/>
      <c r="H14" s="72" t="s">
        <v>56</v>
      </c>
      <c r="I14" s="44" t="s">
        <v>57</v>
      </c>
      <c r="J14" s="46">
        <f>ROUNDUP(E14*0.75,2)</f>
        <v>0.38</v>
      </c>
      <c r="K14" s="46" t="s">
        <v>47</v>
      </c>
      <c r="L14" s="46"/>
      <c r="M14" s="76" t="e">
        <f>#REF!</f>
        <v>#REF!</v>
      </c>
      <c r="N14" s="64" t="s">
        <v>133</v>
      </c>
      <c r="O14" s="47" t="s">
        <v>35</v>
      </c>
      <c r="P14" s="44"/>
      <c r="Q14" s="48">
        <v>1.5</v>
      </c>
      <c r="R14" s="90">
        <f>ROUNDUP(Q14*0.75,2)</f>
        <v>1.1300000000000001</v>
      </c>
    </row>
    <row r="15" spans="1:19" ht="18.75" customHeight="1" x14ac:dyDescent="0.15">
      <c r="A15" s="161"/>
      <c r="B15" s="64"/>
      <c r="C15" s="43" t="s">
        <v>134</v>
      </c>
      <c r="D15" s="44"/>
      <c r="E15" s="45">
        <v>30</v>
      </c>
      <c r="F15" s="46" t="s">
        <v>18</v>
      </c>
      <c r="G15" s="68"/>
      <c r="H15" s="72" t="s">
        <v>134</v>
      </c>
      <c r="I15" s="44"/>
      <c r="J15" s="46">
        <f>ROUNDUP(E15*0.75,2)</f>
        <v>22.5</v>
      </c>
      <c r="K15" s="46" t="s">
        <v>18</v>
      </c>
      <c r="L15" s="46"/>
      <c r="M15" s="76" t="e">
        <f>#REF!</f>
        <v>#REF!</v>
      </c>
      <c r="N15" s="84" t="s">
        <v>241</v>
      </c>
      <c r="O15" s="47" t="s">
        <v>23</v>
      </c>
      <c r="P15" s="44"/>
      <c r="Q15" s="48">
        <v>0.1</v>
      </c>
      <c r="R15" s="90">
        <f>ROUNDUP(Q15*0.75,2)</f>
        <v>0.08</v>
      </c>
    </row>
    <row r="16" spans="1:19" ht="18.75" customHeight="1" x14ac:dyDescent="0.15">
      <c r="A16" s="161"/>
      <c r="B16" s="64"/>
      <c r="C16" s="43" t="s">
        <v>40</v>
      </c>
      <c r="D16" s="44"/>
      <c r="E16" s="45">
        <v>10</v>
      </c>
      <c r="F16" s="46" t="s">
        <v>18</v>
      </c>
      <c r="G16" s="68"/>
      <c r="H16" s="72" t="s">
        <v>40</v>
      </c>
      <c r="I16" s="44"/>
      <c r="J16" s="46">
        <f>ROUNDUP(E16*0.75,2)</f>
        <v>7.5</v>
      </c>
      <c r="K16" s="46" t="s">
        <v>18</v>
      </c>
      <c r="L16" s="46"/>
      <c r="M16" s="76" t="e">
        <f>ROUND(#REF!+(#REF!*10/100),2)</f>
        <v>#REF!</v>
      </c>
      <c r="N16" s="91" t="s">
        <v>224</v>
      </c>
      <c r="O16" s="47" t="s">
        <v>30</v>
      </c>
      <c r="P16" s="44"/>
      <c r="Q16" s="48">
        <v>0.01</v>
      </c>
      <c r="R16" s="90">
        <f>ROUNDUP(Q16*0.75,2)</f>
        <v>0.01</v>
      </c>
    </row>
    <row r="17" spans="1:18" ht="18.75" customHeight="1" x14ac:dyDescent="0.15">
      <c r="A17" s="161"/>
      <c r="B17" s="64"/>
      <c r="C17" s="43"/>
      <c r="D17" s="44"/>
      <c r="E17" s="45"/>
      <c r="F17" s="46"/>
      <c r="G17" s="68"/>
      <c r="H17" s="72"/>
      <c r="I17" s="44"/>
      <c r="J17" s="46"/>
      <c r="K17" s="46"/>
      <c r="L17" s="46"/>
      <c r="M17" s="76"/>
      <c r="N17" s="64" t="s">
        <v>39</v>
      </c>
      <c r="O17" s="47" t="s">
        <v>61</v>
      </c>
      <c r="P17" s="44" t="s">
        <v>32</v>
      </c>
      <c r="Q17" s="48">
        <v>0.3</v>
      </c>
      <c r="R17" s="90">
        <f>ROUNDUP(Q17*0.75,2)</f>
        <v>0.23</v>
      </c>
    </row>
    <row r="18" spans="1:18" ht="18.75" customHeight="1" x14ac:dyDescent="0.15">
      <c r="A18" s="161"/>
      <c r="B18" s="65"/>
      <c r="C18" s="49"/>
      <c r="D18" s="50"/>
      <c r="E18" s="51"/>
      <c r="F18" s="52"/>
      <c r="G18" s="69"/>
      <c r="H18" s="73"/>
      <c r="I18" s="50"/>
      <c r="J18" s="52"/>
      <c r="K18" s="52"/>
      <c r="L18" s="52"/>
      <c r="M18" s="77"/>
      <c r="N18" s="65"/>
      <c r="O18" s="53"/>
      <c r="P18" s="50"/>
      <c r="Q18" s="54"/>
      <c r="R18" s="92"/>
    </row>
    <row r="19" spans="1:18" ht="18.75" customHeight="1" x14ac:dyDescent="0.15">
      <c r="A19" s="161"/>
      <c r="B19" s="64" t="s">
        <v>91</v>
      </c>
      <c r="C19" s="43" t="s">
        <v>63</v>
      </c>
      <c r="D19" s="44"/>
      <c r="E19" s="45">
        <v>3</v>
      </c>
      <c r="F19" s="46" t="s">
        <v>18</v>
      </c>
      <c r="G19" s="68"/>
      <c r="H19" s="72" t="s">
        <v>63</v>
      </c>
      <c r="I19" s="44"/>
      <c r="J19" s="46">
        <f>ROUNDUP(E19*0.75,2)</f>
        <v>2.25</v>
      </c>
      <c r="K19" s="46" t="s">
        <v>18</v>
      </c>
      <c r="L19" s="46"/>
      <c r="M19" s="76" t="e">
        <f>#REF!</f>
        <v>#REF!</v>
      </c>
      <c r="N19" s="64" t="s">
        <v>39</v>
      </c>
      <c r="O19" s="47" t="s">
        <v>65</v>
      </c>
      <c r="P19" s="44"/>
      <c r="Q19" s="48">
        <v>100</v>
      </c>
      <c r="R19" s="90">
        <f>ROUNDUP(Q19*0.75,2)</f>
        <v>75</v>
      </c>
    </row>
    <row r="20" spans="1:18" ht="18.75" customHeight="1" x14ac:dyDescent="0.15">
      <c r="A20" s="161"/>
      <c r="B20" s="64"/>
      <c r="C20" s="43" t="s">
        <v>136</v>
      </c>
      <c r="D20" s="44"/>
      <c r="E20" s="45">
        <v>3</v>
      </c>
      <c r="F20" s="46" t="s">
        <v>18</v>
      </c>
      <c r="G20" s="68"/>
      <c r="H20" s="72" t="s">
        <v>136</v>
      </c>
      <c r="I20" s="44"/>
      <c r="J20" s="46">
        <f>ROUNDUP(E20*0.75,2)</f>
        <v>2.25</v>
      </c>
      <c r="K20" s="46" t="s">
        <v>18</v>
      </c>
      <c r="L20" s="46"/>
      <c r="M20" s="76" t="e">
        <f>ROUND(#REF!+(#REF!*40/100),2)</f>
        <v>#REF!</v>
      </c>
      <c r="N20" s="64"/>
      <c r="O20" s="47" t="s">
        <v>94</v>
      </c>
      <c r="P20" s="44"/>
      <c r="Q20" s="48">
        <v>3</v>
      </c>
      <c r="R20" s="90">
        <f>ROUNDUP(Q20*0.75,2)</f>
        <v>2.25</v>
      </c>
    </row>
    <row r="21" spans="1:18" ht="18.75" customHeight="1" x14ac:dyDescent="0.15">
      <c r="A21" s="161"/>
      <c r="B21" s="65"/>
      <c r="C21" s="49"/>
      <c r="D21" s="50"/>
      <c r="E21" s="51"/>
      <c r="F21" s="52"/>
      <c r="G21" s="69"/>
      <c r="H21" s="73"/>
      <c r="I21" s="50"/>
      <c r="J21" s="52"/>
      <c r="K21" s="52"/>
      <c r="L21" s="52"/>
      <c r="M21" s="77"/>
      <c r="N21" s="65"/>
      <c r="O21" s="53"/>
      <c r="P21" s="50"/>
      <c r="Q21" s="54"/>
      <c r="R21" s="92"/>
    </row>
    <row r="22" spans="1:18" ht="18.75" customHeight="1" x14ac:dyDescent="0.15">
      <c r="A22" s="161"/>
      <c r="B22" s="64" t="s">
        <v>122</v>
      </c>
      <c r="C22" s="43" t="s">
        <v>123</v>
      </c>
      <c r="D22" s="44"/>
      <c r="E22" s="82">
        <v>0.16666666666666666</v>
      </c>
      <c r="F22" s="46" t="s">
        <v>47</v>
      </c>
      <c r="G22" s="68"/>
      <c r="H22" s="72" t="s">
        <v>123</v>
      </c>
      <c r="I22" s="44"/>
      <c r="J22" s="46">
        <f>ROUNDUP(E22*0.75,2)</f>
        <v>0.13</v>
      </c>
      <c r="K22" s="46" t="s">
        <v>47</v>
      </c>
      <c r="L22" s="46"/>
      <c r="M22" s="76" t="e">
        <f>#REF!</f>
        <v>#REF!</v>
      </c>
      <c r="N22" s="64" t="s">
        <v>45</v>
      </c>
      <c r="O22" s="47"/>
      <c r="P22" s="44"/>
      <c r="Q22" s="48"/>
      <c r="R22" s="90"/>
    </row>
    <row r="23" spans="1:18" ht="18.75" customHeight="1" thickBot="1" x14ac:dyDescent="0.2">
      <c r="A23" s="162"/>
      <c r="B23" s="66"/>
      <c r="C23" s="56"/>
      <c r="D23" s="57"/>
      <c r="E23" s="58"/>
      <c r="F23" s="59"/>
      <c r="G23" s="70"/>
      <c r="H23" s="74"/>
      <c r="I23" s="57"/>
      <c r="J23" s="59"/>
      <c r="K23" s="59"/>
      <c r="L23" s="59"/>
      <c r="M23" s="78"/>
      <c r="N23" s="66"/>
      <c r="O23" s="60"/>
      <c r="P23" s="57"/>
      <c r="Q23" s="61"/>
      <c r="R23" s="93"/>
    </row>
  </sheetData>
  <mergeCells count="4">
    <mergeCell ref="H1:N1"/>
    <mergeCell ref="A2:R2"/>
    <mergeCell ref="A3:F3"/>
    <mergeCell ref="A5:A23"/>
  </mergeCells>
  <phoneticPr fontId="18"/>
  <printOptions horizontalCentered="1" verticalCentered="1"/>
  <pageMargins left="0.39370078740157483" right="0.39370078740157483" top="0.39370078740157483" bottom="0.39370078740157483" header="0.19685039370078741" footer="0.19685039370078741"/>
  <pageSetup paperSize="12"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6" hidden="1" customWidth="1"/>
    <col min="16" max="16384" width="9" style="86"/>
  </cols>
  <sheetData>
    <row r="1" spans="1:21" s="3" customFormat="1" ht="37.5" customHeight="1" x14ac:dyDescent="0.15">
      <c r="A1" s="1" t="s">
        <v>290</v>
      </c>
      <c r="B1" s="5"/>
      <c r="C1" s="1"/>
      <c r="D1" s="1"/>
      <c r="E1" s="175"/>
      <c r="F1" s="176"/>
      <c r="G1" s="176"/>
      <c r="H1" s="176"/>
      <c r="I1" s="176"/>
      <c r="J1" s="176"/>
      <c r="K1" s="176"/>
      <c r="L1" s="176"/>
      <c r="M1" s="176"/>
      <c r="N1" s="176"/>
      <c r="O1" s="86"/>
      <c r="P1" s="86"/>
      <c r="Q1" s="86"/>
      <c r="R1" s="86"/>
      <c r="S1" s="86"/>
      <c r="T1" s="86"/>
      <c r="U1" s="86"/>
    </row>
    <row r="2" spans="1:21" s="3" customFormat="1" ht="36" customHeight="1" x14ac:dyDescent="0.15">
      <c r="A2" s="156" t="s">
        <v>0</v>
      </c>
      <c r="B2" s="157"/>
      <c r="C2" s="157"/>
      <c r="D2" s="157"/>
      <c r="E2" s="157"/>
      <c r="F2" s="157"/>
      <c r="G2" s="157"/>
      <c r="H2" s="157"/>
      <c r="I2" s="157"/>
      <c r="J2" s="157"/>
      <c r="K2" s="157"/>
      <c r="L2" s="157"/>
      <c r="M2" s="157"/>
      <c r="N2" s="157"/>
      <c r="O2" s="176"/>
      <c r="P2" s="86"/>
      <c r="Q2" s="86"/>
      <c r="R2" s="86"/>
      <c r="S2" s="86"/>
      <c r="T2" s="86"/>
      <c r="U2" s="86"/>
    </row>
    <row r="3" spans="1:21" ht="33.75" customHeight="1" thickBot="1" x14ac:dyDescent="0.3">
      <c r="A3" s="177" t="s">
        <v>306</v>
      </c>
      <c r="B3" s="178"/>
      <c r="C3" s="178"/>
      <c r="D3" s="142"/>
      <c r="E3" s="179" t="s">
        <v>305</v>
      </c>
      <c r="F3" s="180"/>
      <c r="G3" s="88"/>
      <c r="H3" s="88"/>
      <c r="I3" s="88"/>
      <c r="J3" s="88"/>
      <c r="K3" s="141"/>
      <c r="L3" s="88"/>
      <c r="M3" s="88"/>
    </row>
    <row r="4" spans="1:21" ht="18.75" customHeight="1" x14ac:dyDescent="0.15">
      <c r="A4" s="181"/>
      <c r="B4" s="182"/>
      <c r="C4" s="183"/>
      <c r="D4" s="163" t="s">
        <v>6</v>
      </c>
      <c r="E4" s="187" t="s">
        <v>288</v>
      </c>
      <c r="F4" s="190" t="s">
        <v>279</v>
      </c>
      <c r="G4" s="140" t="s">
        <v>287</v>
      </c>
      <c r="H4" s="139" t="s">
        <v>286</v>
      </c>
      <c r="I4" s="193" t="s">
        <v>285</v>
      </c>
      <c r="J4" s="194"/>
      <c r="K4" s="195"/>
      <c r="L4" s="196" t="s">
        <v>284</v>
      </c>
      <c r="M4" s="197"/>
      <c r="N4" s="198"/>
      <c r="O4" s="163" t="s">
        <v>6</v>
      </c>
    </row>
    <row r="5" spans="1:21" ht="18.75" customHeight="1" x14ac:dyDescent="0.15">
      <c r="A5" s="184"/>
      <c r="B5" s="185"/>
      <c r="C5" s="186"/>
      <c r="D5" s="164"/>
      <c r="E5" s="188"/>
      <c r="F5" s="191"/>
      <c r="G5" s="9" t="s">
        <v>283</v>
      </c>
      <c r="H5" s="138" t="s">
        <v>282</v>
      </c>
      <c r="I5" s="166" t="s">
        <v>281</v>
      </c>
      <c r="J5" s="167"/>
      <c r="K5" s="168"/>
      <c r="L5" s="169" t="s">
        <v>298</v>
      </c>
      <c r="M5" s="170"/>
      <c r="N5" s="171"/>
      <c r="O5" s="164"/>
    </row>
    <row r="6" spans="1:21" ht="18.75" customHeight="1" thickBot="1" x14ac:dyDescent="0.2">
      <c r="A6" s="137"/>
      <c r="B6" s="136" t="s">
        <v>1</v>
      </c>
      <c r="C6" s="135" t="s">
        <v>278</v>
      </c>
      <c r="D6" s="165"/>
      <c r="E6" s="189"/>
      <c r="F6" s="192"/>
      <c r="G6" s="134" t="s">
        <v>279</v>
      </c>
      <c r="H6" s="131" t="s">
        <v>277</v>
      </c>
      <c r="I6" s="132" t="s">
        <v>1</v>
      </c>
      <c r="J6" s="133" t="s">
        <v>278</v>
      </c>
      <c r="K6" s="130" t="s">
        <v>277</v>
      </c>
      <c r="L6" s="132" t="s">
        <v>1</v>
      </c>
      <c r="M6" s="131" t="s">
        <v>278</v>
      </c>
      <c r="N6" s="130" t="s">
        <v>277</v>
      </c>
      <c r="O6" s="165"/>
    </row>
    <row r="7" spans="1:21" ht="18.95" customHeight="1" x14ac:dyDescent="0.15">
      <c r="A7" s="172" t="s">
        <v>48</v>
      </c>
      <c r="B7" s="125" t="s">
        <v>275</v>
      </c>
      <c r="C7" s="129" t="s">
        <v>272</v>
      </c>
      <c r="D7" s="128"/>
      <c r="E7" s="38"/>
      <c r="F7" s="38"/>
      <c r="G7" s="125"/>
      <c r="H7" s="127" t="s">
        <v>276</v>
      </c>
      <c r="I7" s="126" t="s">
        <v>275</v>
      </c>
      <c r="J7" s="125" t="s">
        <v>272</v>
      </c>
      <c r="K7" s="124" t="s">
        <v>274</v>
      </c>
      <c r="L7" s="126" t="s">
        <v>273</v>
      </c>
      <c r="M7" s="125" t="s">
        <v>272</v>
      </c>
      <c r="N7" s="124">
        <v>30</v>
      </c>
      <c r="O7" s="123"/>
    </row>
    <row r="8" spans="1:21" ht="18.95" customHeight="1" x14ac:dyDescent="0.15">
      <c r="A8" s="173"/>
      <c r="B8" s="113"/>
      <c r="C8" s="118"/>
      <c r="D8" s="117"/>
      <c r="E8" s="50"/>
      <c r="F8" s="50"/>
      <c r="G8" s="113"/>
      <c r="H8" s="115"/>
      <c r="I8" s="114"/>
      <c r="J8" s="113"/>
      <c r="K8" s="112"/>
      <c r="L8" s="114"/>
      <c r="M8" s="113"/>
      <c r="N8" s="112"/>
      <c r="O8" s="121"/>
    </row>
    <row r="9" spans="1:21" ht="18.95" customHeight="1" x14ac:dyDescent="0.15">
      <c r="A9" s="173"/>
      <c r="B9" s="106" t="s">
        <v>304</v>
      </c>
      <c r="C9" s="111" t="s">
        <v>98</v>
      </c>
      <c r="D9" s="110" t="s">
        <v>55</v>
      </c>
      <c r="E9" s="44" t="s">
        <v>99</v>
      </c>
      <c r="F9" s="44"/>
      <c r="G9" s="106"/>
      <c r="H9" s="149">
        <v>0.7</v>
      </c>
      <c r="I9" s="107" t="s">
        <v>304</v>
      </c>
      <c r="J9" s="106" t="s">
        <v>98</v>
      </c>
      <c r="K9" s="148">
        <v>0.3</v>
      </c>
      <c r="L9" s="107" t="s">
        <v>303</v>
      </c>
      <c r="M9" s="106" t="s">
        <v>98</v>
      </c>
      <c r="N9" s="147">
        <v>0.2</v>
      </c>
      <c r="O9" s="104" t="s">
        <v>55</v>
      </c>
    </row>
    <row r="10" spans="1:21" ht="18.95" customHeight="1" x14ac:dyDescent="0.15">
      <c r="A10" s="173"/>
      <c r="B10" s="106"/>
      <c r="C10" s="111" t="s">
        <v>104</v>
      </c>
      <c r="D10" s="110"/>
      <c r="E10" s="44"/>
      <c r="F10" s="44"/>
      <c r="G10" s="106"/>
      <c r="H10" s="119">
        <v>20</v>
      </c>
      <c r="I10" s="107"/>
      <c r="J10" s="106" t="s">
        <v>104</v>
      </c>
      <c r="K10" s="105">
        <v>15</v>
      </c>
      <c r="L10" s="107"/>
      <c r="M10" s="106" t="s">
        <v>104</v>
      </c>
      <c r="N10" s="105">
        <v>10</v>
      </c>
      <c r="O10" s="104"/>
    </row>
    <row r="11" spans="1:21" ht="18.95" customHeight="1" x14ac:dyDescent="0.15">
      <c r="A11" s="173"/>
      <c r="B11" s="106"/>
      <c r="C11" s="111"/>
      <c r="D11" s="110"/>
      <c r="E11" s="44"/>
      <c r="F11" s="44"/>
      <c r="G11" s="106" t="s">
        <v>65</v>
      </c>
      <c r="H11" s="119" t="s">
        <v>266</v>
      </c>
      <c r="I11" s="107"/>
      <c r="J11" s="106"/>
      <c r="K11" s="105"/>
      <c r="L11" s="114"/>
      <c r="M11" s="113"/>
      <c r="N11" s="112"/>
      <c r="O11" s="121"/>
    </row>
    <row r="12" spans="1:21" ht="18.95" customHeight="1" x14ac:dyDescent="0.15">
      <c r="A12" s="173"/>
      <c r="B12" s="113"/>
      <c r="C12" s="118"/>
      <c r="D12" s="117"/>
      <c r="E12" s="50"/>
      <c r="F12" s="50"/>
      <c r="G12" s="113"/>
      <c r="H12" s="115"/>
      <c r="I12" s="114"/>
      <c r="J12" s="113"/>
      <c r="K12" s="112"/>
      <c r="L12" s="107" t="s">
        <v>302</v>
      </c>
      <c r="M12" s="106" t="s">
        <v>134</v>
      </c>
      <c r="N12" s="105">
        <v>20</v>
      </c>
      <c r="O12" s="104"/>
    </row>
    <row r="13" spans="1:21" ht="18.95" customHeight="1" x14ac:dyDescent="0.15">
      <c r="A13" s="173"/>
      <c r="B13" s="106" t="s">
        <v>301</v>
      </c>
      <c r="C13" s="111" t="s">
        <v>134</v>
      </c>
      <c r="D13" s="110"/>
      <c r="E13" s="44"/>
      <c r="F13" s="44"/>
      <c r="G13" s="106"/>
      <c r="H13" s="119">
        <v>20</v>
      </c>
      <c r="I13" s="107" t="s">
        <v>301</v>
      </c>
      <c r="J13" s="106" t="s">
        <v>134</v>
      </c>
      <c r="K13" s="105">
        <v>20</v>
      </c>
      <c r="L13" s="107"/>
      <c r="M13" s="106" t="s">
        <v>40</v>
      </c>
      <c r="N13" s="105">
        <v>5</v>
      </c>
      <c r="O13" s="104"/>
    </row>
    <row r="14" spans="1:21" ht="18.95" customHeight="1" x14ac:dyDescent="0.15">
      <c r="A14" s="173"/>
      <c r="B14" s="106"/>
      <c r="C14" s="111" t="s">
        <v>40</v>
      </c>
      <c r="D14" s="110"/>
      <c r="E14" s="44"/>
      <c r="F14" s="44"/>
      <c r="G14" s="106"/>
      <c r="H14" s="119">
        <v>5</v>
      </c>
      <c r="I14" s="107"/>
      <c r="J14" s="106" t="s">
        <v>40</v>
      </c>
      <c r="K14" s="105">
        <v>5</v>
      </c>
      <c r="L14" s="114"/>
      <c r="M14" s="113"/>
      <c r="N14" s="112"/>
      <c r="O14" s="121"/>
    </row>
    <row r="15" spans="1:21" ht="18.95" customHeight="1" x14ac:dyDescent="0.15">
      <c r="A15" s="173"/>
      <c r="B15" s="106"/>
      <c r="C15" s="111" t="s">
        <v>56</v>
      </c>
      <c r="D15" s="110"/>
      <c r="E15" s="44" t="s">
        <v>57</v>
      </c>
      <c r="F15" s="44"/>
      <c r="G15" s="106"/>
      <c r="H15" s="144">
        <v>0.13</v>
      </c>
      <c r="I15" s="107"/>
      <c r="J15" s="106" t="s">
        <v>291</v>
      </c>
      <c r="K15" s="143">
        <v>0.13</v>
      </c>
      <c r="L15" s="107" t="s">
        <v>122</v>
      </c>
      <c r="M15" s="106" t="s">
        <v>123</v>
      </c>
      <c r="N15" s="108">
        <v>0.1</v>
      </c>
      <c r="O15" s="104"/>
    </row>
    <row r="16" spans="1:21" ht="18.95" customHeight="1" x14ac:dyDescent="0.15">
      <c r="A16" s="173"/>
      <c r="B16" s="106"/>
      <c r="C16" s="111"/>
      <c r="D16" s="110"/>
      <c r="E16" s="44"/>
      <c r="F16" s="44"/>
      <c r="G16" s="106" t="s">
        <v>65</v>
      </c>
      <c r="H16" s="119" t="s">
        <v>266</v>
      </c>
      <c r="I16" s="107"/>
      <c r="J16" s="106"/>
      <c r="K16" s="105"/>
      <c r="L16" s="107"/>
      <c r="M16" s="106"/>
      <c r="N16" s="105"/>
      <c r="O16" s="104"/>
    </row>
    <row r="17" spans="1:15" ht="18.95" customHeight="1" x14ac:dyDescent="0.15">
      <c r="A17" s="173"/>
      <c r="B17" s="113"/>
      <c r="C17" s="118"/>
      <c r="D17" s="117"/>
      <c r="E17" s="50"/>
      <c r="F17" s="50"/>
      <c r="G17" s="113"/>
      <c r="H17" s="115"/>
      <c r="I17" s="114"/>
      <c r="J17" s="113"/>
      <c r="K17" s="112"/>
      <c r="L17" s="107"/>
      <c r="M17" s="106"/>
      <c r="N17" s="105"/>
      <c r="O17" s="104"/>
    </row>
    <row r="18" spans="1:15" ht="18.95" customHeight="1" x14ac:dyDescent="0.15">
      <c r="A18" s="173"/>
      <c r="B18" s="106" t="s">
        <v>122</v>
      </c>
      <c r="C18" s="111" t="s">
        <v>123</v>
      </c>
      <c r="D18" s="110"/>
      <c r="E18" s="44"/>
      <c r="F18" s="44"/>
      <c r="G18" s="106"/>
      <c r="H18" s="144">
        <v>0.13</v>
      </c>
      <c r="I18" s="107" t="s">
        <v>122</v>
      </c>
      <c r="J18" s="106" t="s">
        <v>123</v>
      </c>
      <c r="K18" s="143">
        <v>0.13</v>
      </c>
      <c r="L18" s="107"/>
      <c r="M18" s="106"/>
      <c r="N18" s="105"/>
      <c r="O18" s="104"/>
    </row>
    <row r="19" spans="1:15" ht="18.95" customHeight="1" thickBot="1" x14ac:dyDescent="0.2">
      <c r="A19" s="174"/>
      <c r="B19" s="99"/>
      <c r="C19" s="103"/>
      <c r="D19" s="102"/>
      <c r="E19" s="57"/>
      <c r="F19" s="146"/>
      <c r="G19" s="99"/>
      <c r="H19" s="101"/>
      <c r="I19" s="100"/>
      <c r="J19" s="99"/>
      <c r="K19" s="98"/>
      <c r="L19" s="100"/>
      <c r="M19" s="99"/>
      <c r="N19" s="98"/>
      <c r="O19" s="97"/>
    </row>
    <row r="20" spans="1:15" ht="18.95" customHeight="1" x14ac:dyDescent="0.15">
      <c r="B20" s="96"/>
      <c r="C20" s="96"/>
      <c r="D20" s="96"/>
      <c r="G20" s="96"/>
      <c r="H20" s="95"/>
      <c r="I20" s="96"/>
      <c r="J20" s="96"/>
      <c r="K20" s="95"/>
      <c r="L20" s="96"/>
      <c r="M20" s="96"/>
      <c r="N20" s="95"/>
    </row>
    <row r="21" spans="1:15" ht="18.95" customHeight="1" x14ac:dyDescent="0.15">
      <c r="B21" s="96"/>
      <c r="C21" s="96"/>
      <c r="D21" s="96"/>
      <c r="G21" s="96"/>
      <c r="H21" s="95"/>
      <c r="I21" s="96"/>
      <c r="J21" s="96"/>
      <c r="K21" s="95"/>
      <c r="L21" s="96"/>
      <c r="M21" s="96"/>
      <c r="N21" s="95"/>
    </row>
    <row r="22" spans="1:15" ht="18.95" customHeight="1" x14ac:dyDescent="0.15">
      <c r="B22" s="96"/>
      <c r="C22" s="96"/>
      <c r="D22" s="96"/>
      <c r="G22" s="96"/>
      <c r="H22" s="95"/>
      <c r="I22" s="96"/>
      <c r="J22" s="96"/>
      <c r="K22" s="95"/>
      <c r="L22" s="96"/>
      <c r="M22" s="96"/>
      <c r="N22" s="95"/>
    </row>
    <row r="23" spans="1:15" ht="18.95" customHeight="1" x14ac:dyDescent="0.15">
      <c r="B23" s="96"/>
      <c r="C23" s="96"/>
      <c r="D23" s="96"/>
      <c r="G23" s="96"/>
      <c r="H23" s="95"/>
      <c r="I23" s="96"/>
      <c r="J23" s="96"/>
      <c r="K23" s="95"/>
      <c r="L23" s="96"/>
      <c r="M23" s="96"/>
      <c r="N23" s="95"/>
    </row>
    <row r="24" spans="1:15" ht="18.95" customHeight="1" x14ac:dyDescent="0.15">
      <c r="B24" s="96"/>
      <c r="C24" s="96"/>
      <c r="D24" s="96"/>
      <c r="G24" s="96"/>
      <c r="H24" s="95"/>
      <c r="I24" s="96"/>
      <c r="J24" s="96"/>
      <c r="K24" s="95"/>
      <c r="L24" s="96"/>
      <c r="M24" s="96"/>
      <c r="N24" s="95"/>
    </row>
    <row r="25" spans="1:15" ht="18.95" customHeight="1" x14ac:dyDescent="0.15">
      <c r="B25" s="96"/>
      <c r="C25" s="96"/>
      <c r="D25" s="96"/>
      <c r="G25" s="96"/>
      <c r="H25" s="95"/>
      <c r="I25" s="96"/>
      <c r="J25" s="96"/>
      <c r="K25" s="95"/>
      <c r="L25" s="96"/>
      <c r="M25" s="96"/>
      <c r="N25" s="95"/>
    </row>
    <row r="26" spans="1:15" ht="18.95" customHeight="1" x14ac:dyDescent="0.15">
      <c r="B26" s="96"/>
      <c r="C26" s="96"/>
      <c r="D26" s="96"/>
      <c r="G26" s="96"/>
      <c r="H26" s="95"/>
      <c r="I26" s="96"/>
      <c r="J26" s="96"/>
      <c r="K26" s="95"/>
      <c r="L26" s="96"/>
      <c r="M26" s="96"/>
      <c r="N26" s="95"/>
    </row>
    <row r="27" spans="1:15" ht="18.95" customHeight="1" x14ac:dyDescent="0.15">
      <c r="B27" s="96"/>
      <c r="C27" s="96"/>
      <c r="D27" s="96"/>
      <c r="G27" s="96"/>
      <c r="H27" s="95"/>
      <c r="I27" s="96"/>
      <c r="J27" s="96"/>
      <c r="K27" s="95"/>
      <c r="L27" s="96"/>
      <c r="M27" s="96"/>
      <c r="N27" s="95"/>
    </row>
    <row r="28" spans="1:15" ht="14.25" x14ac:dyDescent="0.15">
      <c r="B28" s="96"/>
      <c r="C28" s="96"/>
      <c r="D28" s="96"/>
      <c r="G28" s="96"/>
      <c r="H28" s="95"/>
      <c r="I28" s="96"/>
      <c r="J28" s="96"/>
      <c r="K28" s="95"/>
      <c r="L28" s="96"/>
      <c r="M28" s="96"/>
      <c r="N28" s="95"/>
    </row>
    <row r="29" spans="1:15" ht="14.25" x14ac:dyDescent="0.15">
      <c r="B29" s="96"/>
      <c r="C29" s="96"/>
      <c r="D29" s="96"/>
      <c r="G29" s="96"/>
      <c r="H29" s="95"/>
      <c r="I29" s="96"/>
      <c r="J29" s="96"/>
      <c r="K29" s="95"/>
      <c r="L29" s="96"/>
      <c r="M29" s="96"/>
      <c r="N29" s="95"/>
    </row>
    <row r="30" spans="1:15" ht="14.25" x14ac:dyDescent="0.15">
      <c r="B30" s="96"/>
      <c r="C30" s="96"/>
      <c r="D30" s="96"/>
      <c r="G30" s="96"/>
      <c r="H30" s="95"/>
      <c r="I30" s="96"/>
      <c r="J30" s="96"/>
      <c r="K30" s="95"/>
      <c r="L30" s="96"/>
      <c r="M30" s="96"/>
      <c r="N30" s="95"/>
    </row>
    <row r="31" spans="1:15" ht="14.25" x14ac:dyDescent="0.15">
      <c r="B31" s="96"/>
      <c r="C31" s="96"/>
      <c r="D31" s="96"/>
      <c r="G31" s="96"/>
      <c r="H31" s="95"/>
      <c r="I31" s="96"/>
      <c r="J31" s="96"/>
      <c r="K31" s="95"/>
      <c r="L31" s="96"/>
      <c r="M31" s="96"/>
      <c r="N31" s="95"/>
    </row>
    <row r="32" spans="1:15" ht="14.25" x14ac:dyDescent="0.15">
      <c r="B32" s="96"/>
      <c r="C32" s="96"/>
      <c r="D32" s="96"/>
      <c r="G32" s="96"/>
      <c r="H32" s="95"/>
      <c r="I32" s="96"/>
      <c r="J32" s="96"/>
      <c r="K32" s="95"/>
      <c r="L32" s="96"/>
      <c r="M32" s="96"/>
      <c r="N32" s="95"/>
    </row>
    <row r="33" spans="2:14" ht="14.25" x14ac:dyDescent="0.15">
      <c r="B33" s="96"/>
      <c r="C33" s="96"/>
      <c r="D33" s="96"/>
      <c r="G33" s="96"/>
      <c r="H33" s="95"/>
      <c r="I33" s="96"/>
      <c r="J33" s="96"/>
      <c r="K33" s="95"/>
      <c r="L33" s="96"/>
      <c r="M33" s="96"/>
      <c r="N33" s="95"/>
    </row>
    <row r="34" spans="2:14" ht="14.25" x14ac:dyDescent="0.15">
      <c r="B34" s="96"/>
      <c r="C34" s="96"/>
      <c r="D34" s="96"/>
      <c r="G34" s="96"/>
      <c r="H34" s="95"/>
      <c r="I34" s="96"/>
      <c r="J34" s="96"/>
      <c r="K34" s="95"/>
      <c r="L34" s="96"/>
      <c r="M34" s="96"/>
      <c r="N34" s="95"/>
    </row>
    <row r="35" spans="2:14" ht="14.25" x14ac:dyDescent="0.15">
      <c r="B35" s="96"/>
      <c r="C35" s="96"/>
      <c r="D35" s="96"/>
      <c r="G35" s="96"/>
      <c r="H35" s="95"/>
      <c r="I35" s="96"/>
      <c r="J35" s="96"/>
      <c r="K35" s="95"/>
      <c r="L35" s="96"/>
      <c r="M35" s="96"/>
      <c r="N35" s="95"/>
    </row>
    <row r="36" spans="2:14" ht="14.25" x14ac:dyDescent="0.15">
      <c r="B36" s="96"/>
      <c r="C36" s="96"/>
      <c r="D36" s="96"/>
      <c r="G36" s="96"/>
      <c r="H36" s="95"/>
      <c r="I36" s="96"/>
      <c r="J36" s="96"/>
      <c r="K36" s="95"/>
      <c r="L36" s="96"/>
      <c r="M36" s="96"/>
      <c r="N36" s="95"/>
    </row>
    <row r="37" spans="2:14" ht="14.25" x14ac:dyDescent="0.15">
      <c r="B37" s="96"/>
      <c r="C37" s="96"/>
      <c r="D37" s="96"/>
      <c r="G37" s="96"/>
      <c r="H37" s="95"/>
      <c r="I37" s="96"/>
      <c r="J37" s="96"/>
      <c r="K37" s="95"/>
      <c r="L37" s="96"/>
      <c r="M37" s="96"/>
      <c r="N37" s="95"/>
    </row>
    <row r="38" spans="2:14" ht="14.25" x14ac:dyDescent="0.15">
      <c r="B38" s="96"/>
      <c r="C38" s="96"/>
      <c r="D38" s="96"/>
      <c r="G38" s="96"/>
      <c r="H38" s="95"/>
      <c r="I38" s="96"/>
      <c r="J38" s="96"/>
      <c r="K38" s="95"/>
      <c r="L38" s="96"/>
      <c r="M38" s="96"/>
      <c r="N38" s="95"/>
    </row>
    <row r="39" spans="2:14" ht="14.25" x14ac:dyDescent="0.15">
      <c r="B39" s="96"/>
      <c r="C39" s="96"/>
      <c r="D39" s="96"/>
      <c r="G39" s="96"/>
      <c r="H39" s="95"/>
      <c r="I39" s="96"/>
      <c r="J39" s="96"/>
      <c r="K39" s="95"/>
      <c r="L39" s="96"/>
      <c r="M39" s="96"/>
      <c r="N39" s="95"/>
    </row>
    <row r="40" spans="2:14" ht="14.25" x14ac:dyDescent="0.15">
      <c r="B40" s="96"/>
      <c r="C40" s="96"/>
      <c r="D40" s="96"/>
      <c r="G40" s="96"/>
      <c r="H40" s="95"/>
      <c r="I40" s="96"/>
      <c r="J40" s="96"/>
      <c r="K40" s="95"/>
      <c r="L40" s="96"/>
      <c r="M40" s="96"/>
      <c r="N40" s="95"/>
    </row>
    <row r="41" spans="2:14" ht="14.25" x14ac:dyDescent="0.15">
      <c r="B41" s="96"/>
      <c r="C41" s="96"/>
      <c r="D41" s="96"/>
      <c r="G41" s="96"/>
      <c r="H41" s="95"/>
      <c r="I41" s="96"/>
      <c r="J41" s="96"/>
      <c r="K41" s="95"/>
      <c r="L41" s="96"/>
      <c r="M41" s="96"/>
      <c r="N41" s="95"/>
    </row>
    <row r="42" spans="2:14" ht="14.25" x14ac:dyDescent="0.15">
      <c r="B42" s="96"/>
      <c r="C42" s="96"/>
      <c r="D42" s="96"/>
      <c r="G42" s="96"/>
      <c r="H42" s="95"/>
      <c r="I42" s="96"/>
      <c r="J42" s="96"/>
      <c r="K42" s="95"/>
      <c r="L42" s="96"/>
      <c r="M42" s="96"/>
      <c r="N42" s="95"/>
    </row>
    <row r="43" spans="2:14" ht="14.25" x14ac:dyDescent="0.15">
      <c r="B43" s="96"/>
      <c r="C43" s="96"/>
      <c r="D43" s="96"/>
      <c r="G43" s="96"/>
      <c r="H43" s="95"/>
      <c r="I43" s="96"/>
      <c r="J43" s="96"/>
      <c r="K43" s="95"/>
      <c r="L43" s="96"/>
      <c r="M43" s="96"/>
      <c r="N43" s="95"/>
    </row>
    <row r="44" spans="2:14" ht="14.25" x14ac:dyDescent="0.15">
      <c r="B44" s="96"/>
      <c r="C44" s="96"/>
      <c r="D44" s="96"/>
      <c r="G44" s="96"/>
      <c r="H44" s="95"/>
      <c r="I44" s="96"/>
      <c r="J44" s="96"/>
      <c r="K44" s="95"/>
      <c r="L44" s="96"/>
      <c r="M44" s="96"/>
      <c r="N44" s="95"/>
    </row>
    <row r="45" spans="2:14" ht="14.25" x14ac:dyDescent="0.15">
      <c r="B45" s="96"/>
      <c r="C45" s="96"/>
      <c r="D45" s="96"/>
      <c r="G45" s="96"/>
      <c r="H45" s="95"/>
      <c r="I45" s="96"/>
      <c r="J45" s="96"/>
      <c r="K45" s="95"/>
      <c r="L45" s="96"/>
      <c r="M45" s="96"/>
      <c r="N45" s="95"/>
    </row>
    <row r="46" spans="2:14" ht="14.25" x14ac:dyDescent="0.15">
      <c r="B46" s="96"/>
      <c r="C46" s="96"/>
      <c r="D46" s="96"/>
      <c r="G46" s="96"/>
      <c r="H46" s="95"/>
      <c r="I46" s="96"/>
      <c r="J46" s="96"/>
      <c r="K46" s="95"/>
      <c r="L46" s="96"/>
      <c r="M46" s="96"/>
      <c r="N46" s="95"/>
    </row>
    <row r="47" spans="2:14" ht="14.25" x14ac:dyDescent="0.15">
      <c r="B47" s="96"/>
      <c r="C47" s="96"/>
      <c r="D47" s="96"/>
      <c r="G47" s="96"/>
      <c r="H47" s="95"/>
      <c r="I47" s="96"/>
      <c r="J47" s="96"/>
      <c r="K47" s="95"/>
      <c r="L47" s="96"/>
      <c r="M47" s="96"/>
      <c r="N47" s="95"/>
    </row>
    <row r="48" spans="2:14" ht="14.25" x14ac:dyDescent="0.15">
      <c r="B48" s="96"/>
      <c r="C48" s="96"/>
      <c r="D48" s="96"/>
      <c r="G48" s="96"/>
      <c r="H48" s="95"/>
      <c r="I48" s="96"/>
      <c r="J48" s="96"/>
      <c r="K48" s="95"/>
      <c r="L48" s="96"/>
      <c r="M48" s="96"/>
      <c r="N48" s="95"/>
    </row>
    <row r="49" spans="2:14" ht="14.25" x14ac:dyDescent="0.15">
      <c r="B49" s="96"/>
      <c r="C49" s="96"/>
      <c r="D49" s="96"/>
      <c r="G49" s="96"/>
      <c r="H49" s="95"/>
      <c r="I49" s="96"/>
      <c r="J49" s="96"/>
      <c r="K49" s="95"/>
      <c r="L49" s="96"/>
      <c r="M49" s="96"/>
      <c r="N49" s="95"/>
    </row>
    <row r="50" spans="2:14" ht="14.25" x14ac:dyDescent="0.15">
      <c r="B50" s="96"/>
      <c r="C50" s="96"/>
      <c r="D50" s="96"/>
      <c r="G50" s="96"/>
      <c r="H50" s="95"/>
      <c r="I50" s="96"/>
      <c r="J50" s="96"/>
      <c r="K50" s="95"/>
      <c r="L50" s="96"/>
      <c r="M50" s="96"/>
      <c r="N50" s="95"/>
    </row>
    <row r="51" spans="2:14" ht="14.25" x14ac:dyDescent="0.15">
      <c r="B51" s="96"/>
      <c r="C51" s="96"/>
      <c r="D51" s="96"/>
      <c r="G51" s="96"/>
      <c r="H51" s="95"/>
      <c r="I51" s="96"/>
      <c r="J51" s="96"/>
      <c r="K51" s="95"/>
      <c r="L51" s="96"/>
      <c r="M51" s="96"/>
      <c r="N51" s="95"/>
    </row>
    <row r="52" spans="2:14" ht="14.25" x14ac:dyDescent="0.15">
      <c r="B52" s="96"/>
      <c r="C52" s="96"/>
      <c r="D52" s="96"/>
      <c r="G52" s="96"/>
      <c r="H52" s="95"/>
      <c r="I52" s="96"/>
      <c r="J52" s="96"/>
      <c r="K52" s="95"/>
      <c r="L52" s="96"/>
      <c r="M52" s="96"/>
      <c r="N52" s="95"/>
    </row>
    <row r="53" spans="2:14" ht="14.25" x14ac:dyDescent="0.15">
      <c r="B53" s="96"/>
      <c r="C53" s="96"/>
      <c r="D53" s="96"/>
      <c r="G53" s="96"/>
      <c r="H53" s="95"/>
      <c r="I53" s="96"/>
      <c r="J53" s="96"/>
      <c r="K53" s="95"/>
      <c r="L53" s="96"/>
      <c r="M53" s="96"/>
      <c r="N53" s="95"/>
    </row>
    <row r="54" spans="2:14" ht="14.25" x14ac:dyDescent="0.15">
      <c r="B54" s="96"/>
      <c r="C54" s="96"/>
      <c r="D54" s="96"/>
      <c r="G54" s="96"/>
      <c r="H54" s="95"/>
      <c r="I54" s="96"/>
      <c r="J54" s="96"/>
      <c r="K54" s="95"/>
      <c r="L54" s="96"/>
      <c r="M54" s="96"/>
      <c r="N54" s="95"/>
    </row>
    <row r="55" spans="2:14" ht="14.25" x14ac:dyDescent="0.15">
      <c r="B55" s="96"/>
      <c r="C55" s="96"/>
      <c r="D55" s="96"/>
      <c r="G55" s="96"/>
      <c r="H55" s="95"/>
      <c r="I55" s="96"/>
      <c r="J55" s="96"/>
      <c r="K55" s="95"/>
      <c r="L55" s="96"/>
      <c r="M55" s="96"/>
      <c r="N55" s="95"/>
    </row>
    <row r="56" spans="2:14" ht="14.25" x14ac:dyDescent="0.15">
      <c r="B56" s="96"/>
      <c r="C56" s="96"/>
      <c r="D56" s="96"/>
      <c r="G56" s="96"/>
      <c r="H56" s="95"/>
      <c r="I56" s="96"/>
      <c r="J56" s="96"/>
      <c r="K56" s="95"/>
      <c r="L56" s="96"/>
      <c r="M56" s="96"/>
      <c r="N56" s="95"/>
    </row>
    <row r="57" spans="2:14" ht="14.25" x14ac:dyDescent="0.15">
      <c r="B57" s="96"/>
      <c r="C57" s="96"/>
      <c r="D57" s="96"/>
      <c r="G57" s="96"/>
      <c r="H57" s="95"/>
      <c r="I57" s="96"/>
      <c r="J57" s="96"/>
      <c r="K57" s="95"/>
      <c r="L57" s="96"/>
      <c r="M57" s="96"/>
      <c r="N57" s="95"/>
    </row>
    <row r="58" spans="2:14" ht="14.25" x14ac:dyDescent="0.15">
      <c r="B58" s="96"/>
      <c r="C58" s="96"/>
      <c r="D58" s="96"/>
      <c r="G58" s="96"/>
      <c r="H58" s="95"/>
      <c r="I58" s="96"/>
      <c r="J58" s="96"/>
      <c r="K58" s="95"/>
      <c r="L58" s="96"/>
      <c r="M58" s="96"/>
      <c r="N58" s="95"/>
    </row>
    <row r="59" spans="2:14" ht="14.25" x14ac:dyDescent="0.15">
      <c r="B59" s="96"/>
      <c r="C59" s="96"/>
      <c r="D59" s="96"/>
      <c r="G59" s="96"/>
      <c r="H59" s="95"/>
      <c r="I59" s="96"/>
      <c r="J59" s="96"/>
      <c r="K59" s="95"/>
      <c r="L59" s="96"/>
      <c r="M59" s="96"/>
      <c r="N59" s="95"/>
    </row>
    <row r="60" spans="2:14" ht="14.25" x14ac:dyDescent="0.15">
      <c r="B60" s="96"/>
      <c r="C60" s="96"/>
      <c r="D60" s="96"/>
      <c r="G60" s="96"/>
      <c r="H60" s="95"/>
      <c r="I60" s="96"/>
      <c r="J60" s="96"/>
      <c r="K60" s="95"/>
      <c r="L60" s="96"/>
      <c r="M60" s="96"/>
      <c r="N60" s="95"/>
    </row>
    <row r="61" spans="2:14" ht="14.25" x14ac:dyDescent="0.15">
      <c r="B61" s="96"/>
      <c r="C61" s="96"/>
      <c r="D61" s="96"/>
      <c r="G61" s="96"/>
      <c r="H61" s="95"/>
      <c r="I61" s="96"/>
      <c r="J61" s="96"/>
      <c r="K61" s="95"/>
      <c r="L61" s="96"/>
      <c r="M61" s="96"/>
      <c r="N61" s="95"/>
    </row>
    <row r="62" spans="2:14" ht="14.25" x14ac:dyDescent="0.15">
      <c r="B62" s="96"/>
      <c r="C62" s="96"/>
      <c r="D62" s="96"/>
      <c r="G62" s="96"/>
      <c r="H62" s="95"/>
      <c r="I62" s="96"/>
      <c r="J62" s="96"/>
      <c r="K62" s="95"/>
      <c r="L62" s="96"/>
      <c r="M62" s="96"/>
      <c r="N62" s="95"/>
    </row>
    <row r="63" spans="2:14" ht="14.25" x14ac:dyDescent="0.15">
      <c r="B63" s="96"/>
      <c r="C63" s="96"/>
      <c r="D63" s="96"/>
      <c r="G63" s="96"/>
      <c r="H63" s="95"/>
      <c r="I63" s="96"/>
      <c r="J63" s="96"/>
      <c r="K63" s="95"/>
      <c r="L63" s="96"/>
      <c r="M63" s="96"/>
      <c r="N63" s="95"/>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6"/>
    <col min="27" max="16384" width="9" style="3"/>
  </cols>
  <sheetData>
    <row r="1" spans="1:19" ht="36.75" customHeight="1" x14ac:dyDescent="0.15">
      <c r="A1" s="1" t="s">
        <v>13</v>
      </c>
      <c r="B1" s="1"/>
      <c r="C1" s="2"/>
      <c r="D1" s="3"/>
      <c r="E1" s="2"/>
      <c r="F1" s="2"/>
      <c r="G1" s="2"/>
      <c r="H1" s="156"/>
      <c r="I1" s="156"/>
      <c r="J1" s="157"/>
      <c r="K1" s="157"/>
      <c r="L1" s="157"/>
      <c r="M1" s="157"/>
      <c r="N1" s="157"/>
      <c r="O1" s="2"/>
      <c r="P1" s="2"/>
      <c r="Q1" s="4"/>
      <c r="R1" s="4"/>
      <c r="S1" s="3"/>
    </row>
    <row r="2" spans="1:19" ht="36.75" customHeight="1" x14ac:dyDescent="0.15">
      <c r="A2" s="156" t="s">
        <v>0</v>
      </c>
      <c r="B2" s="156"/>
      <c r="C2" s="157"/>
      <c r="D2" s="157"/>
      <c r="E2" s="157"/>
      <c r="F2" s="157"/>
      <c r="G2" s="157"/>
      <c r="H2" s="157"/>
      <c r="I2" s="157"/>
      <c r="J2" s="157"/>
      <c r="K2" s="157"/>
      <c r="L2" s="157"/>
      <c r="M2" s="157"/>
      <c r="N2" s="157"/>
      <c r="O2" s="157"/>
      <c r="P2" s="157"/>
      <c r="Q2" s="157"/>
      <c r="R2" s="157"/>
      <c r="S2" s="3"/>
    </row>
    <row r="3" spans="1:19" ht="27.75" customHeight="1" thickBot="1" x14ac:dyDescent="0.3">
      <c r="A3" s="158" t="s">
        <v>140</v>
      </c>
      <c r="B3" s="159"/>
      <c r="C3" s="159"/>
      <c r="D3" s="159"/>
      <c r="E3" s="159"/>
      <c r="F3" s="159"/>
      <c r="G3" s="2"/>
      <c r="H3" s="2"/>
      <c r="I3" s="13"/>
      <c r="J3" s="2"/>
      <c r="K3" s="7"/>
      <c r="L3" s="7"/>
      <c r="M3" s="11"/>
      <c r="N3" s="2"/>
      <c r="O3" s="14"/>
      <c r="P3" s="13"/>
      <c r="Q3" s="15"/>
      <c r="R3" s="15"/>
      <c r="S3" s="12"/>
    </row>
    <row r="4" spans="1:19" s="86"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18.75" customHeight="1" x14ac:dyDescent="0.15">
      <c r="A5" s="160" t="s">
        <v>48</v>
      </c>
      <c r="B5" s="63" t="s">
        <v>141</v>
      </c>
      <c r="C5" s="37" t="s">
        <v>144</v>
      </c>
      <c r="D5" s="38" t="s">
        <v>32</v>
      </c>
      <c r="E5" s="39">
        <v>40</v>
      </c>
      <c r="F5" s="40" t="s">
        <v>18</v>
      </c>
      <c r="G5" s="67"/>
      <c r="H5" s="71" t="s">
        <v>144</v>
      </c>
      <c r="I5" s="38" t="s">
        <v>32</v>
      </c>
      <c r="J5" s="40">
        <f>ROUNDUP(E5*0.75,2)</f>
        <v>30</v>
      </c>
      <c r="K5" s="40" t="s">
        <v>18</v>
      </c>
      <c r="L5" s="40"/>
      <c r="M5" s="75" t="e">
        <f>#REF!</f>
        <v>#REF!</v>
      </c>
      <c r="N5" s="63" t="s">
        <v>142</v>
      </c>
      <c r="O5" s="41" t="s">
        <v>21</v>
      </c>
      <c r="P5" s="38" t="s">
        <v>22</v>
      </c>
      <c r="Q5" s="42">
        <v>2</v>
      </c>
      <c r="R5" s="89">
        <f>ROUNDUP(Q5*0.75,2)</f>
        <v>1.5</v>
      </c>
    </row>
    <row r="6" spans="1:19" ht="18.75" customHeight="1" x14ac:dyDescent="0.15">
      <c r="A6" s="161"/>
      <c r="B6" s="64"/>
      <c r="C6" s="43" t="s">
        <v>17</v>
      </c>
      <c r="D6" s="44"/>
      <c r="E6" s="45">
        <v>20</v>
      </c>
      <c r="F6" s="46" t="s">
        <v>18</v>
      </c>
      <c r="G6" s="68"/>
      <c r="H6" s="72" t="s">
        <v>17</v>
      </c>
      <c r="I6" s="44"/>
      <c r="J6" s="46">
        <f>ROUNDUP(E6*0.75,2)</f>
        <v>15</v>
      </c>
      <c r="K6" s="46" t="s">
        <v>18</v>
      </c>
      <c r="L6" s="46"/>
      <c r="M6" s="76" t="e">
        <f>#REF!</f>
        <v>#REF!</v>
      </c>
      <c r="N6" s="84" t="s">
        <v>242</v>
      </c>
      <c r="O6" s="47" t="s">
        <v>35</v>
      </c>
      <c r="P6" s="44"/>
      <c r="Q6" s="48">
        <v>2</v>
      </c>
      <c r="R6" s="90">
        <f>ROUNDUP(Q6*0.75,2)</f>
        <v>1.5</v>
      </c>
    </row>
    <row r="7" spans="1:19" ht="18.75" customHeight="1" x14ac:dyDescent="0.15">
      <c r="A7" s="161"/>
      <c r="B7" s="64"/>
      <c r="C7" s="43" t="s">
        <v>19</v>
      </c>
      <c r="D7" s="44"/>
      <c r="E7" s="45">
        <v>30</v>
      </c>
      <c r="F7" s="46" t="s">
        <v>18</v>
      </c>
      <c r="G7" s="68"/>
      <c r="H7" s="72" t="s">
        <v>19</v>
      </c>
      <c r="I7" s="44"/>
      <c r="J7" s="46">
        <f>ROUNDUP(E7*0.75,2)</f>
        <v>22.5</v>
      </c>
      <c r="K7" s="46" t="s">
        <v>18</v>
      </c>
      <c r="L7" s="46"/>
      <c r="M7" s="76" t="e">
        <f>ROUND(#REF!+(#REF!*6/100),2)</f>
        <v>#REF!</v>
      </c>
      <c r="N7" s="91" t="s">
        <v>243</v>
      </c>
      <c r="O7" s="47" t="s">
        <v>24</v>
      </c>
      <c r="P7" s="44"/>
      <c r="Q7" s="48">
        <v>10</v>
      </c>
      <c r="R7" s="90">
        <f>ROUNDUP(Q7*0.75,2)</f>
        <v>7.5</v>
      </c>
    </row>
    <row r="8" spans="1:19" ht="18.75" customHeight="1" x14ac:dyDescent="0.15">
      <c r="A8" s="161"/>
      <c r="B8" s="64"/>
      <c r="C8" s="43" t="s">
        <v>20</v>
      </c>
      <c r="D8" s="44"/>
      <c r="E8" s="45">
        <v>0.5</v>
      </c>
      <c r="F8" s="46" t="s">
        <v>18</v>
      </c>
      <c r="G8" s="68"/>
      <c r="H8" s="72" t="s">
        <v>20</v>
      </c>
      <c r="I8" s="44"/>
      <c r="J8" s="46">
        <f>ROUNDUP(E8*0.75,2)</f>
        <v>0.38</v>
      </c>
      <c r="K8" s="46" t="s">
        <v>18</v>
      </c>
      <c r="L8" s="46"/>
      <c r="M8" s="76" t="e">
        <f>ROUND(#REF!+(#REF!*10/100),2)</f>
        <v>#REF!</v>
      </c>
      <c r="N8" s="64" t="s">
        <v>143</v>
      </c>
      <c r="O8" s="47" t="s">
        <v>37</v>
      </c>
      <c r="P8" s="44"/>
      <c r="Q8" s="48">
        <v>2</v>
      </c>
      <c r="R8" s="90">
        <f>ROUNDUP(Q8*0.75,2)</f>
        <v>1.5</v>
      </c>
    </row>
    <row r="9" spans="1:19" ht="18.75" customHeight="1" x14ac:dyDescent="0.15">
      <c r="A9" s="161"/>
      <c r="B9" s="64"/>
      <c r="C9" s="43"/>
      <c r="D9" s="44"/>
      <c r="E9" s="45"/>
      <c r="F9" s="46"/>
      <c r="G9" s="68"/>
      <c r="H9" s="72"/>
      <c r="I9" s="44"/>
      <c r="J9" s="46"/>
      <c r="K9" s="46"/>
      <c r="L9" s="46"/>
      <c r="M9" s="76"/>
      <c r="N9" s="64" t="s">
        <v>39</v>
      </c>
      <c r="O9" s="47" t="s">
        <v>53</v>
      </c>
      <c r="P9" s="44"/>
      <c r="Q9" s="48">
        <v>0.5</v>
      </c>
      <c r="R9" s="90">
        <f>ROUNDUP(Q9*0.75,2)</f>
        <v>0.38</v>
      </c>
    </row>
    <row r="10" spans="1:19" ht="18.75" customHeight="1" x14ac:dyDescent="0.15">
      <c r="A10" s="161"/>
      <c r="B10" s="65"/>
      <c r="C10" s="49"/>
      <c r="D10" s="50"/>
      <c r="E10" s="51"/>
      <c r="F10" s="52"/>
      <c r="G10" s="69"/>
      <c r="H10" s="73"/>
      <c r="I10" s="50"/>
      <c r="J10" s="52"/>
      <c r="K10" s="52"/>
      <c r="L10" s="52"/>
      <c r="M10" s="77"/>
      <c r="N10" s="65"/>
      <c r="O10" s="53"/>
      <c r="P10" s="50"/>
      <c r="Q10" s="54"/>
      <c r="R10" s="92"/>
    </row>
    <row r="11" spans="1:19" ht="18.75" customHeight="1" x14ac:dyDescent="0.15">
      <c r="A11" s="161"/>
      <c r="B11" s="64" t="s">
        <v>145</v>
      </c>
      <c r="C11" s="43" t="s">
        <v>87</v>
      </c>
      <c r="D11" s="44"/>
      <c r="E11" s="45">
        <v>40</v>
      </c>
      <c r="F11" s="46" t="s">
        <v>18</v>
      </c>
      <c r="G11" s="68"/>
      <c r="H11" s="72" t="s">
        <v>87</v>
      </c>
      <c r="I11" s="44"/>
      <c r="J11" s="46">
        <f>ROUNDUP(E11*0.75,2)</f>
        <v>30</v>
      </c>
      <c r="K11" s="46" t="s">
        <v>18</v>
      </c>
      <c r="L11" s="46"/>
      <c r="M11" s="76" t="e">
        <f>ROUND(#REF!+(#REF!*15/100),2)</f>
        <v>#REF!</v>
      </c>
      <c r="N11" s="64" t="s">
        <v>146</v>
      </c>
      <c r="O11" s="47" t="s">
        <v>53</v>
      </c>
      <c r="P11" s="44"/>
      <c r="Q11" s="48">
        <v>0.3</v>
      </c>
      <c r="R11" s="90">
        <f>ROUNDUP(Q11*0.75,2)</f>
        <v>0.23</v>
      </c>
    </row>
    <row r="12" spans="1:19" ht="18.75" customHeight="1" x14ac:dyDescent="0.15">
      <c r="A12" s="161"/>
      <c r="B12" s="64"/>
      <c r="C12" s="43" t="s">
        <v>29</v>
      </c>
      <c r="D12" s="44"/>
      <c r="E12" s="45">
        <v>10</v>
      </c>
      <c r="F12" s="46" t="s">
        <v>18</v>
      </c>
      <c r="G12" s="68"/>
      <c r="H12" s="72" t="s">
        <v>29</v>
      </c>
      <c r="I12" s="44"/>
      <c r="J12" s="46">
        <f>ROUNDUP(E12*0.75,2)</f>
        <v>7.5</v>
      </c>
      <c r="K12" s="46" t="s">
        <v>18</v>
      </c>
      <c r="L12" s="46"/>
      <c r="M12" s="76" t="e">
        <f>#REF!</f>
        <v>#REF!</v>
      </c>
      <c r="N12" s="64" t="s">
        <v>112</v>
      </c>
      <c r="O12" s="47" t="s">
        <v>23</v>
      </c>
      <c r="P12" s="44"/>
      <c r="Q12" s="48">
        <v>0.1</v>
      </c>
      <c r="R12" s="90">
        <f>ROUNDUP(Q12*0.75,2)</f>
        <v>0.08</v>
      </c>
    </row>
    <row r="13" spans="1:19" ht="18.75" customHeight="1" x14ac:dyDescent="0.15">
      <c r="A13" s="161"/>
      <c r="B13" s="64"/>
      <c r="C13" s="43"/>
      <c r="D13" s="44"/>
      <c r="E13" s="45"/>
      <c r="F13" s="46"/>
      <c r="G13" s="68"/>
      <c r="H13" s="72"/>
      <c r="I13" s="44"/>
      <c r="J13" s="46"/>
      <c r="K13" s="46"/>
      <c r="L13" s="46"/>
      <c r="M13" s="76"/>
      <c r="N13" s="64" t="s">
        <v>15</v>
      </c>
      <c r="O13" s="47" t="s">
        <v>89</v>
      </c>
      <c r="P13" s="44" t="s">
        <v>90</v>
      </c>
      <c r="Q13" s="48">
        <v>4</v>
      </c>
      <c r="R13" s="90">
        <f>ROUNDUP(Q13*0.75,2)</f>
        <v>3</v>
      </c>
    </row>
    <row r="14" spans="1:19" ht="18.75" customHeight="1" x14ac:dyDescent="0.15">
      <c r="A14" s="161"/>
      <c r="B14" s="64"/>
      <c r="C14" s="43"/>
      <c r="D14" s="44"/>
      <c r="E14" s="45"/>
      <c r="F14" s="46"/>
      <c r="G14" s="68"/>
      <c r="H14" s="72"/>
      <c r="I14" s="44"/>
      <c r="J14" s="46"/>
      <c r="K14" s="46"/>
      <c r="L14" s="46"/>
      <c r="M14" s="76"/>
      <c r="N14" s="64"/>
      <c r="O14" s="47"/>
      <c r="P14" s="44"/>
      <c r="Q14" s="48"/>
      <c r="R14" s="90"/>
    </row>
    <row r="15" spans="1:19" ht="18.75" customHeight="1" x14ac:dyDescent="0.15">
      <c r="A15" s="161"/>
      <c r="B15" s="65"/>
      <c r="C15" s="49"/>
      <c r="D15" s="50"/>
      <c r="E15" s="51"/>
      <c r="F15" s="52"/>
      <c r="G15" s="69"/>
      <c r="H15" s="73"/>
      <c r="I15" s="50"/>
      <c r="J15" s="52"/>
      <c r="K15" s="52"/>
      <c r="L15" s="52"/>
      <c r="M15" s="77"/>
      <c r="N15" s="65"/>
      <c r="O15" s="53"/>
      <c r="P15" s="50"/>
      <c r="Q15" s="54"/>
      <c r="R15" s="92"/>
    </row>
    <row r="16" spans="1:19" ht="18.75" customHeight="1" x14ac:dyDescent="0.15">
      <c r="A16" s="161"/>
      <c r="B16" s="64" t="s">
        <v>147</v>
      </c>
      <c r="C16" s="43" t="s">
        <v>40</v>
      </c>
      <c r="D16" s="44"/>
      <c r="E16" s="45">
        <v>10</v>
      </c>
      <c r="F16" s="46" t="s">
        <v>18</v>
      </c>
      <c r="G16" s="68"/>
      <c r="H16" s="72" t="s">
        <v>40</v>
      </c>
      <c r="I16" s="44"/>
      <c r="J16" s="46">
        <f>ROUNDUP(E16*0.75,2)</f>
        <v>7.5</v>
      </c>
      <c r="K16" s="46" t="s">
        <v>18</v>
      </c>
      <c r="L16" s="46"/>
      <c r="M16" s="76" t="e">
        <f>ROUND(#REF!+(#REF!*10/100),2)</f>
        <v>#REF!</v>
      </c>
      <c r="N16" s="64" t="s">
        <v>244</v>
      </c>
      <c r="O16" s="47" t="s">
        <v>21</v>
      </c>
      <c r="P16" s="44" t="s">
        <v>22</v>
      </c>
      <c r="Q16" s="48">
        <v>1.5</v>
      </c>
      <c r="R16" s="90">
        <f>ROUNDUP(Q16*0.75,2)</f>
        <v>1.1300000000000001</v>
      </c>
    </row>
    <row r="17" spans="1:18" ht="18.75" customHeight="1" x14ac:dyDescent="0.15">
      <c r="A17" s="161"/>
      <c r="B17" s="64"/>
      <c r="C17" s="43" t="s">
        <v>28</v>
      </c>
      <c r="D17" s="44"/>
      <c r="E17" s="45">
        <v>10</v>
      </c>
      <c r="F17" s="46" t="s">
        <v>18</v>
      </c>
      <c r="G17" s="68"/>
      <c r="H17" s="72" t="s">
        <v>28</v>
      </c>
      <c r="I17" s="44"/>
      <c r="J17" s="46">
        <f>ROUNDUP(E17*0.75,2)</f>
        <v>7.5</v>
      </c>
      <c r="K17" s="46" t="s">
        <v>18</v>
      </c>
      <c r="L17" s="46"/>
      <c r="M17" s="76" t="e">
        <f>ROUND(#REF!+(#REF!*10/100),2)</f>
        <v>#REF!</v>
      </c>
      <c r="N17" s="84" t="s">
        <v>245</v>
      </c>
      <c r="O17" s="47" t="s">
        <v>33</v>
      </c>
      <c r="P17" s="44"/>
      <c r="Q17" s="48">
        <v>60</v>
      </c>
      <c r="R17" s="90">
        <f>ROUNDUP(Q17*0.75,2)</f>
        <v>45</v>
      </c>
    </row>
    <row r="18" spans="1:18" ht="18.75" customHeight="1" x14ac:dyDescent="0.15">
      <c r="A18" s="161"/>
      <c r="B18" s="64"/>
      <c r="C18" s="43" t="s">
        <v>150</v>
      </c>
      <c r="D18" s="44"/>
      <c r="E18" s="45">
        <v>40</v>
      </c>
      <c r="F18" s="46" t="s">
        <v>50</v>
      </c>
      <c r="G18" s="68"/>
      <c r="H18" s="72" t="s">
        <v>150</v>
      </c>
      <c r="I18" s="44"/>
      <c r="J18" s="46">
        <f>ROUNDUP(E18*0.75,2)</f>
        <v>30</v>
      </c>
      <c r="K18" s="46" t="s">
        <v>50</v>
      </c>
      <c r="L18" s="46"/>
      <c r="M18" s="76" t="e">
        <f>#REF!</f>
        <v>#REF!</v>
      </c>
      <c r="N18" s="91" t="s">
        <v>246</v>
      </c>
      <c r="O18" s="47" t="s">
        <v>42</v>
      </c>
      <c r="P18" s="44" t="s">
        <v>43</v>
      </c>
      <c r="Q18" s="48">
        <v>0.5</v>
      </c>
      <c r="R18" s="90">
        <f>ROUNDUP(Q18*0.75,2)</f>
        <v>0.38</v>
      </c>
    </row>
    <row r="19" spans="1:18" ht="18.75" customHeight="1" x14ac:dyDescent="0.15">
      <c r="A19" s="161"/>
      <c r="B19" s="64"/>
      <c r="C19" s="43"/>
      <c r="D19" s="44"/>
      <c r="E19" s="45"/>
      <c r="F19" s="46"/>
      <c r="G19" s="68"/>
      <c r="H19" s="72"/>
      <c r="I19" s="44"/>
      <c r="J19" s="46"/>
      <c r="K19" s="46"/>
      <c r="L19" s="46"/>
      <c r="M19" s="76"/>
      <c r="N19" s="64" t="s">
        <v>148</v>
      </c>
      <c r="O19" s="47" t="s">
        <v>23</v>
      </c>
      <c r="P19" s="44"/>
      <c r="Q19" s="48">
        <v>0.1</v>
      </c>
      <c r="R19" s="90">
        <f>ROUNDUP(Q19*0.75,2)</f>
        <v>0.08</v>
      </c>
    </row>
    <row r="20" spans="1:18" ht="18.75" customHeight="1" x14ac:dyDescent="0.15">
      <c r="A20" s="161"/>
      <c r="B20" s="64"/>
      <c r="C20" s="43"/>
      <c r="D20" s="44"/>
      <c r="E20" s="45"/>
      <c r="F20" s="46"/>
      <c r="G20" s="68"/>
      <c r="H20" s="72"/>
      <c r="I20" s="44"/>
      <c r="J20" s="46"/>
      <c r="K20" s="46"/>
      <c r="L20" s="46"/>
      <c r="M20" s="76"/>
      <c r="N20" s="64" t="s">
        <v>149</v>
      </c>
      <c r="O20" s="47" t="s">
        <v>62</v>
      </c>
      <c r="P20" s="44"/>
      <c r="Q20" s="48">
        <v>1.5</v>
      </c>
      <c r="R20" s="90">
        <f>ROUNDUP(Q20*0.75,2)</f>
        <v>1.1300000000000001</v>
      </c>
    </row>
    <row r="21" spans="1:18" ht="18.75" customHeight="1" thickBot="1" x14ac:dyDescent="0.2">
      <c r="A21" s="162"/>
      <c r="B21" s="66"/>
      <c r="C21" s="56"/>
      <c r="D21" s="57"/>
      <c r="E21" s="58"/>
      <c r="F21" s="59"/>
      <c r="G21" s="70"/>
      <c r="H21" s="74"/>
      <c r="I21" s="57"/>
      <c r="J21" s="59"/>
      <c r="K21" s="59"/>
      <c r="L21" s="59"/>
      <c r="M21" s="78"/>
      <c r="N21" s="66" t="s">
        <v>39</v>
      </c>
      <c r="O21" s="60"/>
      <c r="P21" s="57"/>
      <c r="Q21" s="61"/>
      <c r="R21" s="93"/>
    </row>
  </sheetData>
  <mergeCells count="4">
    <mergeCell ref="H1:N1"/>
    <mergeCell ref="A2:R2"/>
    <mergeCell ref="A3:F3"/>
    <mergeCell ref="A5:A21"/>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vt:i4>
      </vt:variant>
    </vt:vector>
  </HeadingPairs>
  <TitlesOfParts>
    <vt:vector size="46" baseType="lpstr">
      <vt:lpstr>キッズ月間</vt:lpstr>
      <vt:lpstr>離乳食月間</vt:lpstr>
      <vt:lpstr>4月1日（木）キッズ</vt:lpstr>
      <vt:lpstr>4月1日離乳食</vt:lpstr>
      <vt:lpstr>4月2日（金）キッズ</vt:lpstr>
      <vt:lpstr>4月2日離乳食</vt:lpstr>
      <vt:lpstr>4月5日（月）キッズ</vt:lpstr>
      <vt:lpstr>4月5日離乳食</vt:lpstr>
      <vt:lpstr>4月6日（火）キッズ</vt:lpstr>
      <vt:lpstr>4月6日離乳食</vt:lpstr>
      <vt:lpstr>4月7日（水）キッズ</vt:lpstr>
      <vt:lpstr>4月7日離乳食</vt:lpstr>
      <vt:lpstr>4月8日（木）キッズ</vt:lpstr>
      <vt:lpstr>4月8日離乳食</vt:lpstr>
      <vt:lpstr>4月9日（金）キッズ</vt:lpstr>
      <vt:lpstr>4月9日離乳食</vt:lpstr>
      <vt:lpstr>4月12日（月）キッズ</vt:lpstr>
      <vt:lpstr>4月12日離乳食</vt:lpstr>
      <vt:lpstr>4月13日（火）キッズ</vt:lpstr>
      <vt:lpstr>4月13日離乳食</vt:lpstr>
      <vt:lpstr>4月14日（水）キッズ</vt:lpstr>
      <vt:lpstr>4月14日離乳食</vt:lpstr>
      <vt:lpstr>4月15日（木）キッズ</vt:lpstr>
      <vt:lpstr>4月15日離乳食</vt:lpstr>
      <vt:lpstr>4月16日（金）</vt:lpstr>
      <vt:lpstr>4月16日離乳食</vt:lpstr>
      <vt:lpstr>4月19日（月）キッズ</vt:lpstr>
      <vt:lpstr>4月19日離乳食</vt:lpstr>
      <vt:lpstr>4月20日（火）キッズ</vt:lpstr>
      <vt:lpstr>4月20日離乳食</vt:lpstr>
      <vt:lpstr>4月21日（水)キッズ</vt:lpstr>
      <vt:lpstr>4月21日離乳食</vt:lpstr>
      <vt:lpstr>4月22日（木）キッズ</vt:lpstr>
      <vt:lpstr>4月22日離乳食</vt:lpstr>
      <vt:lpstr>4月23日（金）キッズ</vt:lpstr>
      <vt:lpstr>4月23日離乳食</vt:lpstr>
      <vt:lpstr>4月26日（月）キッズ</vt:lpstr>
      <vt:lpstr>4月26日離乳食</vt:lpstr>
      <vt:lpstr>4月27日（火）キッズ</vt:lpstr>
      <vt:lpstr>4月27日離乳食</vt:lpstr>
      <vt:lpstr>4月28日（水）キッズ</vt:lpstr>
      <vt:lpstr>4月28日離乳食</vt:lpstr>
      <vt:lpstr>4月30日（金）キッズ</vt:lpstr>
      <vt:lpstr>4月30日離乳食</vt:lpstr>
      <vt:lpstr>キッズ月間!Print_Area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2021-02-26T02:52:39Z</cp:lastPrinted>
  <dcterms:created xsi:type="dcterms:W3CDTF">2019-03-20T06:11:51Z</dcterms:created>
  <dcterms:modified xsi:type="dcterms:W3CDTF">2021-03-16T04:00:44Z</dcterms:modified>
</cp:coreProperties>
</file>